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ТСО'!$156:$158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ТСО'!$159:$162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тарифов'!$107:$131</definedName>
    <definedName name="BLOCK_PT_HEAT">'Перечень тарифов'!$13:$105</definedName>
    <definedName name="BLOCK_PT_HEAT_NOT_R">'Перечень тарифов'!$91:$95</definedName>
    <definedName name="BLOCK_PT_HEAT_NOT_R_TMP">'Перечень тарифов'!$86:$90</definedName>
    <definedName name="BLOCK_PT_HEAT_PHEAT">'Перечень тарифов'!$51:$55</definedName>
    <definedName name="BLOCK_PT_HEAT_PHEAT_HIDDEN_FORMULAS">'Перечень тарифов'!$Z$51:$AQ$51</definedName>
    <definedName name="BLOCK_PT_HEAT_RHEAT">'Перечень тарифов'!$18:$50</definedName>
    <definedName name="BLOCK_PT_HEAT_RHEAT_HIDDEN_FORMULAS">'Перечень тарифов'!$Z$18:$AQ$18</definedName>
    <definedName name="BLOCK_PT_HOTVSNA">'Перечень тарифов'!$133:$147</definedName>
    <definedName name="BLOCK_PT_VOTV">'Перечень тарифов'!$149:$163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тарифов'!$Z$12:$Z$165</definedName>
    <definedName name="DIFFERENTIATION_TARIFF_VD_ID">'Перечень тарифов'!$AB$12:$AB$165</definedName>
    <definedName name="DIFFERENTIATION_TARIFF_VTAR_ID">'Перечень тарифов'!$AA$12:$AA$165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Предложение!$L$99</definedName>
    <definedName name="OFFER_METHOD">Предложение!$K$24:$K$97</definedName>
    <definedName name="OFFER_METHOD_FLAG">TEHSHEET!$L$6</definedName>
    <definedName name="OFFER_TARIFF_A_1">Предложение!$24:$26</definedName>
    <definedName name="OFFER_TARIFF_A_2">Предложение!$101:$103</definedName>
    <definedName name="OFFER_TARIFF_A_3">Предложение!$176:$178</definedName>
    <definedName name="OFFER_TARIFF_A_4">Предложение!$251:$253</definedName>
    <definedName name="OFFER_TARIFF_A_5">Предложение!$326:$328</definedName>
    <definedName name="OFFER_TARIFF_A_COLDVSNA_1">Предложение!$65:$67</definedName>
    <definedName name="OFFER_TARIFF_A_COLDVSNA_2">Предложение!$142:$144</definedName>
    <definedName name="OFFER_TARIFF_A_COLDVSNA_3">Предложение!$217:$219</definedName>
    <definedName name="OFFER_TARIFF_A_COLDVSNA_4">Предложение!$292:$294</definedName>
    <definedName name="OFFER_TARIFF_A_COLDVSNA_5">Предложение!$367:$369</definedName>
    <definedName name="OFFER_TARIFF_A_HOTVSNA_1">Предложение!$80:$82</definedName>
    <definedName name="OFFER_TARIFF_A_HOTVSNA_2">Предложение!$157:$159</definedName>
    <definedName name="OFFER_TARIFF_A_HOTVSNA_3">Предложение!$232:$234</definedName>
    <definedName name="OFFER_TARIFF_A_HOTVSNA_4">Предложение!$307:$309</definedName>
    <definedName name="OFFER_TARIFF_A_HOTVSNA_5">Предложение!$382:$384</definedName>
    <definedName name="OFFER_TARIFF_A_VOTV_1">Предложение!$89:$91</definedName>
    <definedName name="OFFER_TARIFF_A_VOTV_2">Предложение!$166:$168</definedName>
    <definedName name="OFFER_TARIFF_A_VOTV_3">Предложение!$241:$243</definedName>
    <definedName name="OFFER_TARIFF_A_VOTV_4">Предложение!$316:$318</definedName>
    <definedName name="OFFER_TARIFF_A_VOTV_5">Предложение!$391:$393</definedName>
    <definedName name="OFFER_TARIFF_B_1">Предложение!$27:$43</definedName>
    <definedName name="OFFER_TARIFF_B_2">Предложение!$104:$120</definedName>
    <definedName name="OFFER_TARIFF_B_3">Предложение!$179:$195</definedName>
    <definedName name="OFFER_TARIFF_B_4">Предложение!$254:$270</definedName>
    <definedName name="OFFER_TARIFF_B_5">Предложение!$329:$345</definedName>
    <definedName name="OFFER_TARIFF_B_COLDVSNA_1">Предложение!$68:$70</definedName>
    <definedName name="OFFER_TARIFF_B_COLDVSNA_2">Предложение!$145:$147</definedName>
    <definedName name="OFFER_TARIFF_B_COLDVSNA_3">Предложение!$220:$222</definedName>
    <definedName name="OFFER_TARIFF_B_COLDVSNA_4">Предложение!$295:$297</definedName>
    <definedName name="OFFER_TARIFF_B_COLDVSNA_5">Предложение!$370:$372</definedName>
    <definedName name="OFFER_TARIFF_B_HOTVSNA_1">Предложение!$83:$85</definedName>
    <definedName name="OFFER_TARIFF_B_HOTVSNA_2">Предложение!$160:$162</definedName>
    <definedName name="OFFER_TARIFF_B_HOTVSNA_3">Предложение!$235:$237</definedName>
    <definedName name="OFFER_TARIFF_B_HOTVSNA_4">Предложение!$310:$312</definedName>
    <definedName name="OFFER_TARIFF_B_HOTVSNA_5">Предложение!$385:$387</definedName>
    <definedName name="OFFER_TARIFF_B_VOTV_1">Предложение!$92:$94</definedName>
    <definedName name="OFFER_TARIFF_B_VOTV_2">Предложение!$169:$171</definedName>
    <definedName name="OFFER_TARIFF_B_VOTV_3">Предложение!$244:$246</definedName>
    <definedName name="OFFER_TARIFF_B_VOTV_4">Предложение!$319:$321</definedName>
    <definedName name="OFFER_TARIFF_B_VOTV_5">Предложение!$394:$396</definedName>
    <definedName name="OFFER_TARIFF_C_1">Предложение!$44:$46</definedName>
    <definedName name="OFFER_TARIFF_C_2">Предложение!$121:$123</definedName>
    <definedName name="OFFER_TARIFF_C_3">Предложение!$196:$198</definedName>
    <definedName name="OFFER_TARIFF_C_4">Предложение!$271:$273</definedName>
    <definedName name="OFFER_TARIFF_C_5">Предложение!$346:$348</definedName>
    <definedName name="OFFER_TARIFF_C_COLDVSNA_1">Предложение!$71:$73</definedName>
    <definedName name="OFFER_TARIFF_C_COLDVSNA_2">Предложение!$148:$150</definedName>
    <definedName name="OFFER_TARIFF_C_COLDVSNA_3">Предложение!$223:$225</definedName>
    <definedName name="OFFER_TARIFF_C_COLDVSNA_4">Предложение!$298:$300</definedName>
    <definedName name="OFFER_TARIFF_C_COLDVSNA_5">Предложение!$373:$375</definedName>
    <definedName name="OFFER_TARIFF_C_HOTVSNA_1">Предложение!$86:$88</definedName>
    <definedName name="OFFER_TARIFF_C_HOTVSNA_2">Предложение!$163:$165</definedName>
    <definedName name="OFFER_TARIFF_C_HOTVSNA_3">Предложение!$238:$240</definedName>
    <definedName name="OFFER_TARIFF_C_HOTVSNA_4">Предложение!$313:$315</definedName>
    <definedName name="OFFER_TARIFF_C_HOTVSNA_5">Предложение!$388:$390</definedName>
    <definedName name="OFFER_TARIFF_C_VOTV_1">Предложение!$95:$97</definedName>
    <definedName name="OFFER_TARIFF_C_VOTV_2">Предложение!$172:$174</definedName>
    <definedName name="OFFER_TARIFF_C_VOTV_3">Предложение!$247:$249</definedName>
    <definedName name="OFFER_TARIFF_C_VOTV_4">Предложение!$322:$324</definedName>
    <definedName name="OFFER_TARIFF_C_VOTV_5">Предложение!$397:$399</definedName>
    <definedName name="OFFER_TARIFF_D_1">Предложение!$47:$49</definedName>
    <definedName name="OFFER_TARIFF_D_2">Предложение!$124:$126</definedName>
    <definedName name="OFFER_TARIFF_D_3">Предложение!$199:$201</definedName>
    <definedName name="OFFER_TARIFF_D_4">Предложение!$274:$276</definedName>
    <definedName name="OFFER_TARIFF_D_5">Предложение!$349:$351</definedName>
    <definedName name="OFFER_TARIFF_D_COLDVSNA_1">Предложение!$74:$76</definedName>
    <definedName name="OFFER_TARIFF_D_COLDVSNA_2">Предложение!$151:$153</definedName>
    <definedName name="OFFER_TARIFF_D_COLDVSNA_3">Предложение!$226:$228</definedName>
    <definedName name="OFFER_TARIFF_D_COLDVSNA_4">Предложение!$301:$303</definedName>
    <definedName name="OFFER_TARIFF_D_COLDVSNA_5">Предложение!$376:$378</definedName>
    <definedName name="OFFER_TARIFF_E_COLDVSNA_1">Предложение!$77:$79</definedName>
    <definedName name="OFFER_TARIFF_E_COLDVSNA_2">Предложение!$154:$156</definedName>
    <definedName name="OFFER_TARIFF_E_COLDVSNA_3">Предложение!$229:$231</definedName>
    <definedName name="OFFER_TARIFF_E_COLDVSNA_4">Предложение!$304:$306</definedName>
    <definedName name="OFFER_TARIFF_E_COLDVSNA_5">Предложение!$379:$381</definedName>
    <definedName name="OFFER_TARIFF_E1_1">Предложение!$50:$52</definedName>
    <definedName name="OFFER_TARIFF_E1_2">Предложение!$127:$129</definedName>
    <definedName name="OFFER_TARIFF_E1_3">Предложение!$202:$204</definedName>
    <definedName name="OFFER_TARIFF_E1_4">Предложение!$277:$279</definedName>
    <definedName name="OFFER_TARIFF_E1_5">Предложение!$352:$354</definedName>
    <definedName name="OFFER_TARIFF_E2_1">Предложение!$53:$55</definedName>
    <definedName name="OFFER_TARIFF_E2_2">Предложение!$130:$132</definedName>
    <definedName name="OFFER_TARIFF_E2_3">Предложение!$205:$207</definedName>
    <definedName name="OFFER_TARIFF_E2_4">Предложение!$280:$282</definedName>
    <definedName name="OFFER_TARIFF_E2_5">Предложение!$355:$357</definedName>
    <definedName name="OFFER_TARIFF_F_1">Предложение!$56:$58</definedName>
    <definedName name="OFFER_TARIFF_F_2">Предложение!$133:$135</definedName>
    <definedName name="OFFER_TARIFF_F_3">Предложение!$208:$210</definedName>
    <definedName name="OFFER_TARIFF_F_4">Предложение!$283:$285</definedName>
    <definedName name="OFFER_TARIFF_F_5">Предложение!$358:$360</definedName>
    <definedName name="OFFER_TARIFF_G_1">Предложение!$59:$61</definedName>
    <definedName name="OFFER_TARIFF_G_2">Предложение!$136:$138</definedName>
    <definedName name="OFFER_TARIFF_G_3">Предложение!$211:$213</definedName>
    <definedName name="OFFER_TARIFF_G_4">Предложение!$286:$288</definedName>
    <definedName name="OFFER_TARIFF_G_5">Предложение!$361:$363</definedName>
    <definedName name="OFFER_TARIFF_H_1">Предложение!$62:$64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Предложение!$G$67</definedName>
    <definedName name="pIns_PT_VTAR_A_COLDVSNA_OFFER_2">Предложение!$G$144</definedName>
    <definedName name="pIns_PT_VTAR_A_COLDVSNA_OFFER_3">Предложение!$G$219</definedName>
    <definedName name="pIns_PT_VTAR_A_COLDVSNA_OFFER_4">Предложение!$G$294</definedName>
    <definedName name="pIns_PT_VTAR_A_COLDVSNA_OFFER_5">Предложение!$G$369</definedName>
    <definedName name="pIns_PT_VTAR_A_COLDVSNA_OFFER5">Предложение!$G$369</definedName>
    <definedName name="pIns_PT_VTAR_A_HOTVSNA">'ГВС. Т-гор.вода'!$T$54</definedName>
    <definedName name="pIns_PT_VTAR_A_HOTVSNA_OFFER_1">Предложение!$G$82</definedName>
    <definedName name="pIns_PT_VTAR_A_HOTVSNA_OFFER_2">Предложение!$G$159</definedName>
    <definedName name="pIns_PT_VTAR_A_HOTVSNA_OFFER_3">Предложение!$G$234</definedName>
    <definedName name="pIns_PT_VTAR_A_HOTVSNA_OFFER_4">Предложение!$G$309</definedName>
    <definedName name="pIns_PT_VTAR_A_HOTVSNA_OFFER_5">Предложение!$G$384</definedName>
    <definedName name="pIns_PT_VTAR_A_OFFER_1">Предложение!$G$26</definedName>
    <definedName name="pIns_PT_VTAR_A_OFFER_2">Предложение!$G$103</definedName>
    <definedName name="pIns_PT_VTAR_A_OFFER_3">Предложение!$G$178</definedName>
    <definedName name="pIns_PT_VTAR_A_OFFER_4">Предложение!$G$253</definedName>
    <definedName name="pIns_PT_VTAR_A_OFFER_5">Предложение!$G$328</definedName>
    <definedName name="pIns_PT_VTAR_A_VOTV">'ВО. Т-во'!$T$53</definedName>
    <definedName name="pIns_PT_VTAR_A_VOTV_OFFER_1">Предложение!$G$91</definedName>
    <definedName name="pIns_PT_VTAR_A_VOTV_OFFER_2">Предложение!$G$168</definedName>
    <definedName name="pIns_PT_VTAR_A_VOTV_OFFER_3">Предложение!$G$243</definedName>
    <definedName name="pIns_PT_VTAR_A_VOTV_OFFER_4">Предложение!$G$318</definedName>
    <definedName name="pIns_PT_VTAR_A_VOTV_OFFER_5">Предложение!$G$393</definedName>
    <definedName name="pIns_PT_VTAR_B">'ТС. Т-ТЭ | ТСО'!$T$155</definedName>
    <definedName name="pIns_PT_VTAR_B_COLDVSNA">'ХВС. Т-тех'!$T$53</definedName>
    <definedName name="pIns_PT_VTAR_B_COLDVSNA_OFFER_1">Предложение!$G$70</definedName>
    <definedName name="pIns_PT_VTAR_B_COLDVSNA_OFFER_2">Предложение!$G$147</definedName>
    <definedName name="pIns_PT_VTAR_B_COLDVSNA_OFFER_3">Предложение!$G$222</definedName>
    <definedName name="pIns_PT_VTAR_B_COLDVSNA_OFFER_4">Предложение!$G$297</definedName>
    <definedName name="pIns_PT_VTAR_B_COLDVSNA_OFFER_5">Предложение!$G$372</definedName>
    <definedName name="pIns_PT_VTAR_B_HOTVSNA">'ГВС. Т-транс'!$T$54</definedName>
    <definedName name="pIns_PT_VTAR_B_HOTVSNA_OFFER_1">Предложение!$G$85</definedName>
    <definedName name="pIns_PT_VTAR_B_HOTVSNA_OFFER_2">Предложение!$G$162</definedName>
    <definedName name="pIns_PT_VTAR_B_HOTVSNA_OFFER_3">Предложение!$G$237</definedName>
    <definedName name="pIns_PT_VTAR_B_HOTVSNA_OFFER_4">Предложение!$G$312</definedName>
    <definedName name="pIns_PT_VTAR_B_HOTVSNA_OFFER_5">Предложение!$G$387</definedName>
    <definedName name="pIns_PT_VTAR_B_OFFER_1">Предложение!$G$43</definedName>
    <definedName name="pIns_PT_VTAR_B_OFFER_2">Предложение!$G$120</definedName>
    <definedName name="pIns_PT_VTAR_B_OFFER_3">Предложение!$G$195</definedName>
    <definedName name="pIns_PT_VTAR_B_OFFER_4">Предложение!$G$270</definedName>
    <definedName name="pIns_PT_VTAR_B_OFFER_5">Предложение!$G$345</definedName>
    <definedName name="pIns_PT_VTAR_B_VOTV">'ВО. Т-транс'!$T$53</definedName>
    <definedName name="pIns_PT_VTAR_B_VOTV_OFFER_1">Предложение!$G$94</definedName>
    <definedName name="pIns_PT_VTAR_B_VOTV_OFFER_2">Предложение!$G$171</definedName>
    <definedName name="pIns_PT_VTAR_B_VOTV_OFFER_3">Предложение!$G$246</definedName>
    <definedName name="pIns_PT_VTAR_B_VOTV_OFFER_4">Предложение!$G$321</definedName>
    <definedName name="pIns_PT_VTAR_B_VOTV_OFFER_5">Предложение!$G$396</definedName>
    <definedName name="pIns_PT_VTAR_C">'ТС. Т-ТН'!$T$57</definedName>
    <definedName name="pIns_PT_VTAR_C_COLDVSNA">'ХВС. Т-транс'!$T$53</definedName>
    <definedName name="pIns_PT_VTAR_C_COLDVSNA_OFFER_1">Предложение!$G$73</definedName>
    <definedName name="pIns_PT_VTAR_C_COLDVSNA_OFFER_2">Предложение!$G$150</definedName>
    <definedName name="pIns_PT_VTAR_C_COLDVSNA_OFFER_3">Предложение!$G$225</definedName>
    <definedName name="pIns_PT_VTAR_C_COLDVSNA_OFFER_4">Предложение!$G$300</definedName>
    <definedName name="pIns_PT_VTAR_C_COLDVSNA_OFFER_5">Предложение!$G$375</definedName>
    <definedName name="pIns_PT_VTAR_C_HOTVSNA">'ГВС. Т-подкл'!$T$63</definedName>
    <definedName name="pIns_PT_VTAR_C_HOTVSNA_OFFER_1">Предложение!$G$88</definedName>
    <definedName name="pIns_PT_VTAR_C_HOTVSNA_OFFER_2">Предложение!$G$165</definedName>
    <definedName name="pIns_PT_VTAR_C_HOTVSNA_OFFER_3">Предложение!$G$240</definedName>
    <definedName name="pIns_PT_VTAR_C_HOTVSNA_OFFER_4">Предложение!$G$315</definedName>
    <definedName name="pIns_PT_VTAR_C_HOTVSNA_OFFER_5">Предложение!$G$390</definedName>
    <definedName name="pIns_PT_VTAR_C_OFFER_1">Предложение!$G$46</definedName>
    <definedName name="pIns_PT_VTAR_C_OFFER_2">Предложение!$G$123</definedName>
    <definedName name="pIns_PT_VTAR_C_OFFER_3">Предложение!$G$198</definedName>
    <definedName name="pIns_PT_VTAR_C_OFFER_4">Предложение!$G$273</definedName>
    <definedName name="pIns_PT_VTAR_C_OFFER_5">Предложение!$G$348</definedName>
    <definedName name="pIns_PT_VTAR_C_VOTV">'ВО. Т-подкл'!$T$63</definedName>
    <definedName name="pIns_PT_VTAR_C_VOTV_OFFER_1">Предложение!$G$97</definedName>
    <definedName name="pIns_PT_VTAR_C_VOTV_OFFER_2">Предложение!$G$174</definedName>
    <definedName name="pIns_PT_VTAR_C_VOTV_OFFER_3">Предложение!$G$249</definedName>
    <definedName name="pIns_PT_VTAR_C_VOTV_OFFER_4">Предложение!$G$324</definedName>
    <definedName name="pIns_PT_VTAR_C_VOTV_OFFER_5">Предложение!$G$399</definedName>
    <definedName name="pIns_PT_VTAR_D">'ТС. Т-гор.вода'!$V$65</definedName>
    <definedName name="pIns_PT_VTAR_D_COLDVSNA">'ХВС. Т-подвоз'!$T$53</definedName>
    <definedName name="pIns_PT_VTAR_D_COLDVSNA_OFFER_1">Предложение!$G$76</definedName>
    <definedName name="pIns_PT_VTAR_D_COLDVSNA_OFFER_2">Предложение!$G$153</definedName>
    <definedName name="pIns_PT_VTAR_D_COLDVSNA_OFFER_3">Предложение!$G$228</definedName>
    <definedName name="pIns_PT_VTAR_D_COLDVSNA_OFFER_4">Предложение!$G$303</definedName>
    <definedName name="pIns_PT_VTAR_D_COLDVSNA_OFFER_5">Предложение!$G$378</definedName>
    <definedName name="pIns_PT_VTAR_D_OFFER_1">Предложение!$G$49</definedName>
    <definedName name="pIns_PT_VTAR_D_OFFER_2">Предложение!$G$126</definedName>
    <definedName name="pIns_PT_VTAR_D_OFFER_3">Предложение!$G$201</definedName>
    <definedName name="pIns_PT_VTAR_D_OFFER_4">Предложение!$G$276</definedName>
    <definedName name="pIns_PT_VTAR_D_OFFER_5">Предложение!$G$351</definedName>
    <definedName name="pIns_PT_VTAR_E_COLDVSNA">'ХВС. Т-подкл'!$T$63</definedName>
    <definedName name="pIns_PT_VTAR_E_COLDVSNA_OFFER_1">Предложение!$G$79</definedName>
    <definedName name="pIns_PT_VTAR_E_COLDVSNA_OFFER_2">Предложение!$G$156</definedName>
    <definedName name="pIns_PT_VTAR_E_COLDVSNA_OFFER_3">Предложение!$G$231</definedName>
    <definedName name="pIns_PT_VTAR_E_COLDVSNA_OFFER_4">Предложение!$G$306</definedName>
    <definedName name="pIns_PT_VTAR_E_COLDVSNA_OFFER_5">Предложение!$G$381</definedName>
    <definedName name="pIns_PT_VTAR_E1">'ТС. Т-передача ТЭ'!$T$57</definedName>
    <definedName name="pIns_PT_VTAR_E1_OFFER_1">Предложение!$G$52</definedName>
    <definedName name="pIns_PT_VTAR_E1_OFFER_2">Предложение!$G$129</definedName>
    <definedName name="pIns_PT_VTAR_E1_OFFER_3">Предложение!$G$204</definedName>
    <definedName name="pIns_PT_VTAR_E1_OFFER_4">Предложение!$G$279</definedName>
    <definedName name="pIns_PT_VTAR_E1_OFFER_5">Предложение!$G$354</definedName>
    <definedName name="pIns_PT_VTAR_E2">'ТС. Т-передача ТН'!$T$57</definedName>
    <definedName name="pIns_PT_VTAR_E2_OFFER_1">Предложение!$G$55</definedName>
    <definedName name="pIns_PT_VTAR_E2_OFFER_2">Предложение!$G$132</definedName>
    <definedName name="pIns_PT_VTAR_E2_OFFER_3">Предложение!$G$207</definedName>
    <definedName name="pIns_PT_VTAR_E2_OFFER_4">Предложение!$G$282</definedName>
    <definedName name="pIns_PT_VTAR_E2_OFFER_5">Предложение!$G$357</definedName>
    <definedName name="pIns_PT_VTAR_F">'ТС. Резерв мощности'!$T$57</definedName>
    <definedName name="pIns_PT_VTAR_F_OFFER_1">Предложение!$G$58</definedName>
    <definedName name="pIns_PT_VTAR_F_OFFER_2">Предложение!$G$135</definedName>
    <definedName name="pIns_PT_VTAR_F_OFFER_3">Предложение!$G$210</definedName>
    <definedName name="pIns_PT_VTAR_F_OFFER_4">Предложение!$G$285</definedName>
    <definedName name="pIns_PT_VTAR_F_OFFER_5">Предложение!$G$360</definedName>
    <definedName name="pIns_PT_VTAR_G">'ТС. Т-подкл'!$T$62</definedName>
    <definedName name="pIns_PT_VTAR_G_OFFER_1">Предложение!$G$61</definedName>
    <definedName name="pIns_PT_VTAR_G_OFFER_2">Предложение!$G$138</definedName>
    <definedName name="pIns_PT_VTAR_G_OFFER_3">Предложение!$G$213</definedName>
    <definedName name="pIns_PT_VTAR_G_OFFER_4">Предложение!$G$288</definedName>
    <definedName name="pIns_PT_VTAR_G_OFFER_5">Предложение!$G$363</definedName>
    <definedName name="pIns_PT_VTAR_H">'ТС. Т-подкл(инд)'!$T$56</definedName>
    <definedName name="pIns_PT_VTAR_H_OFFER_1">Предложение!$G$64</definedName>
    <definedName name="pIns_PT_VTAR_H_OFFER_2">Предложение!$G$141</definedName>
    <definedName name="pIns_PT_VTAR_H_OFFER_3">Предложение!$G$216</definedName>
    <definedName name="pIns_PT_VTAR_H_OFFER_4">Предложение!$G$291</definedName>
    <definedName name="pIns_PT_VTAR_H_OFFER_5">Предложение!$G$366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тарифов'!$AL$12:$AL$165</definedName>
    <definedName name="PT_DIFFERENTIATION_CS_ID">'Перечень тарифов'!$AF$12:$AF$165</definedName>
    <definedName name="PT_DIFFERENTIATION_IST_TE">'Перечень тарифов'!$AM$12:$AM$165</definedName>
    <definedName name="PT_DIFFERENTIATION_IST_TE_ID">'Перечень тарифов'!$AG$12:$AG$165</definedName>
    <definedName name="PT_DIFFERENTIATION_NTAR">'Перечень тарифов'!$AJ$12:$AJ$165</definedName>
    <definedName name="PT_DIFFERENTIATION_NTAR_ID">'Перечень тарифов'!$AD$12:$AD$165</definedName>
    <definedName name="PT_DIFFERENTIATION_NUM_CS">'Перечень тарифов'!$AP$12:$AP$165</definedName>
    <definedName name="PT_DIFFERENTIATION_NUM_IST_TE">'Перечень тарифов'!$AQ$12:$AQ$165</definedName>
    <definedName name="PT_DIFFERENTIATION_NUM_NTAR">'Перечень тарифов'!$AN$12:$AN$165</definedName>
    <definedName name="PT_DIFFERENTIATION_NUM_TER">'Перечень тарифов'!$AO$12:$AO$165</definedName>
    <definedName name="PT_DIFFERENTIATION_TER">'Перечень тарифов'!$AK$12:$AK$165</definedName>
    <definedName name="PT_DIFFERENTIATION_TER_ID">'Перечень тарифов'!$AE$12:$AE$165</definedName>
    <definedName name="PT_DIFFERENTIATION_VDET">'Перечень тарифов'!$AI$12:$AI$165</definedName>
    <definedName name="PT_DIFFERENTIATION_VTAR">'Перечень тарифов'!$AH$12:$AH$165</definedName>
    <definedName name="PT_DIFFERENTIATION_VTAR_ID">'Перечень тарифов'!$AC$12:$AC$165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Предложение!$L$400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Предложение!$L$400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ТСО'!$AT$156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REESTR_IP!$A$2:$I$13</definedName>
    <definedName name="VD_LIST">REESTR_VED!$A$2:$B$11</definedName>
    <definedName name="VD_ID_LIST">REESTR_VED!$A$2:$A$11</definedName>
    <definedName name="VD_NAME_LIST">REESTR_VED!$B$2:$B$11</definedName>
    <definedName name="et_B_FHD20_1">et_union_hor!$127:$135</definedName>
    <definedName name="pt_ntar_30">'ТС. Т-ТЭ | ТСО'!$57:$70</definedName>
    <definedName name="pt_ter_30">'ТС. Т-ТЭ | ТСО'!$58:$69</definedName>
    <definedName name="pt_cs_30">'ТС. Т-ТЭ | ТСО'!$59:$68</definedName>
    <definedName name="pt_ist_te_30">'ТС. Т-ТЭ | ТСО'!$60:$67</definedName>
    <definedName name="pt_ntar_301">'ТС. Т-ТЭ | ТСО'!$71:$84</definedName>
    <definedName name="pt_ter_31">'ТС. Т-ТЭ | ТСО'!$72:$83</definedName>
    <definedName name="pt_cs_31">'ТС. Т-ТЭ | ТСО'!$73:$82</definedName>
    <definedName name="pt_ist_te_31">'ТС. Т-ТЭ | ТСО'!$74:$81</definedName>
    <definedName name="pt_ntar_3011">'ТС. Т-ТЭ | ТСО'!$85:$98</definedName>
    <definedName name="pt_ter_32">'ТС. Т-ТЭ | ТСО'!$86:$97</definedName>
    <definedName name="pt_cs_32">'ТС. Т-ТЭ | ТСО'!$87:$96</definedName>
    <definedName name="pt_ist_te_32">'ТС. Т-ТЭ | ТСО'!$88:$95</definedName>
    <definedName name="pt_ntar_30111">'ТС. Т-ТЭ | ТСО'!$99:$112</definedName>
    <definedName name="pt_ter_33">'ТС. Т-ТЭ | ТСО'!$100:$111</definedName>
    <definedName name="pt_cs_33">'ТС. Т-ТЭ | ТСО'!$101:$110</definedName>
    <definedName name="pt_ist_te_33">'ТС. Т-ТЭ | ТСО'!$102:$109</definedName>
    <definedName name="pt_ntar_301111">'ТС. Т-ТЭ | ТСО'!$113:$126</definedName>
    <definedName name="pt_ter_34">'ТС. Т-ТЭ | ТСО'!$114:$125</definedName>
    <definedName name="pt_cs_34">'ТС. Т-ТЭ | ТСО'!$115:$124</definedName>
    <definedName name="pt_ist_te_34">'ТС. Т-ТЭ | ТСО'!$116:$123</definedName>
    <definedName name="pt_ntar_3011111">'ТС. Т-ТЭ | ТСО'!$127:$140</definedName>
    <definedName name="pt_ter_35">'ТС. Т-ТЭ | ТСО'!$128:$139</definedName>
    <definedName name="pt_cs_35">'ТС. Т-ТЭ | ТСО'!$129:$138</definedName>
    <definedName name="pt_ist_te_35">'ТС. Т-ТЭ | ТСО'!$130:$137</definedName>
    <definedName name="pt_ntar_30111111">'ТС. Т-ТЭ | ТСО'!$141:$154</definedName>
    <definedName name="pt_ter_36">'ТС. Т-ТЭ | ТСО'!$142:$153</definedName>
    <definedName name="pt_cs_36">'ТС. Т-ТЭ | ТСО'!$143:$152</definedName>
    <definedName name="pt_ist_te_36">'ТС. Т-ТЭ | ТСО'!$144:$151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<sst xmlns="http://schemas.openxmlformats.org/spreadsheetml/2006/main" count="16465" uniqueCount="3891">
  <si>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</si>
  <si>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</si>
  <si>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</si>
  <si>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</si>
  <si>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</si>
  <si>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</si>
  <si>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</si>
  <si>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</si>
  <si>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</si>
  <si>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</si>
  <si>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</si>
  <si>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</si>
  <si>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</si>
  <si>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30919929</t>
  </si>
  <si>
    <t>Flag_Row_Size</t>
  </si>
  <si>
    <t>Субъект РФ</t>
  </si>
  <si>
    <t>Тюменская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</si>
  <si>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</si>
  <si>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</si>
  <si>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</si>
  <si>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</si>
  <si>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</si>
  <si>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</si>
  <si>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</si>
  <si>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</si>
  <si>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</si>
  <si>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</si>
  <si>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</si>
  <si>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</si>
  <si>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</si>
  <si>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</si>
  <si>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</si>
  <si>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</si>
  <si>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</si>
  <si>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</si>
  <si>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</si>
  <si>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</si>
  <si>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</si>
  <si>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</si>
  <si>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</si>
  <si>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</si>
  <si>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032/01-21</t>
  </si>
  <si>
    <t>Наименование органа регулирования, принявшего решение об утверждении тарифов</t>
  </si>
  <si>
    <t>Департамент тарифной и ценовой политики Тюменской области</t>
  </si>
  <si>
    <t>Источник официального опубликования решения</t>
  </si>
  <si>
    <t>https://tarif.admtyumen.ru/OIGV/tarif/actions/npa.htm</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</si>
  <si>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</si>
  <si>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</si>
  <si>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t>
  </si>
  <si>
    <t>Наименование (описание) обособленного подразделения</t>
  </si>
  <si>
    <t>ИНН</t>
  </si>
  <si>
    <t>7203420973</t>
  </si>
  <si>
    <t>КПП</t>
  </si>
  <si>
    <t>720301001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</si>
  <si>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</si>
  <si>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</si>
  <si>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</si>
  <si>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</si>
  <si>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</si>
  <si>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</si>
  <si>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</si>
  <si>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</si>
  <si>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</si>
  <si>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</si>
  <si>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</si>
  <si>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</si>
  <si>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</si>
  <si>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</si>
  <si>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</si>
  <si>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</si>
  <si>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</si>
  <si>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</si>
  <si>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625023, Тюменская область, город Тюмень, улица Одесская, дом 5</t>
  </si>
  <si>
    <t>Фамилия, имя, отчество руководителя</t>
  </si>
  <si>
    <t>Царгасов Марат Феликсович</t>
  </si>
  <si>
    <t>Ответственный за заполнение формы</t>
  </si>
  <si>
    <t>Фамилия, имя, отчество</t>
  </si>
  <si>
    <t>Лескова Валентина Владимировна</t>
  </si>
  <si>
    <t>Должность</t>
  </si>
  <si>
    <t>Заместитель начальника отдела экономики и финансов</t>
  </si>
  <si>
    <t>Контактный телефон</t>
  </si>
  <si>
    <t>+7 (3452) 38-62-10</t>
  </si>
  <si>
    <t>E-mail</t>
  </si>
  <si>
    <t>LeskovaVV@AO-USTEK.RU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</si>
  <si>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</si>
  <si>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</si>
  <si>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</si>
  <si>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</si>
  <si>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</si>
  <si>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</si>
  <si>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</si>
  <si>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</si>
  <si>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</si>
  <si>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</si>
  <si>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</si>
  <si>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</si>
  <si>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</si>
  <si>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</si>
  <si>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</si>
  <si>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</si>
  <si>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</si>
  <si>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299</t>
  </si>
  <si>
    <t>город Тюмень</t>
  </si>
  <si>
    <t>71701000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</si>
  <si>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</si>
  <si>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</si>
  <si>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</si>
  <si>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</si>
  <si>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</si>
  <si>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</si>
  <si>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</si>
  <si>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</si>
  <si>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</si>
  <si>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</si>
  <si>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</si>
  <si>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</si>
  <si>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</si>
  <si>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</si>
  <si>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</si>
  <si>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</si>
  <si>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</si>
  <si>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</si>
  <si>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</si>
  <si>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</si>
  <si>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</si>
  <si>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</si>
  <si>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</si>
  <si>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</si>
  <si>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</si>
  <si>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</si>
  <si>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</si>
  <si>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</si>
  <si>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</si>
  <si>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</si>
  <si>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</si>
  <si>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</si>
  <si>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</si>
  <si>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</si>
  <si>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</si>
  <si>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</si>
  <si>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</si>
  <si>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</si>
  <si>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</si>
  <si>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</si>
  <si>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</si>
  <si>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</si>
  <si>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</si>
  <si>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</si>
  <si>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</si>
  <si>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</si>
  <si>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</si>
  <si>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</si>
  <si>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</si>
  <si>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</si>
  <si>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</si>
  <si>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</si>
  <si>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</si>
  <si>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</si>
  <si>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</si>
  <si>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</si>
  <si>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</si>
  <si>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</si>
  <si>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</si>
  <si>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Льготный тариф для физических лиц, проживающих в г. Тюмени. Для потребителей, подключенных к системам теплоснабжения: распределительные сети ПАО "СУЭНКО"(до 01.01.2018), ведомственные котельные, магистральные тепловые сети АО "УТСК"(до 01.01.2018,в жилищном фонде с 01.07.2017), котельные ТМУП "ТТС" (расположенные по адресам: г.Тюмень, ул.Электростроителей,1, стр.1; ул.Луначарского,18, стр.1; ул.Газодобытчиков,19; ул.Академика Сахарова,48, стр.1), ООО "Техноцентр", ООО "ТехЭнерго"(ул.Интернациональная,199, стр.1; ул.Новоселов,66, стр.2), ФБУ Центр реабилитации ФСС РФ "Тараскуль", ООО "Теплый дом", ООО "ТЕПЛОН"(ул. Мельникайте, д.2, соор.2), ООО "ТСК"(проезд Воронинские горки,101, стр.12); ООО "СБК ЭНЕРГО" (ул. Интернациональная, 199, стр.3), а также котельная, расположенная по адресу: г.Тюмень,ул.Велижанская,д.66, стр.1</t>
  </si>
  <si>
    <t>"4190064"; "4190067"; "4190068"; "4190069"; "4190070"; "4190071"; "4190072"; "4190073"</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</si>
  <si>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</si>
  <si>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</si>
  <si>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</si>
  <si>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</si>
  <si>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</si>
  <si>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</si>
  <si>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</si>
  <si>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</si>
  <si>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</si>
  <si>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Льготный тариф для физических лиц, проживающих в г. Тюмени. Для потребителей, подключенных к системам теплоснабжения: котельная, эксплуатируемая ТМУП"ТТС"(расположенная по адресу: г. Тюмень, ул. Дружбы,132, стр.2)</t>
  </si>
  <si>
    <t>pt_ntar_30</t>
  </si>
  <si>
    <t>pt_ter_30</t>
  </si>
  <si>
    <t>pt_cs_30</t>
  </si>
  <si>
    <t>pt_ist_te_30</t>
  </si>
  <si>
    <t>Льготный тариф для физических лиц, проживающих в г. Тюмени. Для потребителей, подключенных к системам теплоснабжения: котельная, эксплуатируемая ООО "ТСК"</t>
  </si>
  <si>
    <t>pt_ntar_301</t>
  </si>
  <si>
    <t>pt_ter_31</t>
  </si>
  <si>
    <t>pt_cs_31</t>
  </si>
  <si>
    <t>pt_ist_te_31</t>
  </si>
  <si>
    <t>Льготный тариф для физических лиц, проживающих в г. Тюмени. Для потребителей, подключенных к системам теплоснабжения: котельная, эксплуатируемая ООО "УК НА ПРАЖСКОЙ"</t>
  </si>
  <si>
    <t>pt_ntar_3011</t>
  </si>
  <si>
    <t>pt_ter_32</t>
  </si>
  <si>
    <t>pt_cs_32</t>
  </si>
  <si>
    <t>pt_ist_te_32</t>
  </si>
  <si>
    <t>Льготный тариф для физических лиц, проживающих в г.Тюмени. Для потребителей, подключенных к системам теплоснабжения: ООО "РЕМИН-ЭНЕРГО" (расположенная по адресу: г.Тюмень, ул. Клары Цеткин, 64, корп.1, стр.2)</t>
  </si>
  <si>
    <t>pt_ntar_30111</t>
  </si>
  <si>
    <t>pt_ter_33</t>
  </si>
  <si>
    <t>pt_cs_33</t>
  </si>
  <si>
    <t>pt_ist_te_33</t>
  </si>
  <si>
    <t>Льготный тариф для физических лиц, проживающих в г. Тюмени. Для потребителей, подключенных к системам теплоснабжения: от котельной, ранее обслуживаемой ФГБУ " ЦЖКУ" Минобороны России</t>
  </si>
  <si>
    <t>pt_ntar_301111</t>
  </si>
  <si>
    <t>pt_ter_34</t>
  </si>
  <si>
    <t>pt_cs_34</t>
  </si>
  <si>
    <t>pt_ist_te_34</t>
  </si>
  <si>
    <t>Льготный тариф для физических лиц, проживающих в г. Тюмени. Для потребителей, подключенных к распределительным тепловым сетям, находящимся на обслуживании ПАО "СУЭНКО" до 01.01.2018 и до 01.01.2017 получавших тепловую энергию от АО"УТСК", в жилищном фонде, введенном в эксплуатацию по 30.06.2017 включительно, а также к магистральным тепловым сетям, эксплуатируемым АО"УТСК" до 01.01.2018, в жилищном фонде, введенном в эксплуатацию по 30.06.2017 включительно</t>
  </si>
  <si>
    <t>pt_ntar_3011111</t>
  </si>
  <si>
    <t>pt_ter_35</t>
  </si>
  <si>
    <t>pt_cs_35</t>
  </si>
  <si>
    <t>pt_ist_te_35</t>
  </si>
  <si>
    <t>Льготный тариф для физических лиц, проживающих в г. Тюмени. Для потребителей, подключенных к распределительным тепловым сетям, эксплуатируемым ООО УК "Тюменьжилсервис" до 01.09.2019</t>
  </si>
  <si>
    <t>pt_ntar_30111111</t>
  </si>
  <si>
    <t>pt_ter_36</t>
  </si>
  <si>
    <t>pt_cs_36</t>
  </si>
  <si>
    <t>pt_ist_te_36</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</si>
  <si>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</si>
  <si>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</si>
  <si>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</si>
  <si>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</si>
  <si>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</si>
  <si>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</si>
  <si>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</si>
  <si>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</si>
  <si>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</si>
  <si>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</si>
  <si>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</si>
  <si>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</si>
  <si>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</si>
  <si>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</si>
  <si>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</si>
  <si>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</si>
  <si>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</si>
  <si>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</si>
  <si>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</si>
  <si>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</si>
  <si>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</si>
  <si>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</si>
  <si>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</si>
  <si>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</si>
  <si>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</si>
  <si>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</si>
  <si>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</si>
  <si>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</si>
  <si>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</si>
  <si>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</si>
  <si>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</si>
  <si>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</si>
  <si>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</si>
  <si>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</si>
  <si>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</si>
  <si>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</si>
  <si>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</si>
  <si>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</si>
  <si>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</si>
  <si>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</si>
  <si>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</si>
  <si>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</si>
  <si>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</si>
  <si>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</si>
  <si>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</si>
  <si>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</si>
  <si>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</si>
  <si>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</si>
  <si>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</si>
  <si>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</si>
  <si>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</si>
  <si>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</si>
  <si>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</si>
  <si>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</si>
  <si>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</si>
  <si>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</si>
  <si>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</si>
  <si>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</si>
  <si>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</si>
  <si>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</si>
  <si>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</si>
  <si>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</si>
  <si>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</si>
  <si>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</si>
  <si>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</si>
  <si>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</si>
  <si>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</si>
  <si>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</si>
  <si>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</si>
  <si>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</si>
  <si>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</si>
  <si>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</si>
  <si>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</si>
  <si>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</si>
  <si>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</si>
  <si>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</si>
  <si>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</si>
  <si>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</si>
  <si>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</si>
  <si>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</si>
  <si>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</si>
  <si>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</si>
  <si>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</si>
  <si>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</si>
  <si>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</si>
  <si>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</si>
  <si>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</si>
  <si>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</si>
  <si>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</si>
  <si>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</si>
  <si>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</si>
  <si>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</si>
  <si>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</si>
  <si>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</si>
  <si>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</si>
  <si>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</si>
  <si>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</si>
  <si>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</si>
  <si>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</si>
  <si>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</si>
  <si>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</si>
  <si>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</si>
  <si>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</si>
  <si>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</si>
  <si>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</si>
  <si>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</si>
  <si>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</si>
  <si>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</si>
  <si>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</si>
  <si>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</si>
  <si>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</si>
  <si>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</si>
  <si>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</si>
  <si>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</si>
  <si>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</si>
  <si>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</si>
  <si>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</si>
  <si>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</si>
  <si>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</si>
  <si>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</si>
  <si>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</si>
  <si>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</si>
  <si>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</si>
  <si>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</si>
  <si>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</si>
  <si>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</si>
  <si>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</si>
  <si>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</si>
  <si>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</si>
  <si>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</si>
  <si>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</si>
  <si>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</si>
  <si>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</si>
  <si>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</si>
  <si>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</si>
  <si>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</si>
  <si>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</si>
  <si>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</si>
  <si>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</si>
  <si>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</si>
  <si>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</si>
  <si>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</si>
  <si>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</si>
  <si>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</si>
  <si>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</si>
  <si>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</si>
  <si>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</si>
  <si>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</si>
  <si>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</si>
  <si>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</si>
  <si>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</si>
  <si>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</si>
  <si>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</si>
  <si>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</si>
  <si>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</si>
  <si>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</si>
  <si>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</si>
  <si>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</si>
  <si>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</si>
  <si>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</si>
  <si>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</si>
  <si>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</si>
  <si>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</si>
  <si>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</si>
  <si>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</si>
  <si>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</si>
  <si>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</si>
  <si>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</si>
  <si>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</si>
  <si>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</si>
  <si>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</si>
  <si>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</si>
  <si>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</si>
  <si>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</si>
  <si>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</si>
  <si>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</si>
  <si>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</si>
  <si>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</si>
  <si>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</si>
  <si>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</si>
  <si>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</si>
  <si>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</si>
  <si>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</si>
  <si>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</si>
  <si>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</si>
  <si>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</si>
  <si>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</si>
  <si>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</si>
  <si>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</si>
  <si>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</si>
  <si>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</si>
  <si>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</si>
  <si>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</si>
  <si>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</si>
  <si>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</si>
  <si>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</si>
  <si>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</si>
  <si>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</si>
  <si>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</si>
  <si>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</si>
  <si>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</si>
  <si>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</si>
  <si>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</si>
  <si>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</si>
  <si>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</si>
  <si>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</si>
  <si>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</si>
  <si>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</si>
  <si>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</si>
  <si>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</si>
  <si>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</si>
  <si>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</si>
  <si>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</si>
  <si>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</si>
  <si>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</si>
  <si>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</si>
  <si>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</si>
  <si>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</si>
  <si>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</si>
  <si>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</si>
  <si>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</si>
  <si>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</si>
  <si>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</si>
  <si>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</si>
  <si>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</si>
  <si>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</si>
  <si>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</si>
  <si>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</si>
  <si>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</si>
  <si>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</si>
  <si>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</si>
  <si>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</si>
  <si>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</si>
  <si>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</si>
  <si>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</si>
  <si>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</si>
  <si>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</si>
  <si>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</si>
  <si>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</si>
  <si>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</si>
  <si>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</si>
  <si>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</si>
  <si>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</si>
  <si>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</si>
  <si>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</si>
  <si>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</si>
  <si>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</si>
  <si>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</si>
  <si>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</si>
  <si>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</si>
  <si>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</si>
  <si>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</si>
  <si>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</si>
  <si>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</si>
  <si>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</si>
  <si>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</si>
  <si>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</si>
  <si>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</si>
  <si>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</si>
  <si>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</si>
  <si>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</si>
  <si>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</si>
  <si>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</si>
  <si>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</si>
  <si>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</si>
  <si>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</si>
  <si>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</si>
  <si>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</si>
  <si>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</si>
  <si>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</si>
  <si>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</si>
  <si>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</si>
  <si>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</si>
  <si>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</si>
  <si>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</si>
  <si>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</si>
  <si>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</si>
  <si>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</si>
  <si>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</si>
  <si>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</si>
  <si>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</si>
  <si>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</si>
  <si>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</si>
  <si>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</si>
  <si>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</si>
  <si>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</si>
  <si>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</si>
  <si>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</si>
  <si>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</si>
  <si>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</si>
  <si>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</si>
  <si>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</si>
  <si>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</si>
  <si>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</si>
  <si>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</si>
  <si>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</si>
  <si>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</si>
  <si>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</si>
  <si>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</si>
  <si>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</si>
  <si>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</si>
  <si>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</si>
  <si>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</si>
  <si>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</si>
  <si>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</si>
  <si>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</si>
  <si>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</si>
  <si>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</si>
  <si>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</si>
  <si>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</si>
  <si>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</si>
  <si>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</si>
  <si>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</si>
  <si>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</si>
  <si>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</si>
  <si>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</si>
  <si>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</si>
  <si>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</si>
  <si>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</si>
  <si>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</si>
  <si>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</si>
  <si>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</si>
  <si>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</si>
  <si>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</si>
  <si>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</si>
  <si>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</si>
  <si>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</si>
  <si>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</si>
  <si>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</si>
  <si>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</si>
  <si>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</si>
  <si>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</si>
  <si>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</si>
  <si>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</si>
  <si>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</si>
  <si>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</si>
  <si>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</si>
  <si>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</si>
  <si>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</si>
  <si>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</si>
  <si>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</si>
  <si>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</si>
  <si>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</si>
  <si>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</si>
  <si>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</si>
  <si>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</si>
  <si>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</si>
  <si>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</si>
  <si>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</si>
  <si>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</si>
  <si>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</si>
  <si>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</si>
  <si>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</si>
  <si>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</si>
  <si>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</si>
  <si>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</si>
  <si>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</si>
  <si>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</si>
  <si>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</si>
  <si>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</si>
  <si>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</si>
  <si>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</si>
  <si>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</si>
  <si>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</si>
  <si>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</si>
  <si>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</si>
  <si>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</si>
  <si>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</si>
  <si>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</si>
  <si>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</si>
  <si>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</si>
  <si>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</si>
  <si>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</si>
  <si>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</si>
  <si>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</si>
  <si>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</si>
  <si>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</si>
  <si>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</si>
  <si>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</si>
  <si>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</si>
  <si>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</si>
  <si>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</si>
  <si>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</si>
  <si>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</si>
  <si>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</si>
  <si>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</si>
  <si>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</si>
  <si>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</si>
  <si>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</si>
  <si>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</si>
  <si>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</si>
  <si>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</si>
  <si>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</si>
  <si>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</si>
  <si>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</si>
  <si>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</si>
  <si>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</si>
  <si>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</si>
  <si>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</si>
  <si>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</si>
  <si>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</si>
  <si>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</si>
  <si>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</si>
  <si>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</si>
  <si>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</si>
  <si>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</si>
  <si>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</si>
  <si>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</si>
  <si>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</si>
  <si>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</si>
  <si>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</si>
  <si>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</si>
  <si>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</si>
  <si>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</si>
  <si>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</si>
  <si>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</si>
  <si>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</si>
  <si>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</si>
  <si>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</si>
  <si>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</si>
  <si>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</si>
  <si>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</si>
  <si>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</si>
  <si>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</si>
  <si>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</si>
  <si>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</si>
  <si>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</si>
  <si>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</si>
  <si>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</si>
  <si>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</si>
  <si>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</si>
  <si>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</si>
  <si>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</si>
  <si>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</si>
  <si>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</si>
  <si>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</si>
  <si>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</si>
  <si>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</si>
  <si>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</si>
  <si>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</si>
  <si>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</si>
  <si>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</si>
  <si>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</si>
  <si>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</si>
  <si>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</si>
  <si>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</si>
  <si>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</si>
  <si>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</si>
  <si>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</si>
  <si>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</si>
  <si>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</si>
  <si>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</si>
  <si>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</si>
  <si>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</si>
  <si>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</si>
  <si>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</si>
  <si>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</si>
  <si>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</si>
  <si>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</si>
  <si>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</si>
  <si>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</si>
  <si>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</si>
  <si>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</si>
  <si>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</si>
  <si>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</si>
  <si>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</si>
  <si>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</si>
  <si>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</si>
  <si>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</si>
  <si>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</si>
  <si>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</si>
  <si>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</si>
  <si>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</si>
  <si>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</si>
  <si>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</si>
  <si>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</si>
  <si>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</si>
  <si>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</si>
  <si>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</si>
  <si>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</si>
  <si>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</si>
  <si>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</si>
  <si>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</si>
  <si>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</si>
  <si>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</si>
  <si>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</si>
  <si>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</si>
  <si>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</si>
  <si>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</si>
  <si>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</si>
  <si>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</si>
  <si>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</si>
  <si>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</si>
  <si>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</si>
  <si>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</si>
  <si>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</si>
  <si>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</si>
  <si>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</si>
  <si>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</si>
  <si>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</si>
  <si>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</si>
  <si>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</si>
  <si>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</si>
  <si>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</si>
  <si>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</si>
  <si>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</si>
  <si>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</si>
  <si>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</si>
  <si>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</si>
  <si>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</si>
  <si>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</si>
  <si>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</si>
  <si>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</si>
  <si>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</si>
  <si>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</si>
  <si>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</si>
  <si>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</si>
  <si>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</si>
  <si>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</si>
  <si>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</si>
  <si>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</si>
  <si>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</si>
  <si>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</si>
  <si>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</si>
  <si>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</si>
  <si>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</si>
  <si>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</si>
  <si>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</si>
  <si>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</si>
  <si>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</si>
  <si>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</si>
  <si>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</si>
  <si>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</si>
  <si>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</si>
  <si>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</si>
  <si>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</si>
  <si>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</si>
  <si>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</si>
  <si>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</si>
  <si>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</si>
  <si>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</si>
  <si>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</si>
  <si>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</si>
  <si>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</si>
  <si>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</si>
  <si>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</si>
  <si>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</si>
  <si>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</si>
  <si>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</si>
  <si>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</si>
  <si>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</si>
  <si>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</si>
  <si>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</si>
  <si>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</si>
  <si>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</si>
  <si>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</si>
  <si>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</si>
  <si>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</si>
  <si>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</si>
  <si>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</si>
  <si>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</si>
  <si>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</si>
  <si>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</si>
  <si>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</si>
  <si>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</si>
  <si>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</si>
  <si>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</si>
  <si>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</si>
  <si>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</si>
  <si>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</si>
  <si>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</si>
  <si>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</si>
  <si>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</si>
  <si>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</si>
  <si>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</si>
  <si>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</si>
  <si>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</si>
  <si>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</si>
  <si>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</si>
  <si>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</si>
  <si>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</si>
  <si>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</si>
  <si>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</si>
  <si>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</si>
  <si>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</si>
  <si>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</si>
  <si>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</si>
  <si>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</si>
  <si>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</si>
  <si>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</si>
  <si>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</si>
  <si>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</si>
  <si>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</si>
  <si>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</si>
  <si>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</si>
  <si>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</si>
  <si>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</si>
  <si>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</si>
  <si>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</si>
  <si>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</si>
  <si>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</si>
  <si>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</si>
  <si>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</si>
  <si>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</si>
  <si>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</si>
  <si>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</si>
  <si>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</si>
  <si>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</si>
  <si>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</si>
  <si>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</si>
  <si>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</si>
  <si>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</si>
  <si>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</si>
  <si>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</si>
  <si>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</si>
  <si>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</si>
  <si>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</si>
  <si>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</si>
  <si>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</si>
  <si>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</si>
  <si>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</si>
  <si>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</si>
  <si>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</si>
  <si>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</si>
  <si>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</si>
  <si>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</si>
  <si>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</si>
  <si>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</si>
  <si>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</si>
  <si>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</si>
  <si>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</si>
  <si>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</si>
  <si>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</si>
  <si>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</si>
  <si>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</si>
  <si>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</si>
  <si>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</si>
  <si>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</si>
  <si>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</si>
  <si>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</si>
  <si>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</si>
  <si>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</si>
  <si>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</si>
  <si>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</si>
  <si>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</si>
  <si>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</si>
  <si>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</si>
  <si>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</si>
  <si>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</si>
  <si>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</si>
  <si>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</si>
  <si>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</si>
  <si>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</si>
  <si>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</si>
  <si>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</si>
  <si>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</si>
  <si>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</si>
  <si>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</si>
  <si>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</si>
  <si>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</si>
  <si>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</si>
  <si>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</si>
  <si>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</si>
  <si>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</si>
  <si>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</si>
  <si>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</si>
  <si>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</si>
  <si>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</si>
  <si>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</si>
  <si>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</si>
  <si>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</si>
  <si>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</si>
  <si>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</si>
  <si>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</si>
  <si>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</si>
  <si>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</si>
  <si>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</si>
  <si>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</si>
  <si>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</si>
  <si>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</si>
  <si>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</si>
  <si>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</si>
  <si>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</si>
  <si>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</si>
  <si>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</si>
  <si>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</si>
  <si>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</si>
  <si>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</si>
  <si>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</si>
  <si>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</si>
  <si>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</si>
  <si>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</si>
  <si>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</si>
  <si>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</si>
  <si>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</si>
  <si>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</si>
  <si>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</si>
  <si>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</si>
  <si>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</si>
  <si>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</si>
  <si>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</si>
  <si>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</si>
  <si>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</si>
  <si>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</si>
  <si>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</si>
  <si>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</si>
  <si>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</si>
  <si>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</si>
  <si>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</si>
  <si>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</si>
  <si>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</si>
  <si>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</si>
  <si>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</si>
  <si>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</si>
  <si>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</si>
  <si>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</si>
  <si>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</si>
  <si>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</si>
  <si>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</si>
  <si>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</si>
  <si>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</si>
  <si>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</si>
  <si>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</si>
  <si>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</si>
  <si>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</si>
  <si>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</si>
  <si>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</si>
  <si>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</si>
  <si>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</si>
  <si>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</si>
  <si>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</si>
  <si>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</si>
  <si>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</si>
  <si>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</si>
  <si>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</si>
  <si>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</si>
  <si>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</si>
  <si>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</si>
  <si>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</si>
  <si>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</si>
  <si>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</si>
  <si>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</si>
  <si>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</si>
  <si>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</si>
  <si>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</si>
  <si>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</si>
  <si>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</si>
  <si>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</si>
  <si>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</si>
  <si>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</si>
  <si>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</si>
  <si>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</si>
  <si>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</si>
  <si>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</si>
  <si>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</si>
  <si>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</si>
  <si>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</si>
  <si>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</si>
  <si>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</si>
  <si>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</si>
  <si>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</si>
  <si>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</si>
  <si>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</si>
  <si>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</si>
  <si>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</si>
  <si>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</si>
  <si>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</si>
  <si>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</si>
  <si>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</si>
  <si>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</si>
  <si>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</si>
  <si>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</si>
  <si>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</si>
  <si>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</si>
  <si>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</si>
  <si>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</si>
  <si>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</si>
  <si>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</si>
  <si>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</si>
  <si>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</si>
  <si>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</si>
  <si>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</si>
  <si>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</si>
  <si>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</si>
  <si>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</si>
  <si>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</si>
  <si>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</si>
  <si>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</si>
  <si>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</si>
  <si>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</si>
  <si>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</si>
  <si>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</si>
  <si>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</si>
  <si>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</si>
  <si>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</si>
  <si>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</si>
  <si>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</si>
  <si>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</si>
  <si>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</si>
  <si>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</si>
  <si>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</si>
  <si>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</si>
  <si>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</si>
  <si>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</si>
  <si>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</si>
  <si>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</si>
  <si>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</si>
  <si>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</si>
  <si>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</si>
  <si>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</si>
  <si>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</si>
  <si>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</si>
  <si>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</si>
  <si>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</si>
  <si>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</si>
  <si>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</si>
  <si>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</si>
  <si>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</si>
  <si>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</si>
  <si>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</si>
  <si>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</si>
  <si>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</si>
  <si>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</si>
  <si>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</si>
  <si>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</si>
  <si>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</si>
  <si>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</si>
  <si>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</si>
  <si>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</si>
  <si>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</si>
  <si>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</si>
  <si>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</si>
  <si>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</si>
  <si>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</si>
  <si>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</si>
  <si>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</si>
  <si>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</si>
  <si>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</si>
  <si>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</si>
  <si>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</si>
  <si>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</si>
  <si>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</si>
  <si>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</si>
  <si>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</si>
  <si>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</si>
  <si>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</si>
  <si>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</si>
  <si>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</si>
  <si>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</si>
  <si>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</si>
  <si>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</si>
  <si>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</si>
  <si>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</si>
  <si>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</si>
  <si>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</si>
  <si>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</si>
  <si>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</si>
  <si>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</si>
  <si>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</si>
  <si>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</si>
  <si>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</si>
  <si>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</si>
  <si>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</si>
  <si>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</si>
  <si>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</si>
  <si>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</si>
  <si>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</si>
  <si>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</si>
  <si>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</si>
  <si>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</si>
  <si>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</si>
  <si>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</si>
  <si>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</si>
  <si>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</si>
  <si>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</si>
  <si>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</si>
  <si>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</si>
  <si>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</si>
  <si>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</si>
  <si>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</si>
  <si>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</si>
  <si>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</si>
  <si>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</si>
  <si>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</si>
  <si>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</si>
  <si>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</si>
  <si>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</si>
  <si>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</si>
  <si>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</si>
  <si>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</si>
  <si>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</si>
  <si>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</si>
  <si>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</si>
  <si>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</si>
  <si>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</si>
  <si>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</si>
  <si>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</si>
  <si>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</si>
  <si>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</si>
  <si>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</si>
  <si>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</si>
  <si>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</si>
  <si>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</si>
  <si>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</si>
  <si>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</si>
  <si>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</si>
  <si>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</si>
  <si>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</si>
  <si>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</si>
  <si>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</si>
  <si>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</si>
  <si>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</si>
  <si>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</si>
  <si>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</si>
  <si>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</si>
  <si>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</si>
  <si>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</si>
  <si>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</si>
  <si>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</si>
  <si>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</si>
  <si>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</si>
  <si>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</si>
  <si>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</si>
  <si>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</si>
  <si>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</si>
  <si>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</si>
  <si>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</si>
  <si>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</si>
  <si>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</si>
  <si>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</si>
  <si>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</si>
  <si>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</si>
  <si>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</si>
  <si>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</si>
  <si>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</si>
  <si>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</si>
  <si>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</si>
  <si>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</si>
  <si>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</si>
  <si>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</si>
  <si>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</si>
  <si>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</si>
  <si>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</si>
  <si>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</si>
  <si>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</si>
  <si>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</si>
  <si>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</si>
  <si>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</si>
  <si>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</si>
  <si>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</si>
  <si>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</si>
  <si>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</si>
  <si>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</si>
  <si>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</si>
  <si>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</si>
  <si>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</si>
  <si>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</si>
  <si>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</si>
  <si>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</si>
  <si>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</si>
  <si>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</si>
  <si>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</si>
  <si>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</si>
  <si>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</si>
  <si>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</si>
  <si>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</si>
  <si>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https://ao-ustek.ru/potrebitelyam/podklyuchenie/</t>
  </si>
  <si>
    <t>https://portal.eias.ru/Portal/DownloadPage.aspx?type=12&amp;guid=36394d09-8727-4f6e-9716-87982e43a4b4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</si>
  <si>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</si>
  <si>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https://portal.eias.ru/Portal/DownloadPage.aspx?type=12&amp;guid=57a71157-ac38-4ee2-9e5f-df2d3d14c7f7</t>
  </si>
  <si>
    <t xml:space="preserve">Перечень документов и сведений к заявке на подключение </t>
  </si>
  <si>
    <t>https://portal.eias.ru/Portal/DownloadPage.aspx?type=12&amp;guid=8991e8a0-7bf1-442d-98a8-2d4007f1ae8a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</si>
  <si>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</si>
  <si>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к системам теплоснабжения, утвержденные постановлением Правительства РФ от 05 июля 2018г № 787</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</si>
  <si>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</si>
  <si>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</si>
  <si>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(3452) 28-97-86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</si>
  <si>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</si>
  <si>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</si>
  <si>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625023, Тюменская область, г.Тюмень ул.Одесская 8 каб.201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</si>
  <si>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</si>
  <si>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</si>
  <si>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</si>
  <si>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</si>
  <si>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</si>
  <si>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</si>
  <si>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</si>
  <si>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</si>
  <si>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</si>
  <si>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</si>
  <si>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</si>
  <si>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</si>
  <si>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</si>
  <si>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</si>
  <si>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</si>
  <si>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</si>
  <si>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</si>
  <si>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</si>
  <si>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</si>
  <si>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</si>
  <si>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</si>
  <si>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</si>
  <si>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</si>
  <si>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</si>
  <si>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</si>
  <si>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</si>
  <si>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</si>
  <si>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</si>
  <si>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</si>
  <si>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</si>
  <si>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</si>
  <si>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</si>
  <si>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</si>
  <si>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</si>
  <si>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</si>
  <si>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</si>
  <si>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</si>
  <si>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</si>
  <si>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</si>
  <si>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</si>
  <si>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</si>
  <si>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</si>
  <si>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</si>
  <si>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</si>
  <si>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</si>
  <si>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</si>
  <si>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</si>
  <si>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</si>
  <si>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</si>
  <si>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</si>
  <si>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</si>
  <si>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</si>
  <si>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</si>
  <si>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</si>
  <si>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</si>
  <si>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</si>
  <si>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</si>
  <si>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</si>
  <si>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</si>
  <si>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</si>
  <si>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</si>
  <si>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</si>
  <si>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</si>
  <si>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</si>
  <si>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</si>
  <si>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</si>
  <si>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</si>
  <si>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</si>
  <si>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</si>
  <si>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</si>
  <si>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</si>
  <si>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</si>
  <si>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</si>
  <si>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</si>
  <si>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</si>
  <si>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</si>
  <si>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</si>
  <si>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</si>
  <si>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</si>
  <si>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</si>
  <si>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</si>
  <si>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</si>
  <si>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</si>
  <si>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</si>
  <si>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</si>
  <si>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</si>
  <si>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</si>
  <si>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</si>
  <si>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</si>
  <si>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</si>
  <si>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</si>
  <si>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</si>
  <si>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</si>
  <si>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</si>
  <si>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</si>
  <si>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</si>
  <si>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</si>
  <si>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</si>
  <si>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</si>
  <si>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</si>
  <si>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</si>
  <si>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</si>
  <si>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</si>
  <si>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</si>
  <si>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</si>
  <si>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</si>
  <si>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</si>
  <si>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</si>
  <si>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</si>
  <si>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</si>
  <si>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</si>
  <si>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</si>
  <si>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</si>
  <si>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</si>
  <si>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</si>
  <si>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</si>
  <si>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</si>
  <si>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</si>
  <si>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</si>
  <si>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</si>
  <si>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</si>
  <si>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</si>
  <si>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</si>
  <si>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</si>
  <si>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</si>
  <si>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</si>
  <si>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</si>
  <si>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</si>
  <si>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</si>
  <si>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</si>
  <si>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</si>
  <si>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</si>
  <si>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</si>
  <si>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</si>
  <si>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</si>
  <si>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</si>
  <si>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</si>
  <si>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</si>
  <si>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</si>
  <si>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</si>
  <si>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</si>
  <si>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</si>
  <si>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</si>
  <si>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</si>
  <si>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</si>
  <si>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</si>
  <si>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</si>
  <si>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</si>
  <si>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</si>
  <si>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</si>
  <si>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</si>
  <si>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</si>
  <si>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</si>
  <si>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</si>
  <si>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</si>
  <si>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</si>
  <si>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</si>
  <si>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</si>
  <si>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</si>
  <si>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</si>
  <si>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</si>
  <si>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</si>
  <si>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</si>
  <si>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</si>
  <si>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</si>
  <si>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</si>
  <si>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</si>
  <si>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</si>
  <si>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</si>
  <si>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</si>
  <si>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</si>
  <si>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</si>
  <si>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</si>
  <si>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</si>
  <si>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</si>
  <si>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</si>
  <si>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</si>
  <si>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</si>
  <si>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</si>
  <si>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</si>
  <si>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</si>
  <si>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</si>
  <si>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</si>
  <si>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</si>
  <si>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</si>
  <si>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</si>
  <si>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</si>
  <si>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</si>
  <si>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</si>
  <si>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</si>
  <si>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</si>
  <si>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</si>
  <si>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</si>
  <si>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</si>
  <si>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</si>
  <si>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</si>
  <si>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</si>
  <si>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</si>
  <si>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</si>
  <si>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</si>
  <si>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</si>
  <si>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</si>
  <si>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</si>
  <si>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</si>
  <si>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</si>
  <si>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</si>
  <si>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</si>
  <si>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</si>
  <si>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</si>
  <si>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</si>
  <si>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</si>
  <si>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</si>
  <si>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</si>
  <si>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</si>
  <si>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</si>
  <si>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</si>
  <si>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</si>
  <si>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</si>
  <si>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</si>
  <si>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</si>
  <si>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</si>
  <si>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</si>
  <si>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</si>
  <si>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</si>
  <si>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</si>
  <si>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</si>
  <si>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</si>
  <si>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</si>
  <si>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</si>
  <si>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</si>
  <si>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</si>
  <si>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</si>
  <si>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</si>
  <si>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</si>
  <si>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</si>
  <si>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</si>
  <si>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</si>
  <si>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</si>
  <si>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</si>
  <si>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</si>
  <si>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</si>
  <si>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</si>
  <si>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</si>
  <si>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</si>
  <si>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</si>
  <si>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</si>
  <si>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</si>
  <si>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</si>
  <si>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</si>
  <si>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</si>
  <si>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</si>
  <si>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</si>
  <si>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</si>
  <si>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</si>
  <si>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</si>
  <si>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</si>
  <si>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</si>
  <si>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</si>
  <si>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</si>
  <si>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</si>
  <si>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</si>
  <si>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</si>
  <si>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</si>
  <si>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</si>
  <si>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</si>
  <si>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</si>
  <si>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</si>
  <si>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</si>
  <si>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</si>
  <si>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</si>
  <si>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</si>
  <si>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</si>
  <si>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</si>
  <si>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</si>
  <si>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</si>
  <si>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</si>
  <si>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</si>
  <si>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</si>
  <si>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</si>
  <si>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</si>
  <si>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</si>
  <si>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</si>
  <si>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</si>
  <si>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</si>
  <si>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</si>
  <si>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</si>
  <si>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</si>
  <si>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</si>
  <si>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</si>
  <si>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</si>
  <si>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</si>
  <si>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</si>
  <si>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</si>
  <si>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</si>
  <si>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</si>
  <si>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</si>
  <si>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</si>
  <si>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</si>
  <si>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</si>
  <si>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</si>
  <si>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</si>
  <si>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</si>
  <si>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</si>
  <si>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</si>
  <si>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</si>
  <si>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</si>
  <si>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</si>
  <si>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</si>
  <si>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</si>
  <si>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</si>
  <si>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</si>
  <si>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</si>
  <si>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</si>
  <si>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</si>
  <si>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</si>
  <si>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</si>
  <si>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</si>
  <si>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</si>
  <si>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</si>
  <si>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</si>
  <si>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</si>
  <si>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</si>
  <si>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</si>
  <si>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</si>
  <si>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</si>
  <si>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</si>
  <si>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</si>
  <si>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</si>
  <si>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</si>
  <si>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</si>
  <si>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</si>
  <si>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</si>
  <si>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</si>
  <si>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</si>
  <si>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</si>
  <si>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</si>
  <si>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</si>
  <si>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</si>
  <si>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</si>
  <si>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</si>
  <si>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</si>
  <si>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</si>
  <si>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</si>
  <si>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</si>
  <si>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</si>
  <si>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</si>
  <si>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</si>
  <si>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</si>
  <si>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</si>
  <si>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</si>
  <si>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</si>
  <si>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</si>
  <si>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</si>
  <si>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</si>
  <si>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</si>
  <si>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</si>
  <si>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</si>
  <si>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</si>
  <si>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</si>
  <si>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</si>
  <si>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</si>
  <si>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</si>
  <si>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</si>
  <si>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</si>
  <si>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</si>
  <si>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</si>
  <si>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</si>
  <si>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</si>
  <si>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</si>
  <si>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</si>
  <si>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</si>
  <si>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</si>
  <si>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</si>
  <si>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</si>
  <si>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</si>
  <si>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</si>
  <si>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</si>
  <si>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</si>
  <si>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</si>
  <si>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</si>
  <si>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</si>
  <si>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</si>
  <si>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</si>
  <si>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</si>
  <si>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</si>
  <si>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</si>
  <si>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</si>
  <si>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</si>
  <si>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</si>
  <si>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</si>
  <si>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</si>
  <si>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</si>
  <si>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</si>
  <si>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</si>
  <si>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</si>
  <si>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</si>
  <si>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</si>
  <si>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</si>
  <si>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</si>
  <si>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</si>
  <si>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</si>
  <si>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</si>
  <si>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</si>
  <si>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</si>
  <si>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</si>
  <si>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</si>
  <si>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</si>
  <si>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</si>
  <si>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</si>
  <si>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</si>
  <si>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</si>
  <si>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</si>
  <si>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</si>
  <si>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</si>
  <si>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</si>
  <si>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</si>
  <si>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</si>
  <si>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</si>
  <si>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</si>
  <si>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</si>
  <si>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</si>
  <si>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</si>
  <si>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</si>
  <si>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</si>
  <si>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</si>
  <si>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</si>
  <si>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</si>
  <si>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</si>
  <si>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</si>
  <si>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</si>
  <si>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</si>
  <si>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</si>
  <si>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</si>
  <si>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</si>
  <si>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</si>
  <si>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</si>
  <si>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</si>
  <si>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</si>
  <si>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</si>
  <si>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</si>
  <si>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</si>
  <si>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</si>
  <si>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</si>
  <si>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</si>
  <si>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</si>
  <si>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</si>
  <si>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</si>
  <si>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</si>
  <si>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</si>
  <si>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</si>
  <si>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</si>
  <si>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</si>
  <si>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</si>
  <si>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</si>
  <si>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</si>
  <si>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</si>
  <si>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</si>
  <si>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</si>
  <si>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</si>
  <si>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</si>
  <si>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</si>
  <si>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</si>
  <si>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</si>
  <si>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</si>
  <si>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</si>
  <si>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</si>
  <si>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</si>
  <si>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</si>
  <si>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</si>
  <si>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</si>
  <si>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</si>
  <si>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</si>
  <si>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</si>
  <si>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</si>
  <si>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</si>
  <si>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</si>
  <si>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</si>
  <si>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</si>
  <si>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</si>
  <si>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</si>
  <si>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</si>
  <si>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</si>
  <si>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</si>
  <si>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</si>
  <si>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</si>
  <si>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</si>
  <si>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</si>
  <si>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</si>
  <si>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</si>
  <si>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</si>
  <si>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</si>
  <si>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</si>
  <si>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</si>
  <si>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</si>
  <si>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</si>
  <si>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</si>
  <si>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</si>
  <si>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</si>
  <si>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</si>
  <si>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</si>
  <si>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</si>
  <si>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</si>
  <si>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</si>
  <si>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</si>
  <si>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</si>
  <si>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</si>
  <si>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</si>
  <si>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</si>
  <si>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</si>
  <si>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</si>
  <si>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</si>
  <si>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</si>
  <si>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</si>
  <si>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</si>
  <si>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</si>
  <si>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</si>
  <si>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</si>
  <si>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</si>
  <si>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</si>
  <si>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</si>
  <si>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</si>
  <si>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</si>
  <si>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</si>
  <si>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</si>
  <si>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</si>
  <si>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</si>
  <si>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</si>
  <si>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</si>
  <si>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</si>
  <si>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</si>
  <si>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</si>
  <si>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</si>
  <si>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</si>
  <si>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</si>
  <si>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</si>
  <si>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</si>
  <si>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</si>
  <si>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</si>
  <si>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</si>
  <si>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</si>
  <si>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</si>
  <si>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</si>
  <si>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</si>
  <si>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</si>
  <si>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</si>
  <si>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</si>
  <si>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</si>
  <si>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</si>
  <si>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</si>
  <si>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</si>
  <si>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</si>
  <si>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</si>
  <si>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</si>
  <si>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</si>
  <si>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</si>
  <si>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</si>
  <si>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</si>
  <si>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</si>
  <si>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</si>
  <si>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</si>
  <si>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</si>
  <si>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</si>
  <si>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</si>
  <si>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</si>
  <si>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</si>
  <si>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</si>
  <si>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</si>
  <si>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</si>
  <si>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</si>
  <si>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</si>
  <si>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</si>
  <si>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</si>
  <si>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</si>
  <si>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</si>
  <si>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</si>
  <si>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</si>
  <si>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</si>
  <si>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</si>
  <si>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</si>
  <si>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</si>
  <si>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</si>
  <si>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</si>
  <si>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</si>
  <si>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</si>
  <si>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</si>
  <si>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</si>
  <si>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</si>
  <si>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</si>
  <si>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</si>
  <si>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</si>
  <si>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</si>
  <si>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</si>
  <si>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</si>
  <si>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</si>
  <si>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</si>
  <si>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</si>
  <si>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</si>
  <si>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</si>
  <si>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</si>
  <si>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</si>
  <si>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</si>
  <si>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</si>
  <si>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</si>
  <si>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</si>
  <si>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</si>
  <si>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</si>
  <si>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</si>
  <si>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</si>
  <si>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</si>
  <si>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</si>
  <si>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</si>
  <si>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</si>
  <si>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</si>
  <si>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</si>
  <si>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</si>
  <si>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</si>
  <si>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</si>
  <si>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</si>
  <si>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</si>
  <si>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</si>
  <si>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</si>
  <si>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</si>
  <si>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</si>
  <si>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</si>
  <si>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</si>
  <si>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</si>
  <si>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</si>
  <si>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</si>
  <si>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</si>
  <si>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</si>
  <si>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</si>
  <si>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</si>
  <si>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</si>
  <si>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</si>
  <si>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</si>
  <si>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</si>
  <si>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</si>
  <si>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</si>
  <si>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</si>
  <si>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</si>
  <si>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</si>
  <si>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</si>
  <si>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</si>
  <si>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</si>
  <si>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</si>
  <si>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</si>
  <si>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</si>
  <si>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</si>
  <si>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</si>
  <si>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</si>
  <si>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</si>
  <si>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</si>
  <si>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</si>
  <si>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</si>
  <si>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</si>
  <si>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</si>
  <si>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</si>
  <si>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</si>
  <si>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</si>
  <si>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</si>
  <si>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</si>
  <si>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</si>
  <si>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</si>
  <si>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</si>
  <si>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</si>
  <si>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</si>
  <si>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</si>
  <si>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</si>
  <si>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</si>
  <si>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</si>
  <si>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</si>
  <si>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</si>
  <si>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</si>
  <si>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</si>
  <si>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</si>
  <si>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</si>
  <si>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</si>
  <si>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</si>
  <si>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</si>
  <si>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</si>
  <si>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</si>
  <si>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</si>
  <si>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</si>
  <si>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</si>
  <si>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</si>
  <si>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</si>
  <si>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</si>
  <si>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</si>
  <si>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</si>
  <si>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</si>
  <si>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</si>
  <si>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</si>
  <si>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</si>
  <si>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</si>
  <si>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</si>
  <si>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</si>
  <si>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</si>
  <si>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</si>
  <si>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</si>
  <si>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</si>
  <si>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</si>
  <si>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</si>
  <si>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</si>
  <si>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</si>
  <si>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</si>
  <si>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</si>
  <si>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</si>
  <si>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</si>
  <si>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</si>
  <si>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</si>
  <si>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</si>
  <si>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</si>
  <si>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</si>
  <si>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</si>
  <si>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</si>
  <si>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</si>
  <si>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</si>
  <si>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</si>
  <si>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</si>
  <si>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</si>
  <si>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</si>
  <si>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</si>
  <si>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</si>
  <si>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</si>
  <si>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</si>
  <si>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</si>
  <si>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</si>
  <si>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</si>
  <si>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</si>
  <si>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</si>
  <si>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</si>
  <si>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</si>
  <si>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</si>
  <si>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</si>
  <si>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</si>
  <si>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</si>
  <si>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</si>
  <si>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</si>
  <si>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</si>
  <si>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</si>
  <si>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</si>
  <si>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</si>
  <si>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</si>
  <si>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</si>
  <si>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</si>
  <si>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</si>
  <si>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</si>
  <si>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</si>
  <si>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</si>
  <si>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</si>
  <si>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</si>
  <si>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</si>
  <si>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</si>
  <si>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</si>
  <si>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</si>
  <si>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</si>
  <si>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</si>
  <si>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</si>
  <si>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</si>
  <si>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</si>
  <si>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</si>
  <si>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</si>
  <si>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</si>
  <si>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</si>
  <si>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</si>
  <si>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</si>
  <si>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</si>
  <si>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</si>
  <si>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</si>
  <si>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</si>
  <si>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</si>
  <si>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</si>
  <si>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</si>
  <si>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</si>
  <si>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</si>
  <si>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</si>
  <si>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</si>
  <si>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</si>
  <si>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</si>
  <si>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</si>
  <si>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</si>
  <si>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</si>
  <si>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</si>
  <si>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</si>
  <si>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</si>
  <si>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</si>
  <si>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</si>
  <si>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</si>
  <si>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</si>
  <si>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</si>
  <si>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</si>
  <si>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</si>
  <si>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</si>
  <si>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</si>
  <si>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</si>
  <si>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</si>
  <si>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</si>
  <si>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</si>
  <si>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</si>
  <si>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</si>
  <si>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</si>
  <si>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</si>
  <si>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</si>
  <si>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</si>
  <si>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</si>
  <si>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</si>
  <si>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</si>
  <si>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</si>
  <si>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</si>
  <si>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</si>
  <si>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</si>
  <si>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</si>
  <si>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</si>
  <si>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</si>
  <si>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</si>
  <si>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</si>
  <si>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</si>
  <si>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</si>
  <si>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</si>
  <si>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</si>
  <si>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</si>
  <si>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</si>
  <si>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</si>
  <si>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</si>
  <si>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</si>
  <si>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</si>
  <si>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</si>
  <si>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</si>
  <si>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</si>
  <si>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</si>
  <si>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</si>
  <si>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</si>
  <si>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</si>
  <si>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</si>
  <si>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</si>
  <si>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</si>
  <si>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</si>
  <si>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</si>
  <si>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</si>
  <si>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</si>
  <si>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</si>
  <si>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</si>
  <si>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</si>
  <si>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</si>
  <si>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</si>
  <si>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</si>
  <si>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</si>
  <si>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</si>
  <si>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</si>
  <si>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</si>
  <si>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</si>
  <si>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</si>
  <si>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</si>
  <si>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</si>
  <si>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</si>
  <si>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</si>
  <si>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</si>
  <si>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</si>
  <si>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</si>
  <si>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</si>
  <si>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</si>
  <si>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</si>
  <si>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</si>
  <si>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</si>
  <si>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</si>
  <si>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</si>
  <si>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</si>
  <si>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</si>
  <si>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</si>
  <si>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</si>
  <si>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</si>
  <si>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</si>
  <si>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</si>
  <si>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</si>
  <si>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</si>
  <si>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</si>
  <si>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</si>
  <si>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</si>
  <si>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</si>
  <si>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</si>
  <si>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</si>
  <si>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</si>
  <si>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</si>
  <si>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</si>
  <si>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</si>
  <si>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</si>
  <si>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</si>
  <si>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</si>
  <si>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</si>
  <si>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</si>
  <si>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</si>
  <si>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</si>
  <si>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</si>
  <si>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</si>
  <si>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</si>
  <si>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</si>
  <si>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</si>
  <si>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</si>
  <si>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</si>
  <si>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</si>
  <si>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</si>
  <si>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</si>
  <si>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</si>
  <si>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</si>
  <si>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</si>
  <si>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</si>
  <si>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</si>
  <si>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</si>
  <si>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</si>
  <si>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</si>
  <si>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</si>
  <si>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</si>
  <si>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</si>
  <si>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</si>
  <si>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</si>
  <si>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</si>
  <si>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</si>
  <si>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</si>
  <si>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</si>
  <si>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</si>
  <si>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</si>
  <si>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</si>
  <si>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</si>
  <si>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</si>
  <si>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</si>
  <si>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</si>
  <si>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</si>
  <si>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</si>
  <si>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</si>
  <si>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</si>
  <si>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</si>
  <si>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</si>
  <si>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</si>
  <si>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</si>
  <si>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</si>
  <si>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</si>
  <si>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</si>
  <si>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</si>
  <si>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</si>
  <si>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</si>
  <si>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</si>
  <si>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</si>
  <si>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</si>
  <si>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</si>
  <si>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</si>
  <si>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</si>
  <si>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</si>
  <si>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</si>
  <si>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</si>
  <si>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</si>
  <si>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</si>
  <si>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</si>
  <si>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</si>
  <si>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</si>
  <si>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</si>
  <si>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</si>
  <si>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</si>
  <si>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</si>
  <si>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</si>
  <si>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</si>
  <si>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</si>
  <si>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</si>
  <si>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</si>
  <si>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</si>
  <si>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</si>
  <si>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</si>
  <si>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</si>
  <si>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</si>
  <si>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</si>
  <si>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</si>
  <si>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</si>
  <si>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</si>
  <si>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</si>
  <si>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</si>
  <si>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</si>
  <si>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</si>
  <si>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</si>
  <si>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</si>
  <si>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</si>
  <si>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</si>
  <si>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</si>
  <si>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</si>
  <si>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</si>
  <si>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</si>
  <si>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</si>
  <si>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</si>
  <si>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</si>
  <si>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</si>
  <si>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</si>
  <si>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</si>
  <si>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</si>
  <si>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</si>
  <si>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</si>
  <si>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</si>
  <si>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</si>
  <si>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</si>
  <si>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</si>
  <si>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</si>
  <si>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</si>
  <si>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</si>
  <si>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</si>
  <si>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</si>
  <si>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</si>
  <si>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</si>
  <si>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</si>
  <si>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</si>
  <si>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</si>
  <si>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</si>
  <si>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</si>
  <si>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</si>
  <si>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</si>
  <si>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</si>
  <si>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</si>
  <si>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</si>
  <si>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</si>
  <si>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</si>
  <si>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</si>
  <si>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</si>
  <si>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</si>
  <si>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</si>
  <si>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</si>
  <si>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</si>
  <si>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</si>
  <si>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</si>
  <si>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</si>
  <si>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</si>
  <si>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</si>
  <si>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</si>
  <si>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</si>
  <si>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</si>
  <si>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</si>
  <si>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</si>
  <si>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</si>
  <si>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</si>
  <si>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</si>
  <si>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</si>
  <si>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</si>
  <si>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</si>
  <si>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</si>
  <si>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</si>
  <si>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</si>
  <si>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</si>
  <si>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</si>
  <si>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</si>
  <si>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</si>
  <si>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</si>
  <si>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</si>
  <si>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</si>
  <si>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</si>
  <si>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</si>
  <si>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</si>
  <si>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</si>
  <si>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</si>
  <si>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</si>
  <si>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</si>
  <si>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</si>
  <si>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</si>
  <si>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</si>
  <si>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</si>
  <si>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</si>
  <si>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</si>
  <si>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</si>
  <si>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</si>
  <si>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</si>
  <si>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</si>
  <si>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</si>
  <si>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</si>
  <si>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</si>
  <si>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</si>
  <si>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</si>
  <si>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</si>
  <si>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</si>
  <si>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</si>
  <si>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</si>
  <si>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</si>
  <si>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</si>
  <si>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</si>
  <si>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</si>
  <si>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</si>
  <si>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</si>
  <si>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</si>
  <si>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</si>
  <si>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</si>
  <si>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</si>
  <si>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</si>
  <si>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</si>
  <si>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</si>
  <si>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</si>
  <si>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</si>
  <si>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</si>
  <si>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</si>
  <si>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</si>
  <si>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</si>
  <si>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</si>
  <si>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</si>
  <si>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</si>
  <si>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</si>
  <si>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</si>
  <si>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</si>
  <si>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</si>
  <si>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</si>
  <si>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</si>
  <si>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</si>
  <si>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</si>
  <si>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2645</t>
  </si>
  <si>
    <t>26360342</t>
  </si>
  <si>
    <t>АО "Автоколонна 1228"</t>
  </si>
  <si>
    <t>7202000912</t>
  </si>
  <si>
    <t>26360344</t>
  </si>
  <si>
    <t>АО "Автотеплотехник"</t>
  </si>
  <si>
    <t>7202031519</t>
  </si>
  <si>
    <t>26320038</t>
  </si>
  <si>
    <t>АО "Аэропорт Рощино"</t>
  </si>
  <si>
    <t>7204660086</t>
  </si>
  <si>
    <t>31077487</t>
  </si>
  <si>
    <t>АО "БЕРЕЗКАГАЗ ЮГРА"</t>
  </si>
  <si>
    <t>8601036768</t>
  </si>
  <si>
    <t>860101001</t>
  </si>
  <si>
    <t>31-10-2008 00:00:00</t>
  </si>
  <si>
    <t>26360435</t>
  </si>
  <si>
    <t>АО "ПРОДО Тюменский бройлер"</t>
  </si>
  <si>
    <t>7224005872</t>
  </si>
  <si>
    <t>722401001</t>
  </si>
  <si>
    <t>26375346</t>
  </si>
  <si>
    <t>АО "Птицефабрика "Боровская"</t>
  </si>
  <si>
    <t>7224008030</t>
  </si>
  <si>
    <t>26607640</t>
  </si>
  <si>
    <t>АО "Россети Тюмень"</t>
  </si>
  <si>
    <t>8602060185</t>
  </si>
  <si>
    <t>860201001</t>
  </si>
  <si>
    <t>26320020</t>
  </si>
  <si>
    <t>АО "СУЭНКО"</t>
  </si>
  <si>
    <t>7205011944</t>
  </si>
  <si>
    <t>26505193</t>
  </si>
  <si>
    <t>АО "Сибнефтемаш"</t>
  </si>
  <si>
    <t>7224009228</t>
  </si>
  <si>
    <t>26360369</t>
  </si>
  <si>
    <t>АО "Тюменский комбинат хлебопродуктов"</t>
  </si>
  <si>
    <t>7204003683</t>
  </si>
  <si>
    <t>26776132</t>
  </si>
  <si>
    <t>АО "Тюменский электромеханический завод"</t>
  </si>
  <si>
    <t>7204003108</t>
  </si>
  <si>
    <t>01-06-2017 00:00:00</t>
  </si>
  <si>
    <t>26800381</t>
  </si>
  <si>
    <t>АО "Уральская теплосетевая компания"</t>
  </si>
  <si>
    <t>7203203418</t>
  </si>
  <si>
    <t>30794853</t>
  </si>
  <si>
    <t>АО "ЮТэйр-Инжиниринг"</t>
  </si>
  <si>
    <t>7204002009</t>
  </si>
  <si>
    <t>28856006</t>
  </si>
  <si>
    <t>АО "Юграавиа"</t>
  </si>
  <si>
    <t>8601053210</t>
  </si>
  <si>
    <t>31077321</t>
  </si>
  <si>
    <t>АО АРКТИКГАЗ</t>
  </si>
  <si>
    <t>8904056643</t>
  </si>
  <si>
    <t>890401001</t>
  </si>
  <si>
    <t>18-04-2008 00:00:00</t>
  </si>
  <si>
    <t>26360358</t>
  </si>
  <si>
    <t>АО Нижневартовская ГРЭС</t>
  </si>
  <si>
    <t>8620018330</t>
  </si>
  <si>
    <t>785150001</t>
  </si>
  <si>
    <t>10-12-2007 00:00:00</t>
  </si>
  <si>
    <t>30934103</t>
  </si>
  <si>
    <t>АСУ СОН ТО "Винзилинский дом социального обслуживания"</t>
  </si>
  <si>
    <t>7224013707</t>
  </si>
  <si>
    <t>25-04-1996 00:00:00</t>
  </si>
  <si>
    <t>31172028</t>
  </si>
  <si>
    <t>АСУСОН ТО "Детский психоневрологический дом-интернат"</t>
  </si>
  <si>
    <t>7224012164</t>
  </si>
  <si>
    <t>26-11-2007 00:00:00</t>
  </si>
  <si>
    <t>31268451</t>
  </si>
  <si>
    <t>АСУСОН ТО "Таловский дом социального обслуживания"</t>
  </si>
  <si>
    <t>7217004074</t>
  </si>
  <si>
    <t>720501001</t>
  </si>
  <si>
    <t>26360390</t>
  </si>
  <si>
    <t>АСУСОН ТО "Ялуторовский дом социального обслуживания"</t>
  </si>
  <si>
    <t>7207000070</t>
  </si>
  <si>
    <t>720701001</t>
  </si>
  <si>
    <t>26360450</t>
  </si>
  <si>
    <t>АУ СОН ТО и ДПО  «Региональный центр активного долголетия, геронтологии и реабилитации»</t>
  </si>
  <si>
    <t>7224037151</t>
  </si>
  <si>
    <t>19-10-2009 00:00:00</t>
  </si>
  <si>
    <t>26375285</t>
  </si>
  <si>
    <t>Армизонское УМПЖКХ</t>
  </si>
  <si>
    <t>7209005331</t>
  </si>
  <si>
    <t>722001001</t>
  </si>
  <si>
    <t>26360397</t>
  </si>
  <si>
    <t>ГАУЗ ТО "Ялуторовский санаторий-профилакторий "Светлый"</t>
  </si>
  <si>
    <t>7207003603</t>
  </si>
  <si>
    <t>ДЕПАРТАМЕНТ ТАРИФНОЙ И ЦЕНОВОЙ ПОЛИТИКИ ТЮМЕНСКОЙ ОБЛАСТИ</t>
  </si>
  <si>
    <t>7202187072</t>
  </si>
  <si>
    <t>28792615</t>
  </si>
  <si>
    <t>Дублирующая карточка основной организации АО "СУЭНКО"</t>
  </si>
  <si>
    <t>26810875</t>
  </si>
  <si>
    <t>ЗАО "Завод "Сантехкомплект"</t>
  </si>
  <si>
    <t>7203039648</t>
  </si>
  <si>
    <t>18-04-2011 00:00:00</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</si>
  <si>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</si>
  <si>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</si>
  <si>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</si>
  <si>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</si>
  <si>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</si>
  <si>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</si>
  <si>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</si>
  <si>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</si>
  <si>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</si>
  <si>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</si>
  <si>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</si>
  <si>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</si>
  <si>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</si>
  <si>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30852439</t>
  </si>
  <si>
    <t>МАОУ "Нижнеаремзянская СОШ"</t>
  </si>
  <si>
    <t>7223009345</t>
  </si>
  <si>
    <t>720601001</t>
  </si>
  <si>
    <t>26777765</t>
  </si>
  <si>
    <t>МАОУ Байкаловская СОШ</t>
  </si>
  <si>
    <t>7223009384</t>
  </si>
  <si>
    <t>30797628</t>
  </si>
  <si>
    <t>МАОУ Сетовская СОШ</t>
  </si>
  <si>
    <t>7206026083</t>
  </si>
  <si>
    <t>26375310</t>
  </si>
  <si>
    <t>МП "Заводоуковское ЖКХ"</t>
  </si>
  <si>
    <t>7215009599</t>
  </si>
  <si>
    <t>28272431</t>
  </si>
  <si>
    <t>МП "Строй-проект" Ялуторовского района</t>
  </si>
  <si>
    <t>7207008129</t>
  </si>
  <si>
    <t>28003540</t>
  </si>
  <si>
    <t>МП "Стройсервис"</t>
  </si>
  <si>
    <t>7229008997</t>
  </si>
  <si>
    <t>26433646</t>
  </si>
  <si>
    <t>МУЖЭП с.Онохино</t>
  </si>
  <si>
    <t>7224031897</t>
  </si>
  <si>
    <t>26375344</t>
  </si>
  <si>
    <t>МУП "Байкаловский ККП"</t>
  </si>
  <si>
    <t>7223000825</t>
  </si>
  <si>
    <t>19-06-2000 00:00:00</t>
  </si>
  <si>
    <t>26375364</t>
  </si>
  <si>
    <t>МУП "РКХ-2"</t>
  </si>
  <si>
    <t>7226004881</t>
  </si>
  <si>
    <t>26375296</t>
  </si>
  <si>
    <t>МУП "Ремжилстройсервис"</t>
  </si>
  <si>
    <t>7212004641</t>
  </si>
  <si>
    <t>26360460</t>
  </si>
  <si>
    <t>МУП "ЮЖКХ"</t>
  </si>
  <si>
    <t>7227262324</t>
  </si>
  <si>
    <t>722701001</t>
  </si>
  <si>
    <t>26375273</t>
  </si>
  <si>
    <t>МУП «Коммунальщик»</t>
  </si>
  <si>
    <t>7205011359</t>
  </si>
  <si>
    <t>26375302</t>
  </si>
  <si>
    <t>МУП ЖКХ "Вагай"</t>
  </si>
  <si>
    <t>7212005349</t>
  </si>
  <si>
    <t>28277194</t>
  </si>
  <si>
    <t>МУП ЖКХ "Заречье"</t>
  </si>
  <si>
    <t>7207012950</t>
  </si>
  <si>
    <t>27915687</t>
  </si>
  <si>
    <t>МУП ЖКХ Тобольского района</t>
  </si>
  <si>
    <t>7206045872</t>
  </si>
  <si>
    <t>26375345</t>
  </si>
  <si>
    <t>МУП ЖКХ п.Боровский</t>
  </si>
  <si>
    <t>7224002712</t>
  </si>
  <si>
    <t>26375333</t>
  </si>
  <si>
    <t>МУПЖКХКр</t>
  </si>
  <si>
    <t>7218004920</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</si>
  <si>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</si>
  <si>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</si>
  <si>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</si>
  <si>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</si>
  <si>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</si>
  <si>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</si>
  <si>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</si>
  <si>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28467618</t>
  </si>
  <si>
    <t>ОАО "ТДСК"</t>
  </si>
  <si>
    <t>7203032191</t>
  </si>
  <si>
    <t>30989030</t>
  </si>
  <si>
    <t>ООО "АДК"</t>
  </si>
  <si>
    <t>7203217555</t>
  </si>
  <si>
    <t>28882077</t>
  </si>
  <si>
    <t>ООО "Абатский жилремстрой"</t>
  </si>
  <si>
    <t>7208004222</t>
  </si>
  <si>
    <t>30347280</t>
  </si>
  <si>
    <t>ООО "ВОДНИК"</t>
  </si>
  <si>
    <t>7203315376</t>
  </si>
  <si>
    <t>26375307</t>
  </si>
  <si>
    <t>ООО "Вектор"</t>
  </si>
  <si>
    <t>7215001342</t>
  </si>
  <si>
    <t>26576140</t>
  </si>
  <si>
    <t>ООО "Газпром трансгаз Сургут"</t>
  </si>
  <si>
    <t>8617002073</t>
  </si>
  <si>
    <t>997250001</t>
  </si>
  <si>
    <t>30-01-2002 00:00:00</t>
  </si>
  <si>
    <t>31660337</t>
  </si>
  <si>
    <t>ООО "Газпром трансгаз Сургут" Богандинское ЛПУ МГ</t>
  </si>
  <si>
    <t>722443001</t>
  </si>
  <si>
    <t>27753656</t>
  </si>
  <si>
    <t>ООО "Газпром трансгаз Сургут" Демьянское ЛПУ МГ</t>
  </si>
  <si>
    <t>722503003</t>
  </si>
  <si>
    <t>27753726</t>
  </si>
  <si>
    <t>ООО "Газпром трансгаз Сургут" Ишимское ЛПУ МГ</t>
  </si>
  <si>
    <t>720503001</t>
  </si>
  <si>
    <t>27753711</t>
  </si>
  <si>
    <t>ООО "Газпром трансгаз Сургут" Тобольское ЛПУ МГ</t>
  </si>
  <si>
    <t>720603002</t>
  </si>
  <si>
    <t>27753688</t>
  </si>
  <si>
    <t>ООО "Газпром трансгаз Сургут" Туртасское ЛПУ МГ</t>
  </si>
  <si>
    <t>722503004</t>
  </si>
  <si>
    <t>27753714</t>
  </si>
  <si>
    <t>ООО "Газпром трансгаз Сургут" Ярковское ЛПУ МГ</t>
  </si>
  <si>
    <t>722943001</t>
  </si>
  <si>
    <t>28005926</t>
  </si>
  <si>
    <t>ООО "Голышмановотеплосервис"</t>
  </si>
  <si>
    <t>7220004589</t>
  </si>
  <si>
    <t>26320028</t>
  </si>
  <si>
    <t>ООО "ДСК-Энерго"</t>
  </si>
  <si>
    <t>7203144385</t>
  </si>
  <si>
    <t>17-02-2004 00:00:00</t>
  </si>
  <si>
    <t>31600892</t>
  </si>
  <si>
    <t>ООО "ДЭС"</t>
  </si>
  <si>
    <t>7203538750</t>
  </si>
  <si>
    <t>26375313</t>
  </si>
  <si>
    <t>ООО "Жилсервис"</t>
  </si>
  <si>
    <t>7215010139</t>
  </si>
  <si>
    <t>31456063</t>
  </si>
  <si>
    <t>ООО "ЗапСибНефтехим"</t>
  </si>
  <si>
    <t>1658087524</t>
  </si>
  <si>
    <t>31614626</t>
  </si>
  <si>
    <t>ООО "Звезда Управляет"</t>
  </si>
  <si>
    <t>7204168269</t>
  </si>
  <si>
    <t>30356010</t>
  </si>
  <si>
    <t>ООО "Инвест-силикат-стройсервис"</t>
  </si>
  <si>
    <t>7224007051</t>
  </si>
  <si>
    <t>31632716</t>
  </si>
  <si>
    <t>ООО "КАДЕНС"</t>
  </si>
  <si>
    <t>7203506684</t>
  </si>
  <si>
    <t>31514957</t>
  </si>
  <si>
    <t>ООО "Коммунальное хозяйство"</t>
  </si>
  <si>
    <t>7220100395</t>
  </si>
  <si>
    <t>19-04-2021 00:00:00</t>
  </si>
  <si>
    <t>31420184</t>
  </si>
  <si>
    <t>ООО "ЛУКОЙЛ-АИК"</t>
  </si>
  <si>
    <t>8608059605</t>
  </si>
  <si>
    <t>860801001</t>
  </si>
  <si>
    <t>31222419</t>
  </si>
  <si>
    <t>ООО "М-ЭНЕРГО"</t>
  </si>
  <si>
    <t>7224078976</t>
  </si>
  <si>
    <t>12-04-2018 00:00:00</t>
  </si>
  <si>
    <t>31655863</t>
  </si>
  <si>
    <t>ООО "М2"</t>
  </si>
  <si>
    <t>7203549166</t>
  </si>
  <si>
    <t>29-12-2022 00:00:00</t>
  </si>
  <si>
    <t>31738529</t>
  </si>
  <si>
    <t>ООО "МАРИОН"</t>
  </si>
  <si>
    <t>7203566860</t>
  </si>
  <si>
    <t>26375349</t>
  </si>
  <si>
    <t>ООО "МУП Винзилинское ЖКХ"</t>
  </si>
  <si>
    <t>7224030283</t>
  </si>
  <si>
    <t>26375350</t>
  </si>
  <si>
    <t>ООО "МУП Московское ЖКХ"</t>
  </si>
  <si>
    <t>7224030300</t>
  </si>
  <si>
    <t>31077508</t>
  </si>
  <si>
    <t>ООО "Новоуренгойский газохимический комплекс"</t>
  </si>
  <si>
    <t>8904006547</t>
  </si>
  <si>
    <t>21-08-2002 00:00:00</t>
  </si>
  <si>
    <t>31212504</t>
  </si>
  <si>
    <t>ООО "РАССВЕТ-Т"</t>
  </si>
  <si>
    <t>7203450939</t>
  </si>
  <si>
    <t>01-06-2018 00:00:00</t>
  </si>
  <si>
    <t>31539846</t>
  </si>
  <si>
    <t>ООО "РЕМИН-ЭНЕРГО"</t>
  </si>
  <si>
    <t>7203257861</t>
  </si>
  <si>
    <t>28859642</t>
  </si>
  <si>
    <t>ООО "Ромист"</t>
  </si>
  <si>
    <t>7220005487</t>
  </si>
  <si>
    <t>26375352</t>
  </si>
  <si>
    <t>7224032562</t>
  </si>
  <si>
    <t>31503801</t>
  </si>
  <si>
    <t>ООО "СБК ЭНЕРГО"</t>
  </si>
  <si>
    <t>7203471054</t>
  </si>
  <si>
    <t>28858595</t>
  </si>
  <si>
    <t>ООО "Санаторий "Геолог"</t>
  </si>
  <si>
    <t>7224054816</t>
  </si>
  <si>
    <t>26996341</t>
  </si>
  <si>
    <t>ООО "Сибгазсервис"</t>
  </si>
  <si>
    <t>7214006972</t>
  </si>
  <si>
    <t>28509855</t>
  </si>
  <si>
    <t>ООО "Сибириада"</t>
  </si>
  <si>
    <t>7205023474</t>
  </si>
  <si>
    <t>31077456</t>
  </si>
  <si>
    <t>ООО "Соровскнефть"</t>
  </si>
  <si>
    <t>7202170632</t>
  </si>
  <si>
    <t>30-11-2007 00:00:00</t>
  </si>
  <si>
    <t>31559282</t>
  </si>
  <si>
    <t>ООО "ТЕПЛОН"</t>
  </si>
  <si>
    <t>7203528208</t>
  </si>
  <si>
    <t>31083071</t>
  </si>
  <si>
    <t>ООО "ТЕХЭНЕРГО"</t>
  </si>
  <si>
    <t>7203429422</t>
  </si>
  <si>
    <t>30958386</t>
  </si>
  <si>
    <t>ООО "ТИС"</t>
  </si>
  <si>
    <t>7203428884</t>
  </si>
  <si>
    <t>30992089</t>
  </si>
  <si>
    <t>ООО "ТЛЦ"</t>
  </si>
  <si>
    <t>7203381837</t>
  </si>
  <si>
    <t>31297392</t>
  </si>
  <si>
    <t>ООО "ТРОЯН"</t>
  </si>
  <si>
    <t>7203433010</t>
  </si>
  <si>
    <t>25-10-2017 00:00:00</t>
  </si>
  <si>
    <t>31422364</t>
  </si>
  <si>
    <t>ООО "ТСК"</t>
  </si>
  <si>
    <t>7203502094</t>
  </si>
  <si>
    <t>25-05-2020 00:00:00</t>
  </si>
  <si>
    <t>30371897</t>
  </si>
  <si>
    <t>ООО "ТЮМЕНЬГАЗСЕРВИС"</t>
  </si>
  <si>
    <t>7202135194</t>
  </si>
  <si>
    <t>27356445</t>
  </si>
  <si>
    <t>ООО "Тавда-Уют"</t>
  </si>
  <si>
    <t>7224048202</t>
  </si>
  <si>
    <t>20-07-2010 00:00:00</t>
  </si>
  <si>
    <t>30861530</t>
  </si>
  <si>
    <t>ООО "Тепло"</t>
  </si>
  <si>
    <t>7207018279</t>
  </si>
  <si>
    <t>31535670</t>
  </si>
  <si>
    <t>ООО "Тепловые решения"</t>
  </si>
  <si>
    <t>7203528215</t>
  </si>
  <si>
    <t>27-10-2021 00:00:00</t>
  </si>
  <si>
    <t>28856888</t>
  </si>
  <si>
    <t>ООО "Тепломонтажналадка"</t>
  </si>
  <si>
    <t>7206035546</t>
  </si>
  <si>
    <t>26375283</t>
  </si>
  <si>
    <t>ООО "Теплосервис с. Абатское"</t>
  </si>
  <si>
    <t>7208003980</t>
  </si>
  <si>
    <t>30355588</t>
  </si>
  <si>
    <t>ООО "Теплый дом"</t>
  </si>
  <si>
    <t>7203333167</t>
  </si>
  <si>
    <t>30438563</t>
  </si>
  <si>
    <t>ООО "Технолог"</t>
  </si>
  <si>
    <t>7203315954</t>
  </si>
  <si>
    <t>30838885</t>
  </si>
  <si>
    <t>ООО "Техноцентр"</t>
  </si>
  <si>
    <t>7203330328</t>
  </si>
  <si>
    <t>26381312</t>
  </si>
  <si>
    <t>ООО "Тюмень Водоканал"</t>
  </si>
  <si>
    <t>7204095194</t>
  </si>
  <si>
    <t>30952083</t>
  </si>
  <si>
    <t>ООО "УК "Авангард"</t>
  </si>
  <si>
    <t>7203380103</t>
  </si>
  <si>
    <t>31309691</t>
  </si>
  <si>
    <t>ООО "УК НА ПРАЖСКОЙ"</t>
  </si>
  <si>
    <t>7203455415</t>
  </si>
  <si>
    <t>26507917</t>
  </si>
  <si>
    <t>ООО "Управляющая компания "Лекс"</t>
  </si>
  <si>
    <t>7204031169</t>
  </si>
  <si>
    <t>26643041</t>
  </si>
  <si>
    <t>ООО "Управляющая компания "УПРАВДОМ"</t>
  </si>
  <si>
    <t>7202155320</t>
  </si>
  <si>
    <t>28-01-2009 00:00:00</t>
  </si>
  <si>
    <t>26434973</t>
  </si>
  <si>
    <t>ООО "Червишевское ЖКХ"</t>
  </si>
  <si>
    <t>7224041334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</si>
  <si>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</si>
  <si>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</si>
  <si>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</si>
  <si>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</si>
  <si>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</si>
  <si>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26558197</t>
  </si>
  <si>
    <t>ООО «СКС»</t>
  </si>
  <si>
    <t>7222018509</t>
  </si>
  <si>
    <t>31456964</t>
  </si>
  <si>
    <t>ООО «ТКС»</t>
  </si>
  <si>
    <t>7203475098</t>
  </si>
  <si>
    <t>26375303</t>
  </si>
  <si>
    <t>ООО ЖКХ "Викуловское"</t>
  </si>
  <si>
    <t>7213004669</t>
  </si>
  <si>
    <t>28150549</t>
  </si>
  <si>
    <t>ООО НЭП "Универсал"</t>
  </si>
  <si>
    <t>7215001448</t>
  </si>
  <si>
    <t>31077469</t>
  </si>
  <si>
    <t>ООО РУСГАЗСЕРВИС</t>
  </si>
  <si>
    <t>8601041542</t>
  </si>
  <si>
    <t>07-07-2010 00:00:00</t>
  </si>
  <si>
    <t>26551662</t>
  </si>
  <si>
    <t>ПАО "Форвард Энерго"</t>
  </si>
  <si>
    <t>7203162698</t>
  </si>
  <si>
    <t>997150001</t>
  </si>
  <si>
    <t>01-12-2006 00:00:00</t>
  </si>
  <si>
    <t>26360373</t>
  </si>
  <si>
    <t>ПАО ДОК "Красный Октябрь"</t>
  </si>
  <si>
    <t>7204660270</t>
  </si>
  <si>
    <t>02-07-2024 00:00:00</t>
  </si>
  <si>
    <t>26360348</t>
  </si>
  <si>
    <t>ПАО Опытный завод "ЭЛЕКТРОН"</t>
  </si>
  <si>
    <t>7203000866</t>
  </si>
  <si>
    <t>10-06-2024 00:00:00</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</si>
  <si>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</si>
  <si>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</si>
  <si>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</si>
  <si>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</si>
  <si>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</si>
  <si>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</si>
  <si>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</si>
  <si>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</si>
  <si>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</si>
  <si>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</si>
  <si>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28856997</t>
  </si>
  <si>
    <t>ТМУП "ТТС"</t>
  </si>
  <si>
    <t>7203262893</t>
  </si>
  <si>
    <t>30-03-2011 00:00:00</t>
  </si>
  <si>
    <t>26551012</t>
  </si>
  <si>
    <t>Тобольское УМН АО "Транснефть-Сибирь"</t>
  </si>
  <si>
    <t>7201000726</t>
  </si>
  <si>
    <t>720602001</t>
  </si>
  <si>
    <t>31661688</t>
  </si>
  <si>
    <t>Тюменская больница ФГБУЗ ЗСМЦ ФМБА России</t>
  </si>
  <si>
    <t>5502018378</t>
  </si>
  <si>
    <t>720302001</t>
  </si>
  <si>
    <t>27580677</t>
  </si>
  <si>
    <t>Тюменское УМН АО "Транснефть-Сибирь"</t>
  </si>
  <si>
    <t>26375268</t>
  </si>
  <si>
    <t>ФБУ Центр реабилитации СФР "Тараскуль"</t>
  </si>
  <si>
    <t>7204013642</t>
  </si>
  <si>
    <t>30903763</t>
  </si>
  <si>
    <t>ФГБУ "ЦЖКУ" МИНОБОРОНЫ РОССИИ</t>
  </si>
  <si>
    <t>7729314745</t>
  </si>
  <si>
    <t>770101001</t>
  </si>
  <si>
    <t>26360391</t>
  </si>
  <si>
    <t>Федеральное казенное учреждение "Центр хранения Страхового фонда"</t>
  </si>
  <si>
    <t>7207000289</t>
  </si>
  <si>
    <t>30914574</t>
  </si>
  <si>
    <t>Филиал ФГБУ "ЦЖКУ" МИНОБОРОНЫ РОССИИ (по ЦВО)</t>
  </si>
  <si>
    <t>667043001</t>
  </si>
  <si>
    <t>26375366</t>
  </si>
  <si>
    <t>Юргинское МППЖКХ</t>
  </si>
  <si>
    <t>7227000960</t>
  </si>
  <si>
    <t>26423553</t>
  </si>
  <si>
    <t>филиал "Сургутская ГРЭС-2" ПАО "Юнипро"</t>
  </si>
  <si>
    <t>8602067092</t>
  </si>
  <si>
    <t>04-03-2004 00:00:00</t>
  </si>
  <si>
    <t>26360377</t>
  </si>
  <si>
    <t>МУП "Ишимские тепловые сети"</t>
  </si>
  <si>
    <t>7205010517</t>
  </si>
  <si>
    <t>26375272</t>
  </si>
  <si>
    <t>АО "Водоканал"</t>
  </si>
  <si>
    <t>7205010267</t>
  </si>
  <si>
    <t>30391854</t>
  </si>
  <si>
    <t>АО "Терминал-Рощино"</t>
  </si>
  <si>
    <t>7204003620</t>
  </si>
  <si>
    <t>27669468</t>
  </si>
  <si>
    <t>АСУСОН ТО "Щучинский дом социального обслуживания"</t>
  </si>
  <si>
    <t>7215005516</t>
  </si>
  <si>
    <t>26375280</t>
  </si>
  <si>
    <t>МП "Городские водопроводно-канализационные сети"</t>
  </si>
  <si>
    <t>7207000761</t>
  </si>
  <si>
    <t>26628859</t>
  </si>
  <si>
    <t>ООО "Голышмановотеплоцентр"</t>
  </si>
  <si>
    <t>7214009003</t>
  </si>
  <si>
    <t>28-09-2010 00:00:00</t>
  </si>
  <si>
    <t>31756634</t>
  </si>
  <si>
    <t>ООО "ЖКХ БР"</t>
  </si>
  <si>
    <t>7224090885</t>
  </si>
  <si>
    <t>26-06-2024 00:00:00</t>
  </si>
  <si>
    <t>31356715</t>
  </si>
  <si>
    <t>ООО "ТЮМЕНЬ-ХИЛТОН"</t>
  </si>
  <si>
    <t>7202201351</t>
  </si>
  <si>
    <t>720201001</t>
  </si>
  <si>
    <t>31353514</t>
  </si>
  <si>
    <t>ООО "Тюмень-Хилтон"</t>
  </si>
  <si>
    <t>10-11-2009 00:00:00</t>
  </si>
  <si>
    <t>31060289</t>
  </si>
  <si>
    <t>ООО "Энергоспецсервис"</t>
  </si>
  <si>
    <t>7205028659</t>
  </si>
  <si>
    <t>25-12-2015 00:00:00</t>
  </si>
  <si>
    <t>31604126</t>
  </si>
  <si>
    <t>Общество с ограниченной ответственностью "Объединенная Тюменская Сетевая компания"</t>
  </si>
  <si>
    <t>7203473774</t>
  </si>
  <si>
    <t>01-03-2019 00:00:00</t>
  </si>
  <si>
    <t>26867519</t>
  </si>
  <si>
    <t>745301001</t>
  </si>
  <si>
    <t>28147556</t>
  </si>
  <si>
    <t>ЗАО "Птицефабрика "Пышминская"</t>
  </si>
  <si>
    <t>7224006227</t>
  </si>
  <si>
    <t>26320027</t>
  </si>
  <si>
    <t>ОАО ТТК "КРОСНО"</t>
  </si>
  <si>
    <t>7203001250</t>
  </si>
  <si>
    <t>28966128</t>
  </si>
  <si>
    <t>УЭСО АО "Транснефть-Сибирь"</t>
  </si>
  <si>
    <t>720343002</t>
  </si>
  <si>
    <t>26615006</t>
  </si>
  <si>
    <t>ГП Тюменской области "Комтех"</t>
  </si>
  <si>
    <t>7202214738</t>
  </si>
  <si>
    <t>09-02-2024 00:00:00</t>
  </si>
  <si>
    <t>31693349</t>
  </si>
  <si>
    <t>ИП Рогов Михаил Владимирович</t>
  </si>
  <si>
    <t>720692954181</t>
  </si>
  <si>
    <t>26382758</t>
  </si>
  <si>
    <t>МУП "Спецавтохозяйство"</t>
  </si>
  <si>
    <t>7205010556</t>
  </si>
  <si>
    <t>31691495</t>
  </si>
  <si>
    <t>ООО "АВТОПРОО"</t>
  </si>
  <si>
    <t>7204186324</t>
  </si>
  <si>
    <t>31693045</t>
  </si>
  <si>
    <t>ООО "ЛИДЕР"</t>
  </si>
  <si>
    <t>7203368064</t>
  </si>
  <si>
    <t>31633524</t>
  </si>
  <si>
    <t>ООО "НОВ-Экология"</t>
  </si>
  <si>
    <t>7203223862</t>
  </si>
  <si>
    <t>30993160</t>
  </si>
  <si>
    <t>ООО "ОЭ"</t>
  </si>
  <si>
    <t>7200000000</t>
  </si>
  <si>
    <t>720000000</t>
  </si>
  <si>
    <t>31691837</t>
  </si>
  <si>
    <t>ООО "ПРОФФИ"</t>
  </si>
  <si>
    <t>7203360080</t>
  </si>
  <si>
    <t>31692139</t>
  </si>
  <si>
    <t>ООО "СИБСЕРВИС"</t>
  </si>
  <si>
    <t>7204059936</t>
  </si>
  <si>
    <t>28062969</t>
  </si>
  <si>
    <t>ООО "Сервис плюс"</t>
  </si>
  <si>
    <t>7207022148</t>
  </si>
  <si>
    <t>31691117</t>
  </si>
  <si>
    <t>ООО "ТРАНССЕРВИС"</t>
  </si>
  <si>
    <t>6674322774</t>
  </si>
  <si>
    <t>667901001</t>
  </si>
  <si>
    <t>31692441</t>
  </si>
  <si>
    <t>ООО "ТУРАСЕРВИС-Н"</t>
  </si>
  <si>
    <t>7202248575</t>
  </si>
  <si>
    <t>28981192</t>
  </si>
  <si>
    <t>ООО "ТЭО"</t>
  </si>
  <si>
    <t>7204205739</t>
  </si>
  <si>
    <t>31693668</t>
  </si>
  <si>
    <t>ООО "УНИСТРОЙ"</t>
  </si>
  <si>
    <t>7207013560</t>
  </si>
  <si>
    <t>31692743</t>
  </si>
  <si>
    <t>ООО "ЭКО СЕРВИС"</t>
  </si>
  <si>
    <t>7204185730</t>
  </si>
  <si>
    <t>NSRF</t>
  </si>
  <si>
    <t>MR_NAME</t>
  </si>
  <si>
    <t>OKTMO_MR_NAME</t>
  </si>
  <si>
    <t>MO_NAME</t>
  </si>
  <si>
    <t>OKTMO_NAME</t>
  </si>
  <si>
    <t>TYPE</t>
  </si>
  <si>
    <t>MR_ID</t>
  </si>
  <si>
    <t>Абатский муниципальный район</t>
  </si>
  <si>
    <t>71603000</t>
  </si>
  <si>
    <t>муниципальный район</t>
  </si>
  <si>
    <t>Абатское</t>
  </si>
  <si>
    <t>71603402</t>
  </si>
  <si>
    <t>сельское поселение</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</si>
  <si>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</si>
  <si>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</si>
  <si>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</si>
  <si>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</si>
  <si>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</si>
  <si>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</si>
  <si>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</si>
  <si>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</si>
  <si>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</si>
  <si>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</si>
  <si>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</si>
  <si>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</si>
  <si>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</si>
  <si>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</si>
  <si>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</si>
  <si>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</si>
  <si>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</si>
  <si>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</si>
  <si>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</si>
  <si>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</si>
  <si>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</si>
  <si>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</si>
  <si>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</si>
  <si>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</si>
  <si>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</si>
  <si>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</si>
  <si>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</si>
  <si>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</si>
  <si>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</si>
  <si>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</si>
  <si>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</si>
  <si>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</si>
  <si>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</si>
  <si>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</si>
  <si>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</si>
  <si>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</si>
  <si>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</si>
  <si>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</si>
  <si>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</si>
  <si>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</si>
  <si>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</si>
  <si>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</si>
  <si>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</si>
  <si>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</si>
  <si>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</si>
  <si>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</si>
  <si>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</si>
  <si>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</si>
  <si>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</si>
  <si>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</si>
  <si>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</si>
  <si>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</si>
  <si>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</si>
  <si>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</si>
  <si>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</si>
  <si>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</si>
  <si>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</si>
  <si>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</si>
  <si>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</si>
  <si>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</si>
  <si>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</si>
  <si>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</si>
  <si>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</si>
  <si>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</si>
  <si>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</si>
  <si>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</si>
  <si>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</si>
  <si>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</si>
  <si>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</si>
  <si>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</si>
  <si>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</si>
  <si>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</si>
  <si>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</si>
  <si>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</si>
  <si>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</si>
  <si>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</si>
  <si>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</si>
  <si>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</si>
  <si>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</si>
  <si>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</si>
  <si>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</si>
  <si>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</si>
  <si>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</si>
  <si>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</si>
  <si>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</si>
  <si>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</si>
  <si>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</si>
  <si>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</si>
  <si>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</si>
  <si>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</si>
  <si>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</si>
  <si>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</si>
  <si>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</si>
  <si>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</si>
  <si>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</si>
  <si>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</si>
  <si>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</si>
  <si>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</si>
  <si>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</si>
  <si>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</si>
  <si>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</si>
  <si>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</si>
  <si>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</si>
  <si>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</si>
  <si>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</si>
  <si>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</si>
  <si>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</si>
  <si>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</si>
  <si>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</si>
  <si>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</si>
  <si>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</si>
  <si>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</si>
  <si>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</si>
  <si>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</si>
  <si>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</si>
  <si>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</si>
  <si>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60</t>
  </si>
  <si>
    <t>Фатеевское</t>
  </si>
  <si>
    <t>71613484</t>
  </si>
  <si>
    <t>61</t>
  </si>
  <si>
    <t>Черноковское</t>
  </si>
  <si>
    <t>71613488</t>
  </si>
  <si>
    <t>62</t>
  </si>
  <si>
    <t>Шестовское</t>
  </si>
  <si>
    <t>71613492</t>
  </si>
  <si>
    <t>63</t>
  </si>
  <si>
    <t>Шишкинское</t>
  </si>
  <si>
    <t>71613408</t>
  </si>
  <si>
    <t>64</t>
  </si>
  <si>
    <t>Викуловский муниципальный район</t>
  </si>
  <si>
    <t>71615000</t>
  </si>
  <si>
    <t>Балаганское</t>
  </si>
  <si>
    <t>71615404</t>
  </si>
  <si>
    <t>65</t>
  </si>
  <si>
    <t>Березинское</t>
  </si>
  <si>
    <t>71615408</t>
  </si>
  <si>
    <t>67</t>
  </si>
  <si>
    <t>Викуловское</t>
  </si>
  <si>
    <t>71615412</t>
  </si>
  <si>
    <t>Ермаковское</t>
  </si>
  <si>
    <t>71615416</t>
  </si>
  <si>
    <t>69</t>
  </si>
  <si>
    <t>Калининское</t>
  </si>
  <si>
    <t>71615420</t>
  </si>
  <si>
    <t>70</t>
  </si>
  <si>
    <t>Каргалинское</t>
  </si>
  <si>
    <t>71615424</t>
  </si>
  <si>
    <t>71</t>
  </si>
  <si>
    <t>Коточиговское</t>
  </si>
  <si>
    <t>71615428</t>
  </si>
  <si>
    <t>72</t>
  </si>
  <si>
    <t>Нововяткинское</t>
  </si>
  <si>
    <t>71615432</t>
  </si>
  <si>
    <t>73</t>
  </si>
  <si>
    <t>Озернинское</t>
  </si>
  <si>
    <t>71615436</t>
  </si>
  <si>
    <t>74</t>
  </si>
  <si>
    <t>Поддубровинское</t>
  </si>
  <si>
    <t>71615440</t>
  </si>
  <si>
    <t>75</t>
  </si>
  <si>
    <t>Рябовское</t>
  </si>
  <si>
    <t>71615444</t>
  </si>
  <si>
    <t>76</t>
  </si>
  <si>
    <t>Сартамское</t>
  </si>
  <si>
    <t>71615448</t>
  </si>
  <si>
    <t>77</t>
  </si>
  <si>
    <t>Скрипкинское</t>
  </si>
  <si>
    <t>71615452</t>
  </si>
  <si>
    <t>78</t>
  </si>
  <si>
    <t>Чуртанское</t>
  </si>
  <si>
    <t>71615456</t>
  </si>
  <si>
    <t>79</t>
  </si>
  <si>
    <t>Голышмановский</t>
  </si>
  <si>
    <t>71702000</t>
  </si>
  <si>
    <t>городской округ</t>
  </si>
  <si>
    <t>80</t>
  </si>
  <si>
    <t>Город Ишим</t>
  </si>
  <si>
    <t>71705000</t>
  </si>
  <si>
    <t>81</t>
  </si>
  <si>
    <t>Исетский муниципальный район</t>
  </si>
  <si>
    <t>71624000</t>
  </si>
  <si>
    <t>Архангельское</t>
  </si>
  <si>
    <t>71624403</t>
  </si>
  <si>
    <t>82</t>
  </si>
  <si>
    <t>Бархатовское</t>
  </si>
  <si>
    <t>71624405</t>
  </si>
  <si>
    <t>83</t>
  </si>
  <si>
    <t>Бобылевское</t>
  </si>
  <si>
    <t>71624410</t>
  </si>
  <si>
    <t>84</t>
  </si>
  <si>
    <t>Верхнебешкильское</t>
  </si>
  <si>
    <t>71624415</t>
  </si>
  <si>
    <t>85</t>
  </si>
  <si>
    <t>Верхнеингальское</t>
  </si>
  <si>
    <t>71624417</t>
  </si>
  <si>
    <t>86</t>
  </si>
  <si>
    <t>Денисовское</t>
  </si>
  <si>
    <t>71624420</t>
  </si>
  <si>
    <t>87</t>
  </si>
  <si>
    <t>88</t>
  </si>
  <si>
    <t>Исетское</t>
  </si>
  <si>
    <t>71624425</t>
  </si>
  <si>
    <t>89</t>
  </si>
  <si>
    <t>Кировское</t>
  </si>
  <si>
    <t>71624427</t>
  </si>
  <si>
    <t>90</t>
  </si>
  <si>
    <t>Коммунаровское</t>
  </si>
  <si>
    <t>71624430</t>
  </si>
  <si>
    <t>91</t>
  </si>
  <si>
    <t>Красновское</t>
  </si>
  <si>
    <t>71624435</t>
  </si>
  <si>
    <t>92</t>
  </si>
  <si>
    <t>Мининское</t>
  </si>
  <si>
    <t>71624440</t>
  </si>
  <si>
    <t>93</t>
  </si>
  <si>
    <t>Рассветовское</t>
  </si>
  <si>
    <t>71624445</t>
  </si>
  <si>
    <t>94</t>
  </si>
  <si>
    <t>Рафайловское</t>
  </si>
  <si>
    <t>71624450</t>
  </si>
  <si>
    <t>95</t>
  </si>
  <si>
    <t>Слободобешкильское</t>
  </si>
  <si>
    <t>71624455</t>
  </si>
  <si>
    <t>96</t>
  </si>
  <si>
    <t>Солобоевское</t>
  </si>
  <si>
    <t>71624460</t>
  </si>
  <si>
    <t>97</t>
  </si>
  <si>
    <t>Шороховское</t>
  </si>
  <si>
    <t>71624465</t>
  </si>
  <si>
    <t>98</t>
  </si>
  <si>
    <t>Ишимский муниципальный район</t>
  </si>
  <si>
    <t>71626000</t>
  </si>
  <si>
    <t>Боровское</t>
  </si>
  <si>
    <t>71626404</t>
  </si>
  <si>
    <t>99</t>
  </si>
  <si>
    <t>Бутусовское</t>
  </si>
  <si>
    <t>71626408</t>
  </si>
  <si>
    <t>100</t>
  </si>
  <si>
    <t>Второпесьяновское</t>
  </si>
  <si>
    <t>71626412</t>
  </si>
  <si>
    <t>101</t>
  </si>
  <si>
    <t>Гагаринское</t>
  </si>
  <si>
    <t>71626416</t>
  </si>
  <si>
    <t>102</t>
  </si>
  <si>
    <t>Десятовское</t>
  </si>
  <si>
    <t>71626420</t>
  </si>
  <si>
    <t>103</t>
  </si>
  <si>
    <t>Дымковское</t>
  </si>
  <si>
    <t>71626424</t>
  </si>
  <si>
    <t>104</t>
  </si>
  <si>
    <t>105</t>
  </si>
  <si>
    <t>Карасульское</t>
  </si>
  <si>
    <t>71626428</t>
  </si>
  <si>
    <t>106</t>
  </si>
  <si>
    <t>Клепиковское</t>
  </si>
  <si>
    <t>71626432</t>
  </si>
  <si>
    <t>107</t>
  </si>
  <si>
    <t>Ларихинское</t>
  </si>
  <si>
    <t>71626436</t>
  </si>
  <si>
    <t>108</t>
  </si>
  <si>
    <t>Мизоновское</t>
  </si>
  <si>
    <t>71626440</t>
  </si>
  <si>
    <t>109</t>
  </si>
  <si>
    <t>Неволинское</t>
  </si>
  <si>
    <t>71626442</t>
  </si>
  <si>
    <t>110</t>
  </si>
  <si>
    <t>Новолоктинское</t>
  </si>
  <si>
    <t>71626444</t>
  </si>
  <si>
    <t>111</t>
  </si>
  <si>
    <t>Новотравнинское</t>
  </si>
  <si>
    <t>71626448</t>
  </si>
  <si>
    <t>112</t>
  </si>
  <si>
    <t>Пахомовское</t>
  </si>
  <si>
    <t>71626452</t>
  </si>
  <si>
    <t>113</t>
  </si>
  <si>
    <t>Первопесьяновское</t>
  </si>
  <si>
    <t>71626456</t>
  </si>
  <si>
    <t>114</t>
  </si>
  <si>
    <t>Плешковское</t>
  </si>
  <si>
    <t>71626460</t>
  </si>
  <si>
    <t>115</t>
  </si>
  <si>
    <t>Прокуткинское</t>
  </si>
  <si>
    <t>71626464</t>
  </si>
  <si>
    <t>116</t>
  </si>
  <si>
    <t>Равнецкое</t>
  </si>
  <si>
    <t>71626468</t>
  </si>
  <si>
    <t>117</t>
  </si>
  <si>
    <t>Стрехнинское</t>
  </si>
  <si>
    <t>71626472</t>
  </si>
  <si>
    <t>118</t>
  </si>
  <si>
    <t>Тоболовское</t>
  </si>
  <si>
    <t>71626476</t>
  </si>
  <si>
    <t>119</t>
  </si>
  <si>
    <t>Черемшанское</t>
  </si>
  <si>
    <t>71626484</t>
  </si>
  <si>
    <t>120</t>
  </si>
  <si>
    <t>Шаблыкинское</t>
  </si>
  <si>
    <t>71626488</t>
  </si>
  <si>
    <t>121</t>
  </si>
  <si>
    <t>Казанский муниципальный район</t>
  </si>
  <si>
    <t>71630000</t>
  </si>
  <si>
    <t>Афонькинское</t>
  </si>
  <si>
    <t>71630405</t>
  </si>
  <si>
    <t>122</t>
  </si>
  <si>
    <t>Большеченчерское</t>
  </si>
  <si>
    <t>71630410</t>
  </si>
  <si>
    <t>123</t>
  </si>
  <si>
    <t>Большеярковское</t>
  </si>
  <si>
    <t>71630415</t>
  </si>
  <si>
    <t>124</t>
  </si>
  <si>
    <t>Гагарьевское</t>
  </si>
  <si>
    <t>71630420</t>
  </si>
  <si>
    <t>125</t>
  </si>
  <si>
    <t>Дубынское</t>
  </si>
  <si>
    <t>71630425</t>
  </si>
  <si>
    <t>126</t>
  </si>
  <si>
    <t>Ильинское</t>
  </si>
  <si>
    <t>71630430</t>
  </si>
  <si>
    <t>127</t>
  </si>
  <si>
    <t>128</t>
  </si>
  <si>
    <t>71630432</t>
  </si>
  <si>
    <t>129</t>
  </si>
  <si>
    <t>Огневское</t>
  </si>
  <si>
    <t>71630435</t>
  </si>
  <si>
    <t>130</t>
  </si>
  <si>
    <t>Пешневское</t>
  </si>
  <si>
    <t>71630440</t>
  </si>
  <si>
    <t>131</t>
  </si>
  <si>
    <t>Смирновское</t>
  </si>
  <si>
    <t>71630445</t>
  </si>
  <si>
    <t>132</t>
  </si>
  <si>
    <t>Челюскинское</t>
  </si>
  <si>
    <t>71630450</t>
  </si>
  <si>
    <t>133</t>
  </si>
  <si>
    <t>Чирковское</t>
  </si>
  <si>
    <t>71630452</t>
  </si>
  <si>
    <t>134</t>
  </si>
  <si>
    <t>Яровское</t>
  </si>
  <si>
    <t>71630455</t>
  </si>
  <si>
    <t>135</t>
  </si>
  <si>
    <t>Нижнетавдинский муниципальный район</t>
  </si>
  <si>
    <t>71632000</t>
  </si>
  <si>
    <t>Андрюшинское</t>
  </si>
  <si>
    <t>71632404</t>
  </si>
  <si>
    <t>136</t>
  </si>
  <si>
    <t>Антипинское</t>
  </si>
  <si>
    <t>71632408</t>
  </si>
  <si>
    <t>137</t>
  </si>
  <si>
    <t>Березовское</t>
  </si>
  <si>
    <t>71632412</t>
  </si>
  <si>
    <t>138</t>
  </si>
  <si>
    <t>Бухтальское</t>
  </si>
  <si>
    <t>71632416</t>
  </si>
  <si>
    <t>139</t>
  </si>
  <si>
    <t>Велижанское</t>
  </si>
  <si>
    <t>71632420</t>
  </si>
  <si>
    <t>140</t>
  </si>
  <si>
    <t>Искинское</t>
  </si>
  <si>
    <t>71632428</t>
  </si>
  <si>
    <t>141</t>
  </si>
  <si>
    <t>Канашское</t>
  </si>
  <si>
    <t>71632432</t>
  </si>
  <si>
    <t>142</t>
  </si>
  <si>
    <t>Ключевское</t>
  </si>
  <si>
    <t>71632440</t>
  </si>
  <si>
    <t>143</t>
  </si>
  <si>
    <t>Миясское</t>
  </si>
  <si>
    <t>71632448</t>
  </si>
  <si>
    <t>144</t>
  </si>
  <si>
    <t>145</t>
  </si>
  <si>
    <t>Нижнетавдинское</t>
  </si>
  <si>
    <t>71632450</t>
  </si>
  <si>
    <t>146</t>
  </si>
  <si>
    <t>Новоникольское</t>
  </si>
  <si>
    <t>71632452</t>
  </si>
  <si>
    <t>147</t>
  </si>
  <si>
    <t>Новотроицкое</t>
  </si>
  <si>
    <t>71632456</t>
  </si>
  <si>
    <t>148</t>
  </si>
  <si>
    <t>Тавдинское</t>
  </si>
  <si>
    <t>71632469</t>
  </si>
  <si>
    <t>149</t>
  </si>
  <si>
    <t>Тарманское</t>
  </si>
  <si>
    <t>71632472</t>
  </si>
  <si>
    <t>150</t>
  </si>
  <si>
    <t>Тюневское</t>
  </si>
  <si>
    <t>71632475</t>
  </si>
  <si>
    <t>151</t>
  </si>
  <si>
    <t>Черепановское</t>
  </si>
  <si>
    <t>71632478</t>
  </si>
  <si>
    <t>152</t>
  </si>
  <si>
    <t>Чугунаевское</t>
  </si>
  <si>
    <t>71632482</t>
  </si>
  <si>
    <t>153</t>
  </si>
  <si>
    <t>Омутинский муниципальный район</t>
  </si>
  <si>
    <t>71634000</t>
  </si>
  <si>
    <t>Большекрасноярское</t>
  </si>
  <si>
    <t>71634411</t>
  </si>
  <si>
    <t>154</t>
  </si>
  <si>
    <t>Вагайское</t>
  </si>
  <si>
    <t>71634415</t>
  </si>
  <si>
    <t>155</t>
  </si>
  <si>
    <t>Журавлевское</t>
  </si>
  <si>
    <t>71634422</t>
  </si>
  <si>
    <t>156</t>
  </si>
  <si>
    <t>71634444</t>
  </si>
  <si>
    <t>157</t>
  </si>
  <si>
    <t>158</t>
  </si>
  <si>
    <t>Омутинское</t>
  </si>
  <si>
    <t>71634448</t>
  </si>
  <si>
    <t>159</t>
  </si>
  <si>
    <t>Ситниковское</t>
  </si>
  <si>
    <t>71634455</t>
  </si>
  <si>
    <t>160</t>
  </si>
  <si>
    <t>Шабановское</t>
  </si>
  <si>
    <t>71634466</t>
  </si>
  <si>
    <t>161</t>
  </si>
  <si>
    <t>Южно-Плетневское</t>
  </si>
  <si>
    <t>71634477</t>
  </si>
  <si>
    <t>162</t>
  </si>
  <si>
    <t>Сладковский муниципальный район</t>
  </si>
  <si>
    <t>71636000</t>
  </si>
  <si>
    <t>Александровское</t>
  </si>
  <si>
    <t>71636405</t>
  </si>
  <si>
    <t>163</t>
  </si>
  <si>
    <t>Лопазновское</t>
  </si>
  <si>
    <t>71636410</t>
  </si>
  <si>
    <t>164</t>
  </si>
  <si>
    <t>71636415</t>
  </si>
  <si>
    <t>165</t>
  </si>
  <si>
    <t>Маслянское</t>
  </si>
  <si>
    <t>71636420</t>
  </si>
  <si>
    <t>166</t>
  </si>
  <si>
    <t>Менжинское</t>
  </si>
  <si>
    <t>71636425</t>
  </si>
  <si>
    <t>167</t>
  </si>
  <si>
    <t>Никулинское</t>
  </si>
  <si>
    <t>71636430</t>
  </si>
  <si>
    <t>168</t>
  </si>
  <si>
    <t>Новоандреевское</t>
  </si>
  <si>
    <t>71636435</t>
  </si>
  <si>
    <t>169</t>
  </si>
  <si>
    <t>170</t>
  </si>
  <si>
    <t>Сладковское</t>
  </si>
  <si>
    <t>71636445</t>
  </si>
  <si>
    <t>171</t>
  </si>
  <si>
    <t>Степновское</t>
  </si>
  <si>
    <t>71636450</t>
  </si>
  <si>
    <t>172</t>
  </si>
  <si>
    <t>Усовское</t>
  </si>
  <si>
    <t>71636455</t>
  </si>
  <si>
    <t>173</t>
  </si>
  <si>
    <t>Сорокинский муниципальный район</t>
  </si>
  <si>
    <t>71638000</t>
  </si>
  <si>
    <t>71638410</t>
  </si>
  <si>
    <t>174</t>
  </si>
  <si>
    <t>Ворсихинское</t>
  </si>
  <si>
    <t>71638420</t>
  </si>
  <si>
    <t>175</t>
  </si>
  <si>
    <t>Готопутовское</t>
  </si>
  <si>
    <t>71638430</t>
  </si>
  <si>
    <t>176</t>
  </si>
  <si>
    <t>Знаменщиковское</t>
  </si>
  <si>
    <t>71638440</t>
  </si>
  <si>
    <t>177</t>
  </si>
  <si>
    <t>Пинигинское</t>
  </si>
  <si>
    <t>71638470</t>
  </si>
  <si>
    <t>178</t>
  </si>
  <si>
    <t>Покровское</t>
  </si>
  <si>
    <t>71638480</t>
  </si>
  <si>
    <t>179</t>
  </si>
  <si>
    <t>180</t>
  </si>
  <si>
    <t>Сорокинское</t>
  </si>
  <si>
    <t>71638490</t>
  </si>
  <si>
    <t>181</t>
  </si>
  <si>
    <t>Тобольский муниципальный район</t>
  </si>
  <si>
    <t>71642000</t>
  </si>
  <si>
    <t>Абалакское</t>
  </si>
  <si>
    <t>71642405</t>
  </si>
  <si>
    <t>182</t>
  </si>
  <si>
    <t>Ачирское</t>
  </si>
  <si>
    <t>71642407</t>
  </si>
  <si>
    <t>183</t>
  </si>
  <si>
    <t>Байкаловское</t>
  </si>
  <si>
    <t>71642410</t>
  </si>
  <si>
    <t>184</t>
  </si>
  <si>
    <t>Башковское</t>
  </si>
  <si>
    <t>71642425</t>
  </si>
  <si>
    <t>185</t>
  </si>
  <si>
    <t>Булашовское</t>
  </si>
  <si>
    <t>71642415</t>
  </si>
  <si>
    <t>186</t>
  </si>
  <si>
    <t>Верхнеаремзянское</t>
  </si>
  <si>
    <t>71642420</t>
  </si>
  <si>
    <t>187</t>
  </si>
  <si>
    <t>Ворогушинское</t>
  </si>
  <si>
    <t>71642430</t>
  </si>
  <si>
    <t>188</t>
  </si>
  <si>
    <t>Дегтяревское</t>
  </si>
  <si>
    <t>71642435</t>
  </si>
  <si>
    <t>189</t>
  </si>
  <si>
    <t>71642440</t>
  </si>
  <si>
    <t>190</t>
  </si>
  <si>
    <t>Загваздинское</t>
  </si>
  <si>
    <t>71642445</t>
  </si>
  <si>
    <t>191</t>
  </si>
  <si>
    <t>Карачинское</t>
  </si>
  <si>
    <t>71642450</t>
  </si>
  <si>
    <t>192</t>
  </si>
  <si>
    <t>Кутарбитское</t>
  </si>
  <si>
    <t>71642455</t>
  </si>
  <si>
    <t>193</t>
  </si>
  <si>
    <t>Лайтамакское</t>
  </si>
  <si>
    <t>71642460</t>
  </si>
  <si>
    <t>194</t>
  </si>
  <si>
    <t>Малозоркальцевское</t>
  </si>
  <si>
    <t>71642462</t>
  </si>
  <si>
    <t>195</t>
  </si>
  <si>
    <t>Надцынское</t>
  </si>
  <si>
    <t>71642465</t>
  </si>
  <si>
    <t>196</t>
  </si>
  <si>
    <t>Овсянниковское</t>
  </si>
  <si>
    <t>71642470</t>
  </si>
  <si>
    <t>197</t>
  </si>
  <si>
    <t>Полуяновское</t>
  </si>
  <si>
    <t>71642473</t>
  </si>
  <si>
    <t>198</t>
  </si>
  <si>
    <t>Прииртышское</t>
  </si>
  <si>
    <t>71642475</t>
  </si>
  <si>
    <t>199</t>
  </si>
  <si>
    <t>Санниковское</t>
  </si>
  <si>
    <t>71642480</t>
  </si>
  <si>
    <t>200</t>
  </si>
  <si>
    <t>Сетовское</t>
  </si>
  <si>
    <t>71642482</t>
  </si>
  <si>
    <t>201</t>
  </si>
  <si>
    <t>202</t>
  </si>
  <si>
    <t>Ушаровское</t>
  </si>
  <si>
    <t>71642485</t>
  </si>
  <si>
    <t>203</t>
  </si>
  <si>
    <t>Хмелевское</t>
  </si>
  <si>
    <t>71642490</t>
  </si>
  <si>
    <t>204</t>
  </si>
  <si>
    <t>Тюменский муниципальный район</t>
  </si>
  <si>
    <t>71644000</t>
  </si>
  <si>
    <t>Андреевское</t>
  </si>
  <si>
    <t>71644405</t>
  </si>
  <si>
    <t>205</t>
  </si>
  <si>
    <t>Богандинское</t>
  </si>
  <si>
    <t>71644410</t>
  </si>
  <si>
    <t>206</t>
  </si>
  <si>
    <t>Винзилинское</t>
  </si>
  <si>
    <t>71644416</t>
  </si>
  <si>
    <t>207</t>
  </si>
  <si>
    <t>Горьковское</t>
  </si>
  <si>
    <t>71644417</t>
  </si>
  <si>
    <t>208</t>
  </si>
  <si>
    <t>Ембаевское</t>
  </si>
  <si>
    <t>71644420</t>
  </si>
  <si>
    <t>209</t>
  </si>
  <si>
    <t>Каменское</t>
  </si>
  <si>
    <t>71644425</t>
  </si>
  <si>
    <t>210</t>
  </si>
  <si>
    <t>Каскаринское</t>
  </si>
  <si>
    <t>71644430</t>
  </si>
  <si>
    <t>211</t>
  </si>
  <si>
    <t>Кулаковское</t>
  </si>
  <si>
    <t>71644440</t>
  </si>
  <si>
    <t>212</t>
  </si>
  <si>
    <t>Мальковское</t>
  </si>
  <si>
    <t>71644445</t>
  </si>
  <si>
    <t>213</t>
  </si>
  <si>
    <t>Московское</t>
  </si>
  <si>
    <t>71644450</t>
  </si>
  <si>
    <t>214</t>
  </si>
  <si>
    <t>Муллашинское</t>
  </si>
  <si>
    <t>71644451</t>
  </si>
  <si>
    <t>215</t>
  </si>
  <si>
    <t>Наримановское</t>
  </si>
  <si>
    <t>71644452</t>
  </si>
  <si>
    <t>216</t>
  </si>
  <si>
    <t>Новотарманское</t>
  </si>
  <si>
    <t>71644456</t>
  </si>
  <si>
    <t>217</t>
  </si>
  <si>
    <t>Онохинское</t>
  </si>
  <si>
    <t>71644458</t>
  </si>
  <si>
    <t>218</t>
  </si>
  <si>
    <t>Переваловское</t>
  </si>
  <si>
    <t>71644460</t>
  </si>
  <si>
    <t>219</t>
  </si>
  <si>
    <t>Салаирское</t>
  </si>
  <si>
    <t>71644470</t>
  </si>
  <si>
    <t>220</t>
  </si>
  <si>
    <t>221</t>
  </si>
  <si>
    <t>Успенское</t>
  </si>
  <si>
    <t>71644475</t>
  </si>
  <si>
    <t>222</t>
  </si>
  <si>
    <t>Червишевское</t>
  </si>
  <si>
    <t>71644480</t>
  </si>
  <si>
    <t>223</t>
  </si>
  <si>
    <t>Чикчинское</t>
  </si>
  <si>
    <t>71644485</t>
  </si>
  <si>
    <t>224</t>
  </si>
  <si>
    <t>поселок Боровский</t>
  </si>
  <si>
    <t>71644412</t>
  </si>
  <si>
    <t>225</t>
  </si>
  <si>
    <t>Уватский муниципальный район</t>
  </si>
  <si>
    <t>71648000</t>
  </si>
  <si>
    <t>Алымское</t>
  </si>
  <si>
    <t>71648405</t>
  </si>
  <si>
    <t>226</t>
  </si>
  <si>
    <t>Горнослинкинское</t>
  </si>
  <si>
    <t>71648410</t>
  </si>
  <si>
    <t>227</t>
  </si>
  <si>
    <t>Демьянское</t>
  </si>
  <si>
    <t>71648415</t>
  </si>
  <si>
    <t>228</t>
  </si>
  <si>
    <t>71648420</t>
  </si>
  <si>
    <t>229</t>
  </si>
  <si>
    <t>Красноярское</t>
  </si>
  <si>
    <t>71648425</t>
  </si>
  <si>
    <t>230</t>
  </si>
  <si>
    <t>Межселенная территория Уватского муниципального района</t>
  </si>
  <si>
    <t>71648701</t>
  </si>
  <si>
    <t>межселенная территория</t>
  </si>
  <si>
    <t>231</t>
  </si>
  <si>
    <t>Осинниковское</t>
  </si>
  <si>
    <t>71648435</t>
  </si>
  <si>
    <t>232</t>
  </si>
  <si>
    <t>Соровое</t>
  </si>
  <si>
    <t>71648438</t>
  </si>
  <si>
    <t>233</t>
  </si>
  <si>
    <t>Тугаловское</t>
  </si>
  <si>
    <t>71648440</t>
  </si>
  <si>
    <t>234</t>
  </si>
  <si>
    <t>Туртасское</t>
  </si>
  <si>
    <t>71648445</t>
  </si>
  <si>
    <t>235</t>
  </si>
  <si>
    <t>236</t>
  </si>
  <si>
    <t>Уватское</t>
  </si>
  <si>
    <t>71648450</t>
  </si>
  <si>
    <t>237</t>
  </si>
  <si>
    <t>Укинское</t>
  </si>
  <si>
    <t>71648452</t>
  </si>
  <si>
    <t>238</t>
  </si>
  <si>
    <t>Юровское</t>
  </si>
  <si>
    <t>71648455</t>
  </si>
  <si>
    <t>239</t>
  </si>
  <si>
    <t>Упоровский муниципальный район</t>
  </si>
  <si>
    <t>71650000</t>
  </si>
  <si>
    <t>Буньковское</t>
  </si>
  <si>
    <t>71650405</t>
  </si>
  <si>
    <t>240</t>
  </si>
  <si>
    <t>Бызовское</t>
  </si>
  <si>
    <t>71650410</t>
  </si>
  <si>
    <t>241</t>
  </si>
  <si>
    <t>Видоновское</t>
  </si>
  <si>
    <t>71650415</t>
  </si>
  <si>
    <t>242</t>
  </si>
  <si>
    <t>Емуртлинское</t>
  </si>
  <si>
    <t>71650420</t>
  </si>
  <si>
    <t>243</t>
  </si>
  <si>
    <t>Ингалинское</t>
  </si>
  <si>
    <t>71650425</t>
  </si>
  <si>
    <t>244</t>
  </si>
  <si>
    <t>Коркинское</t>
  </si>
  <si>
    <t>71650430</t>
  </si>
  <si>
    <t>245</t>
  </si>
  <si>
    <t>Крашенининское</t>
  </si>
  <si>
    <t>71650435</t>
  </si>
  <si>
    <t>246</t>
  </si>
  <si>
    <t>Липихинское</t>
  </si>
  <si>
    <t>71650440</t>
  </si>
  <si>
    <t>247</t>
  </si>
  <si>
    <t>Нижнеманайское</t>
  </si>
  <si>
    <t>71650445</t>
  </si>
  <si>
    <t>248</t>
  </si>
  <si>
    <t>Пятковское</t>
  </si>
  <si>
    <t>71650450</t>
  </si>
  <si>
    <t>249</t>
  </si>
  <si>
    <t>Скородумское</t>
  </si>
  <si>
    <t>71650455</t>
  </si>
  <si>
    <t>250</t>
  </si>
  <si>
    <t>Суерское</t>
  </si>
  <si>
    <t>71650460</t>
  </si>
  <si>
    <t>251</t>
  </si>
  <si>
    <t>252</t>
  </si>
  <si>
    <t>Упоровское</t>
  </si>
  <si>
    <t>71650465</t>
  </si>
  <si>
    <t>253</t>
  </si>
  <si>
    <t>Чернаковское</t>
  </si>
  <si>
    <t>71650470</t>
  </si>
  <si>
    <t>254</t>
  </si>
  <si>
    <t>Юргинский муниципальный район</t>
  </si>
  <si>
    <t>71653000</t>
  </si>
  <si>
    <t>Агаракское</t>
  </si>
  <si>
    <t>71653405</t>
  </si>
  <si>
    <t>255</t>
  </si>
  <si>
    <t>Бушуевское</t>
  </si>
  <si>
    <t>71653420</t>
  </si>
  <si>
    <t>256</t>
  </si>
  <si>
    <t>Володинское</t>
  </si>
  <si>
    <t>71653425</t>
  </si>
  <si>
    <t>257</t>
  </si>
  <si>
    <t>Зоновское</t>
  </si>
  <si>
    <t>71653430</t>
  </si>
  <si>
    <t>258</t>
  </si>
  <si>
    <t>Лабинское</t>
  </si>
  <si>
    <t>71653440</t>
  </si>
  <si>
    <t>259</t>
  </si>
  <si>
    <t>Лесное</t>
  </si>
  <si>
    <t>71653443</t>
  </si>
  <si>
    <t>260</t>
  </si>
  <si>
    <t>Новотаповское</t>
  </si>
  <si>
    <t>71653447</t>
  </si>
  <si>
    <t>261</t>
  </si>
  <si>
    <t>Северо-Плетневское</t>
  </si>
  <si>
    <t>71653450</t>
  </si>
  <si>
    <t>262</t>
  </si>
  <si>
    <t>Шипаковское</t>
  </si>
  <si>
    <t>71653460</t>
  </si>
  <si>
    <t>263</t>
  </si>
  <si>
    <t>264</t>
  </si>
  <si>
    <t>Юргинское</t>
  </si>
  <si>
    <t>71653465</t>
  </si>
  <si>
    <t>265</t>
  </si>
  <si>
    <t>Ялуторовский муниципальный район</t>
  </si>
  <si>
    <t>71656000</t>
  </si>
  <si>
    <t>Асланинское</t>
  </si>
  <si>
    <t>71656405</t>
  </si>
  <si>
    <t>266</t>
  </si>
  <si>
    <t>Беркутское</t>
  </si>
  <si>
    <t>71656410</t>
  </si>
  <si>
    <t>267</t>
  </si>
  <si>
    <t>Заводопетровское</t>
  </si>
  <si>
    <t>71656413</t>
  </si>
  <si>
    <t>268</t>
  </si>
  <si>
    <t>Зиновское</t>
  </si>
  <si>
    <t>71656415</t>
  </si>
  <si>
    <t>269</t>
  </si>
  <si>
    <t>71656420</t>
  </si>
  <si>
    <t>270</t>
  </si>
  <si>
    <t>Карабашское</t>
  </si>
  <si>
    <t>71656422</t>
  </si>
  <si>
    <t>271</t>
  </si>
  <si>
    <t>Киевское</t>
  </si>
  <si>
    <t>71656423</t>
  </si>
  <si>
    <t>272</t>
  </si>
  <si>
    <t>Коктюльское</t>
  </si>
  <si>
    <t>71656425</t>
  </si>
  <si>
    <t>273</t>
  </si>
  <si>
    <t>Новоатьяловское</t>
  </si>
  <si>
    <t>71656430</t>
  </si>
  <si>
    <t>274</t>
  </si>
  <si>
    <t>Памятнинское</t>
  </si>
  <si>
    <t>71656435</t>
  </si>
  <si>
    <t>275</t>
  </si>
  <si>
    <t>Петелинское</t>
  </si>
  <si>
    <t>71656440</t>
  </si>
  <si>
    <t>276</t>
  </si>
  <si>
    <t>Ревдинское</t>
  </si>
  <si>
    <t>71656445</t>
  </si>
  <si>
    <t>277</t>
  </si>
  <si>
    <t>Сингульское</t>
  </si>
  <si>
    <t>71656450</t>
  </si>
  <si>
    <t>278</t>
  </si>
  <si>
    <t>Старокавдыкское</t>
  </si>
  <si>
    <t>71656455</t>
  </si>
  <si>
    <t>279</t>
  </si>
  <si>
    <t>Хохловское</t>
  </si>
  <si>
    <t>71656460</t>
  </si>
  <si>
    <t>280</t>
  </si>
  <si>
    <t>281</t>
  </si>
  <si>
    <t>Ярковский муниципальный район</t>
  </si>
  <si>
    <t>71658000</t>
  </si>
  <si>
    <t>Аксаринское</t>
  </si>
  <si>
    <t>71658405</t>
  </si>
  <si>
    <t>282</t>
  </si>
  <si>
    <t>Гилевское</t>
  </si>
  <si>
    <t>71658410</t>
  </si>
  <si>
    <t>283</t>
  </si>
  <si>
    <t>71658415</t>
  </si>
  <si>
    <t>284</t>
  </si>
  <si>
    <t>Иевлевское</t>
  </si>
  <si>
    <t>71658420</t>
  </si>
  <si>
    <t>285</t>
  </si>
  <si>
    <t>Караульноярское</t>
  </si>
  <si>
    <t>71658425</t>
  </si>
  <si>
    <t>286</t>
  </si>
  <si>
    <t>Маранское</t>
  </si>
  <si>
    <t>71658430</t>
  </si>
  <si>
    <t>287</t>
  </si>
  <si>
    <t>Новоалександровское</t>
  </si>
  <si>
    <t>71658435</t>
  </si>
  <si>
    <t>288</t>
  </si>
  <si>
    <t>Плехановское</t>
  </si>
  <si>
    <t>71658440</t>
  </si>
  <si>
    <t>289</t>
  </si>
  <si>
    <t>71658445</t>
  </si>
  <si>
    <t>290</t>
  </si>
  <si>
    <t>71658450</t>
  </si>
  <si>
    <t>291</t>
  </si>
  <si>
    <t>Староалександровское</t>
  </si>
  <si>
    <t>71658455</t>
  </si>
  <si>
    <t>292</t>
  </si>
  <si>
    <t>Усальское</t>
  </si>
  <si>
    <t>71658460</t>
  </si>
  <si>
    <t>293</t>
  </si>
  <si>
    <t>Щетковское</t>
  </si>
  <si>
    <t>71658465</t>
  </si>
  <si>
    <t>294</t>
  </si>
  <si>
    <t>295</t>
  </si>
  <si>
    <t>Ярковское</t>
  </si>
  <si>
    <t>71658470</t>
  </si>
  <si>
    <t>296</t>
  </si>
  <si>
    <t>город Заводоуковск</t>
  </si>
  <si>
    <t>71703000</t>
  </si>
  <si>
    <t>297</t>
  </si>
  <si>
    <t>город Тобольск</t>
  </si>
  <si>
    <t>71710000</t>
  </si>
  <si>
    <t>298</t>
  </si>
  <si>
    <t>город Ялуторовск</t>
  </si>
  <si>
    <t>71715000</t>
  </si>
  <si>
    <t>300</t>
  </si>
  <si>
    <t>NUMBER_POINT</t>
  </si>
  <si>
    <t>INVP_NAME</t>
  </si>
  <si>
    <t>INVP_ID</t>
  </si>
  <si>
    <t>L_START_DATE</t>
  </si>
  <si>
    <t>L_END_DATE</t>
  </si>
  <si>
    <t>L_DECISION_NAME</t>
  </si>
  <si>
    <t>L_DECISION_TYPE</t>
  </si>
  <si>
    <t>L_DECISION_NMBR</t>
  </si>
  <si>
    <t>L_DECISION_DATE</t>
  </si>
  <si>
    <t>Инвестиционная программа № 344/01-05-ос от 10.08.2023 ООО "Сорокинские коммунальные системы" в сфере теплоснабжения по реконструкции системы теплоснабжения, на территории муниципального района Сорокинский на 2023-2028 годы</t>
  </si>
  <si>
    <t>10.08.2023</t>
  </si>
  <si>
    <t>31.12.2028</t>
  </si>
  <si>
    <t>Инвестиционная программа № 346/01-05-ос от 10.08.2023 ООО "Теплосервис с. Абатское" в сфере теплоснабжения по реконструкции системы теплоснабжения, на территории муниципального района Абатский на 2023-2026 годы</t>
  </si>
  <si>
    <t>31.12.2026</t>
  </si>
  <si>
    <t>Инвестиционная программа № 388/01-05-ос от 30.08.2023 ООО «ТКС» в сфере теплоснабжения по реконструкции системы теплоснабжения, на территории муниципального района Исетский на 2023-2030 годы</t>
  </si>
  <si>
    <t>30.08.2023</t>
  </si>
  <si>
    <t>31.12.2030</t>
  </si>
  <si>
    <t>Инвестиционная программа № 393/01-05-ос от 30.08.2023 ООО "Коммунальное хозяйство" в сфере теплоснабжения в отношении системы теплоснабжения, на территории муниципального района Аромашевский на 2023-2027 годы</t>
  </si>
  <si>
    <t>31.12.2027</t>
  </si>
  <si>
    <t>Инвестиционная программа № 393/01-05-ос от 30.08.2023 ООО "Коммунальное хозяйство" в сфере теплоснабжения по реконструкции системы теплоснабжения, на территории муниципального района Аромашевский на 2023-2027 годы</t>
  </si>
  <si>
    <t>Инвестиционная программа от 08.12.2023 АО "СУЭНКО" в сфере теплоснабжения по реконструкции системы теплоснабжения, на территории муниципального района Уватский на 2024-2026 годы</t>
  </si>
  <si>
    <t>01.01.2024</t>
  </si>
  <si>
    <t>Инвестиционная программа от 19.07.2023 ТМУП "ТТС" в сфере теплоснабжения по реконструкции системы теплоснабжения, на территории городского округа Тюмень на 2024-2028 годы</t>
  </si>
  <si>
    <t>Инвестиционная программа от 26.07.2023 ПАО "Форвард Энерго" в сфере теплоснабжения по реконструкции системы теплоснабжения, на территории городского округа Тюмень на 2024-2028 годы</t>
  </si>
  <si>
    <t>Инвестиционная программа от 29.09.2021 ООО "Сибириада" в сфере теплоснабжения по реконструкции систем теплоснабжения, на территории муниципального района Викуловский на 2021-2024 годы</t>
  </si>
  <si>
    <t>29.09.2021</t>
  </si>
  <si>
    <t>31.12.2024</t>
  </si>
  <si>
    <t>Инвестиционная программа от 29.09.2021 ООО ЖКХ "Викуловское" в сфере теплоснабжения по реконструкции систем теплоснабжения, на территории муниципального района Викуловский на 2021-2024 годы</t>
  </si>
  <si>
    <t>Инвестиционная программа от 30.10.2023 АО "УСТЭК" в сфере теплоснабжения по реконструкции системы теплоснабжения, на территории городского округа Тюмень на 2024-2028 годы</t>
  </si>
  <si>
    <t>Инвестиционная программа от 30.12.2020 ООО «ТКС» в сфере теплоснабжения по реконструкции системы теплоснабжения, на территории муниципального района Ярковский на 2021-2025 годы</t>
  </si>
  <si>
    <t>01.01.2021</t>
  </si>
  <si>
    <t>31.12.2025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</si>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</sst>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5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admtyumen.ru/OIGV/tarif/actions/npa.htm" TargetMode="External"/><Relationship Id="rId5" Type="http://schemas.openxmlformats.org/officeDocument/2006/relationships/hyperlink" Target="mailto:LeskovaVV@AO-USTE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ao-ustek.ru/potrebitelyam/podklyuchenie/" TargetMode="External"/><Relationship Id="rId3" Type="http://schemas.openxmlformats.org/officeDocument/2006/relationships/hyperlink" Target="https://portal.eias.ru/Portal/DownloadPage.aspx?type=12&amp;guid=36394d09-8727-4f6e-9716-87982e43a4b4" TargetMode="External"/><Relationship Id="rId4" Type="http://schemas.openxmlformats.org/officeDocument/2006/relationships/hyperlink" Target="https://portal.eias.ru/Portal/DownloadPage.aspx?type=12&amp;guid=57a71157-ac38-4ee2-9e5f-df2d3d14c7f7" TargetMode="External"/><Relationship Id="rId5" Type="http://schemas.openxmlformats.org/officeDocument/2006/relationships/hyperlink" Target="https://portal.eias.ru/Portal/DownloadPage.aspx?type=12&amp;guid=8991e8a0-7bf1-442d-98a8-2d4007f1ae8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784D6-B411-6605-02F9-378CFA4C10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59DD62-2C37-001C-6FBA-D022DD155EEA}"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45292.42285879629</v>
      </c>
      <c r="G11" s="77"/>
      <c r="H11" s="773" t="s">
        <v>22</v>
      </c>
      <c r="J11" s="876" t="s">
        <v>23</v>
      </c>
      <c r="Q11" s="74">
        <v>0</v>
      </c>
    </row>
    <row customHeight="1" ht="22.5">
      <c r="A12" s="2098"/>
      <c r="D12" s="75"/>
      <c r="E12" s="1165" t="s">
        <v>24</v>
      </c>
      <c r="F12" s="1732">
        <v>45657.423113425924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45503.42328703704</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29"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29"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B351B03-3554-48DA-2108-A3721EA7A301}"/>
    <hyperlink ref="H17" location="Титульный!H9" display="Как заполнить?" tooltip="Помощь по работе с полями отчётной формы" xr:uid="{F0BC01E3-2241-2F5F-7796-3C6F2E1D074B}"/>
    <hyperlink ref="F24" r:id="rId4" xr:uid="{38D1D6E6-0946-134D-75B9-66C0F57BB9CA}"/>
    <hyperlink ref="H39" location="Титульный!H9" display="Как заполнить?" tooltip="Помощь по работе с полями отчётной формы" xr:uid="{38A83FFF-AC91-7DB4-86AB-35776B0201A4}"/>
    <hyperlink ref="H62" location="Титульный!H9" display="Как заполнить?" tooltip="Помощь по работе с полями отчётной формы" xr:uid="{D8F8995F-720A-CE2E-0C57-256AB4208C36}"/>
    <hyperlink ref="F70" r:id="rId5" xr:uid="{F4C859A4-D3D6-9907-0FE5-05F972AF78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A7DEA-BF8B-C449-A53A-35DE33CEFDA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 Тюмень(71701000)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C831F-2472-C931-57C6-9BF7F6E25E4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"УСТЭК"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FF98B-1768-252C-05B2-0E7F39E1CC37}" mc:Ignorable="x14ac xr xr2 xr3">
  <sheetPr>
    <tabColor rgb="FFCCCCFF"/>
  </sheetPr>
  <dimension ref="A1:AR174"/>
  <sheetViews>
    <sheetView showGridLines="0" zoomScale="90" workbookViewId="0">
      <pane xSplit="6" ySplit="12" topLeftCell="G13" activePane="bottomRight" state="frozen"/>
      <selection pane="bottomLeft" activeCell="A13" sqref="A13"/>
      <selection pane="topRight" activeCell="G1" sqref="G1"/>
      <selection pane="bottomRight" activeCell="S46" sqref="S46:S4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"УСТЭК"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63</v>
      </c>
      <c r="G18" s="2630"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H18" s="2553"/>
      <c r="I18" s="2553">
        <v>1</v>
      </c>
      <c r="J18" s="2501" t="s">
        <v>163</v>
      </c>
      <c r="K18" s="2185" t="s">
        <v>19</v>
      </c>
      <c r="L18" s="2108"/>
      <c r="M18" s="2108" t="s">
        <v>111</v>
      </c>
      <c r="N18" s="438" t="s">
        <v>28</v>
      </c>
      <c r="O18" s="2185" t="s">
        <v>19</v>
      </c>
      <c r="P18" s="2108"/>
      <c r="Q18" s="2108" t="s">
        <v>111</v>
      </c>
      <c r="R18" s="2631" t="s">
        <v>28</v>
      </c>
      <c r="S18" s="2107" t="s">
        <v>19</v>
      </c>
      <c r="T18" s="2108"/>
      <c r="U18" s="2108" t="s">
        <v>111</v>
      </c>
      <c r="V18" s="2631" t="s">
        <v>28</v>
      </c>
      <c r="W18" s="2501"/>
      <c r="X18" s="1267"/>
      <c r="Y18" s="1267"/>
      <c r="Z18" s="1267"/>
      <c r="AA18" s="1267"/>
      <c r="AB18" s="1267" t="s">
        <v>164</v>
      </c>
      <c r="AC18" s="1267" t="s">
        <v>165</v>
      </c>
      <c r="AD18" s="1267" t="s">
        <v>166</v>
      </c>
      <c r="AE18" s="1267" t="s">
        <v>167</v>
      </c>
      <c r="AF18" s="1267" t="s">
        <v>168</v>
      </c>
      <c r="AG18" s="1267" t="s">
        <v>169</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AJ18" s="1267" t="str">
        <f>IF($J$18=0,"",$J$18)</f>
        <v>Льготный тариф для физических лиц, проживающих в г. Тюмени. Для потребителей, подключенных к системам теплоснабжения: распределительные сети ПАО "СУЭНКО"(до 01.01.2018), ведомственные котельные, магистральные тепловые сети АО "УТСК"(до 01.01.2018,в жилищном фонде с 01.07.2017), котельные ТМУП "ТТС" (расположенные по адресам: г.Тюмень, ул.Электростроителей,1, стр.1; ул.Луначарского,18, стр.1; ул.Газодобытчиков,19; ул.Академика Сахарова,48, стр.1), ООО "Техноцентр", ООО "ТехЭнерго"(ул.Интернациональная,199, стр.1; ул.Новоселов,66, стр.2), ФБУ Центр реабилитации ФСС РФ "Тараскуль", ООО "Теплый дом", ООО "ТЕПЛОН"(ул. Мельникайте, д.2, соор.2), ООО "ТСК"(проезд Воронинские горки,101, стр.12); ООО "СБК ЭНЕРГО" (ул. Интернациональная, 199, стр.3), а также котельная, расположенная по адресу: г.Тюмень,ул.Велижанская,д.66, стр.1</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170</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7"/>
      <c r="Q20" s="2638"/>
      <c r="R20" s="2639" t="s">
        <v>171</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172</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customHeight="1" ht="17.25">
      <c r="A22" s="1840"/>
      <c r="B22" s="1853"/>
      <c r="C22" s="1842"/>
      <c r="D22" s="1830"/>
      <c r="E22" s="1847"/>
      <c r="F22" s="1784"/>
      <c r="G22" s="1848"/>
      <c r="H22" s="2529" t="s">
        <v>173</v>
      </c>
      <c r="I22" s="2529" t="s">
        <v>112</v>
      </c>
      <c r="J22" s="2501" t="s">
        <v>174</v>
      </c>
      <c r="K22" s="2185" t="s">
        <v>19</v>
      </c>
      <c r="L22" s="2108"/>
      <c r="M22" s="2108" t="s">
        <v>111</v>
      </c>
      <c r="N22" s="2657" t="s">
        <v>28</v>
      </c>
      <c r="O22" s="2185" t="s">
        <v>19</v>
      </c>
      <c r="P22" s="2108"/>
      <c r="Q22" s="2108" t="s">
        <v>111</v>
      </c>
      <c r="R22" s="2658" t="s">
        <v>28</v>
      </c>
      <c r="S22" s="2107" t="s">
        <v>19</v>
      </c>
      <c r="T22" s="1811"/>
      <c r="U22" s="1811" t="s">
        <v>111</v>
      </c>
      <c r="V22" s="2659" t="s">
        <v>28</v>
      </c>
      <c r="W22" s="1801"/>
      <c r="X22" s="1853"/>
      <c r="Y22" s="1267"/>
      <c r="Z22" s="1267"/>
      <c r="AA22" s="1267"/>
      <c r="AB22" s="1267"/>
      <c r="AC22" s="1974" t="s">
        <v>165</v>
      </c>
      <c r="AD22" s="1267" t="s">
        <v>175</v>
      </c>
      <c r="AE22" s="1267" t="s">
        <v>176</v>
      </c>
      <c r="AF22" s="1267" t="s">
        <v>177</v>
      </c>
      <c r="AG22" s="1267" t="s">
        <v>178</v>
      </c>
      <c r="AH22" s="1267" t="str">
        <f>IF($E$18=0,"",$E$18)</f>
        <v>Тарифы на тепловую энергию (мощность), поставляемую теплоснабжающими организациями потребителям, другим теплоснабжающим организациям</v>
      </c>
      <c r="AI22" s="1267" t="str">
        <f>IF($G$18=0,"",$G$18)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AJ22" s="1267" t="str">
        <f>IF($J$22=0,"",$J$22)</f>
        <v>Льготный тариф для физических лиц, проживающих в г. Тюмени. Для потребителей, подключенных к системам теплоснабжения: котельная, эксплуатируемая ТМУП"ТТС"(расположенная по адресу: г. Тюмень, ул. Дружбы,132, стр.2)</v>
      </c>
      <c r="AK22" s="1267" t="str">
        <f>IF($K$22="нет","без дифференциации",IF($N$22=0,"",$N$22))</f>
        <v>без дифференциации</v>
      </c>
      <c r="AL22" s="1844" t="str">
        <f>IF($O$22="нет","без дифференциации",IF($R$22=0,"",$R$22))</f>
        <v>без дифференциации</v>
      </c>
      <c r="AM22" s="1844" t="str">
        <f>IF($S$22="нет","без дифференциации",IF($V$22=0,"",$V$22))</f>
        <v>без дифференциации</v>
      </c>
      <c r="AN22" s="1267" t="str">
        <f>$I$22</f>
        <v>2</v>
      </c>
      <c r="AO22" s="1267" t="str">
        <f>$I$22&amp;"."&amp;$M$22</f>
        <v>2.1</v>
      </c>
      <c r="AP22" s="1267" t="str">
        <f>$I$22&amp;"."&amp;$M$22&amp;"."&amp;$Q$22</f>
        <v>2.1.1</v>
      </c>
      <c r="AQ22" s="1267" t="str">
        <f>$I$22&amp;"."&amp;$M$22&amp;"."&amp;$Q$22&amp;"."&amp;$U$22</f>
        <v>2.1.1.1</v>
      </c>
      <c r="AR22" s="1853"/>
    </row>
    <row customHeight="1" ht="17.25">
      <c r="A23" s="1840"/>
      <c r="B23" s="1853"/>
      <c r="C23" s="1845"/>
      <c r="D23" s="1830"/>
      <c r="E23" s="1847"/>
      <c r="F23" s="1784"/>
      <c r="G23" s="1848"/>
      <c r="H23" s="2529"/>
      <c r="I23" s="2529"/>
      <c r="J23" s="2501"/>
      <c r="K23" s="2186"/>
      <c r="L23" s="2108"/>
      <c r="M23" s="2108"/>
      <c r="N23" s="2657" t="s">
        <v>28</v>
      </c>
      <c r="O23" s="2186"/>
      <c r="P23" s="2108"/>
      <c r="Q23" s="2108"/>
      <c r="R23" s="2658" t="s">
        <v>28</v>
      </c>
      <c r="S23" s="2107"/>
      <c r="T23" s="317"/>
      <c r="U23" s="318"/>
      <c r="V23" s="318" t="s">
        <v>170</v>
      </c>
      <c r="W23" s="319"/>
      <c r="X23" s="1853"/>
      <c r="Y23" s="1259"/>
      <c r="Z23" s="1259"/>
      <c r="AA23" s="1259"/>
      <c r="AB23" s="1259"/>
      <c r="AC23" s="1259"/>
      <c r="AD23" s="1259"/>
      <c r="AE23" s="1259"/>
      <c r="AF23" s="1259"/>
      <c r="AG23" s="1259"/>
      <c r="AH23" s="1259"/>
      <c r="AI23" s="1259"/>
      <c r="AJ23" s="1259"/>
      <c r="AK23" s="1259"/>
      <c r="AL23" s="1853"/>
      <c r="AM23" s="1853"/>
      <c r="AN23" s="1853"/>
      <c r="AO23" s="1853"/>
      <c r="AP23" s="1853"/>
      <c r="AQ23" s="1853"/>
      <c r="AR23" s="1853"/>
    </row>
    <row customHeight="1" ht="17.25">
      <c r="A24" s="1840"/>
      <c r="B24" s="1853"/>
      <c r="C24" s="1845"/>
      <c r="D24" s="1830"/>
      <c r="E24" s="1847"/>
      <c r="F24" s="1784"/>
      <c r="G24" s="1848"/>
      <c r="H24" s="2503"/>
      <c r="I24" s="2503"/>
      <c r="J24" s="2533"/>
      <c r="K24" s="2186"/>
      <c r="L24" s="2503"/>
      <c r="M24" s="2503"/>
      <c r="N24" s="2660" t="s">
        <v>28</v>
      </c>
      <c r="O24" s="2112"/>
      <c r="P24" s="317"/>
      <c r="Q24" s="318"/>
      <c r="R24" s="318" t="s">
        <v>171</v>
      </c>
      <c r="S24" s="1846"/>
      <c r="T24" s="1846"/>
      <c r="U24" s="1846"/>
      <c r="V24" s="1846"/>
      <c r="W24" s="319"/>
      <c r="X24" s="1853"/>
      <c r="Y24" s="1259"/>
      <c r="Z24" s="1259"/>
      <c r="AA24" s="1259"/>
      <c r="AB24" s="1259"/>
      <c r="AC24" s="1259"/>
      <c r="AD24" s="1259"/>
      <c r="AE24" s="1259"/>
      <c r="AF24" s="1259"/>
      <c r="AG24" s="1259"/>
      <c r="AH24" s="1259"/>
      <c r="AI24" s="1259"/>
      <c r="AJ24" s="1259"/>
      <c r="AK24" s="1259"/>
      <c r="AL24" s="1853"/>
      <c r="AM24" s="1853"/>
      <c r="AN24" s="1853"/>
      <c r="AO24" s="1853"/>
      <c r="AP24" s="1853"/>
      <c r="AQ24" s="1853"/>
      <c r="AR24" s="1853"/>
    </row>
    <row customHeight="1" ht="17.25">
      <c r="A25" s="1840"/>
      <c r="B25" s="1853"/>
      <c r="C25" s="1845"/>
      <c r="D25" s="1830"/>
      <c r="E25" s="1847"/>
      <c r="F25" s="1784"/>
      <c r="G25" s="1848"/>
      <c r="H25" s="2503"/>
      <c r="I25" s="2503"/>
      <c r="J25" s="2533"/>
      <c r="K25" s="2112"/>
      <c r="L25" s="317"/>
      <c r="M25" s="318"/>
      <c r="N25" s="318" t="s">
        <v>172</v>
      </c>
      <c r="O25" s="318"/>
      <c r="P25" s="318"/>
      <c r="Q25" s="318"/>
      <c r="R25" s="318"/>
      <c r="S25" s="1846"/>
      <c r="T25" s="1846"/>
      <c r="U25" s="1846"/>
      <c r="V25" s="1846"/>
      <c r="W25" s="319"/>
      <c r="X25" s="1853"/>
      <c r="Y25" s="1259"/>
      <c r="Z25" s="1259"/>
      <c r="AA25" s="1259"/>
      <c r="AB25" s="1259"/>
      <c r="AC25" s="1259"/>
      <c r="AD25" s="1259"/>
      <c r="AE25" s="1259"/>
      <c r="AF25" s="1259"/>
      <c r="AG25" s="1259"/>
      <c r="AH25" s="1259"/>
      <c r="AI25" s="1259"/>
      <c r="AJ25" s="1259"/>
      <c r="AK25" s="1259"/>
      <c r="AL25" s="1853"/>
      <c r="AM25" s="1853"/>
      <c r="AN25" s="1853"/>
      <c r="AO25" s="1853"/>
      <c r="AP25" s="1853"/>
      <c r="AQ25" s="1853"/>
      <c r="AR25" s="1853"/>
    </row>
    <row customHeight="1" ht="17.25">
      <c r="A26" s="1840"/>
      <c r="B26" s="1853"/>
      <c r="C26" s="1842"/>
      <c r="D26" s="1830"/>
      <c r="E26" s="1847"/>
      <c r="F26" s="1784"/>
      <c r="G26" s="1848"/>
      <c r="H26" s="2529" t="s">
        <v>173</v>
      </c>
      <c r="I26" s="2529" t="s">
        <v>92</v>
      </c>
      <c r="J26" s="2501" t="s">
        <v>179</v>
      </c>
      <c r="K26" s="2185" t="s">
        <v>19</v>
      </c>
      <c r="L26" s="2108"/>
      <c r="M26" s="2108" t="s">
        <v>111</v>
      </c>
      <c r="N26" s="2657" t="s">
        <v>28</v>
      </c>
      <c r="O26" s="2185" t="s">
        <v>19</v>
      </c>
      <c r="P26" s="2108"/>
      <c r="Q26" s="2108" t="s">
        <v>111</v>
      </c>
      <c r="R26" s="2658" t="s">
        <v>28</v>
      </c>
      <c r="S26" s="2107" t="s">
        <v>19</v>
      </c>
      <c r="T26" s="1811"/>
      <c r="U26" s="1811" t="s">
        <v>111</v>
      </c>
      <c r="V26" s="2659" t="s">
        <v>28</v>
      </c>
      <c r="W26" s="1801"/>
      <c r="X26" s="1853"/>
      <c r="Y26" s="1267"/>
      <c r="Z26" s="1267"/>
      <c r="AA26" s="1267"/>
      <c r="AB26" s="1267"/>
      <c r="AC26" s="1974" t="s">
        <v>165</v>
      </c>
      <c r="AD26" s="1267" t="s">
        <v>180</v>
      </c>
      <c r="AE26" s="1267" t="s">
        <v>181</v>
      </c>
      <c r="AF26" s="1267" t="s">
        <v>182</v>
      </c>
      <c r="AG26" s="1267" t="s">
        <v>183</v>
      </c>
      <c r="AH26" s="1267" t="str">
        <f>IF($E$18=0,"",$E$18)</f>
        <v>Тарифы на тепловую энергию (мощность), поставляемую теплоснабжающими организациями потребителям, другим теплоснабжающим организациям</v>
      </c>
      <c r="AI26" s="1267" t="str">
        <f>IF($G$18=0,"",$G$18)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AJ26" s="1267" t="str">
        <f>IF($J$26=0,"",$J$26)</f>
        <v>Льготный тариф для физических лиц, проживающих в г. Тюмени. Для потребителей, подключенных к системам теплоснабжения: котельная, эксплуатируемая ООО "ТСК"</v>
      </c>
      <c r="AK26" s="1267" t="str">
        <f>IF($K$26="нет","без дифференциации",IF($N$26=0,"",$N$26))</f>
        <v>без дифференциации</v>
      </c>
      <c r="AL26" s="1844" t="str">
        <f>IF($O$26="нет","без дифференциации",IF($R$26=0,"",$R$26))</f>
        <v>без дифференциации</v>
      </c>
      <c r="AM26" s="1844" t="str">
        <f>IF($S$26="нет","без дифференциации",IF($V$26=0,"",$V$26))</f>
        <v>без дифференциации</v>
      </c>
      <c r="AN26" s="1267" t="str">
        <f>$I$26</f>
        <v>3</v>
      </c>
      <c r="AO26" s="1267" t="str">
        <f>$I$26&amp;"."&amp;$M$26</f>
        <v>3.1</v>
      </c>
      <c r="AP26" s="1267" t="str">
        <f>$I$26&amp;"."&amp;$M$26&amp;"."&amp;$Q$26</f>
        <v>3.1.1</v>
      </c>
      <c r="AQ26" s="1267" t="str">
        <f>$I$26&amp;"."&amp;$M$26&amp;"."&amp;$Q$26&amp;"."&amp;$U$26</f>
        <v>3.1.1.1</v>
      </c>
      <c r="AR26" s="1853"/>
    </row>
    <row customHeight="1" ht="17.25">
      <c r="A27" s="1840"/>
      <c r="B27" s="1853"/>
      <c r="C27" s="1845"/>
      <c r="D27" s="1830"/>
      <c r="E27" s="1847"/>
      <c r="F27" s="1784"/>
      <c r="G27" s="1848"/>
      <c r="H27" s="2529"/>
      <c r="I27" s="2529"/>
      <c r="J27" s="2501"/>
      <c r="K27" s="2186"/>
      <c r="L27" s="2108"/>
      <c r="M27" s="2108"/>
      <c r="N27" s="2657" t="s">
        <v>28</v>
      </c>
      <c r="O27" s="2186"/>
      <c r="P27" s="2108"/>
      <c r="Q27" s="2108"/>
      <c r="R27" s="2658" t="s">
        <v>28</v>
      </c>
      <c r="S27" s="2107"/>
      <c r="T27" s="317"/>
      <c r="U27" s="318"/>
      <c r="V27" s="318" t="s">
        <v>170</v>
      </c>
      <c r="W27" s="319"/>
      <c r="X27" s="1853"/>
      <c r="Y27" s="1259"/>
      <c r="Z27" s="1259"/>
      <c r="AA27" s="1259"/>
      <c r="AB27" s="1259"/>
      <c r="AC27" s="1259"/>
      <c r="AD27" s="1259"/>
      <c r="AE27" s="1259"/>
      <c r="AF27" s="1259"/>
      <c r="AG27" s="1259"/>
      <c r="AH27" s="1259"/>
      <c r="AI27" s="1259"/>
      <c r="AJ27" s="1259"/>
      <c r="AK27" s="1259"/>
      <c r="AL27" s="1853"/>
      <c r="AM27" s="1853"/>
      <c r="AN27" s="1853"/>
      <c r="AO27" s="1853"/>
      <c r="AP27" s="1853"/>
      <c r="AQ27" s="1853"/>
      <c r="AR27" s="1853"/>
    </row>
    <row customHeight="1" ht="17.25">
      <c r="A28" s="1840"/>
      <c r="B28" s="1853"/>
      <c r="C28" s="1845"/>
      <c r="D28" s="1830"/>
      <c r="E28" s="1847"/>
      <c r="F28" s="1784"/>
      <c r="G28" s="1848"/>
      <c r="H28" s="2503"/>
      <c r="I28" s="2503"/>
      <c r="J28" s="2533"/>
      <c r="K28" s="2186"/>
      <c r="L28" s="2503"/>
      <c r="M28" s="2503"/>
      <c r="N28" s="2660" t="s">
        <v>28</v>
      </c>
      <c r="O28" s="2112"/>
      <c r="P28" s="317"/>
      <c r="Q28" s="318"/>
      <c r="R28" s="318" t="s">
        <v>171</v>
      </c>
      <c r="S28" s="1846"/>
      <c r="T28" s="1846"/>
      <c r="U28" s="1846"/>
      <c r="V28" s="1846"/>
      <c r="W28" s="319"/>
      <c r="X28" s="1853"/>
      <c r="Y28" s="1259"/>
      <c r="Z28" s="1259"/>
      <c r="AA28" s="1259"/>
      <c r="AB28" s="1259"/>
      <c r="AC28" s="1259"/>
      <c r="AD28" s="1259"/>
      <c r="AE28" s="1259"/>
      <c r="AF28" s="1259"/>
      <c r="AG28" s="1259"/>
      <c r="AH28" s="1259"/>
      <c r="AI28" s="1259"/>
      <c r="AJ28" s="1259"/>
      <c r="AK28" s="1259"/>
      <c r="AL28" s="1853"/>
      <c r="AM28" s="1853"/>
      <c r="AN28" s="1853"/>
      <c r="AO28" s="1853"/>
      <c r="AP28" s="1853"/>
      <c r="AQ28" s="1853"/>
      <c r="AR28" s="1853"/>
    </row>
    <row customHeight="1" ht="17.25">
      <c r="A29" s="1840"/>
      <c r="B29" s="1853"/>
      <c r="C29" s="1845"/>
      <c r="D29" s="1830"/>
      <c r="E29" s="1847"/>
      <c r="F29" s="1784"/>
      <c r="G29" s="1848"/>
      <c r="H29" s="2503"/>
      <c r="I29" s="2503"/>
      <c r="J29" s="2533"/>
      <c r="K29" s="2112"/>
      <c r="L29" s="317"/>
      <c r="M29" s="318"/>
      <c r="N29" s="318" t="s">
        <v>172</v>
      </c>
      <c r="O29" s="318"/>
      <c r="P29" s="318"/>
      <c r="Q29" s="318"/>
      <c r="R29" s="318"/>
      <c r="S29" s="1846"/>
      <c r="T29" s="1846"/>
      <c r="U29" s="1846"/>
      <c r="V29" s="1846"/>
      <c r="W29" s="319"/>
      <c r="X29" s="1853"/>
      <c r="Y29" s="1259"/>
      <c r="Z29" s="1259"/>
      <c r="AA29" s="1259"/>
      <c r="AB29" s="1259"/>
      <c r="AC29" s="1259"/>
      <c r="AD29" s="1259"/>
      <c r="AE29" s="1259"/>
      <c r="AF29" s="1259"/>
      <c r="AG29" s="1259"/>
      <c r="AH29" s="1259"/>
      <c r="AI29" s="1259"/>
      <c r="AJ29" s="1259"/>
      <c r="AK29" s="1259"/>
      <c r="AL29" s="1853"/>
      <c r="AM29" s="1853"/>
      <c r="AN29" s="1853"/>
      <c r="AO29" s="1853"/>
      <c r="AP29" s="1853"/>
      <c r="AQ29" s="1853"/>
      <c r="AR29" s="1853"/>
    </row>
    <row customHeight="1" ht="17.25">
      <c r="A30" s="1840"/>
      <c r="B30" s="1853"/>
      <c r="C30" s="1842"/>
      <c r="D30" s="1830"/>
      <c r="E30" s="1847"/>
      <c r="F30" s="1784"/>
      <c r="G30" s="1848"/>
      <c r="H30" s="2529" t="s">
        <v>173</v>
      </c>
      <c r="I30" s="2529" t="s">
        <v>93</v>
      </c>
      <c r="J30" s="2501" t="s">
        <v>184</v>
      </c>
      <c r="K30" s="2185" t="s">
        <v>19</v>
      </c>
      <c r="L30" s="2108"/>
      <c r="M30" s="2108" t="s">
        <v>111</v>
      </c>
      <c r="N30" s="2657" t="s">
        <v>28</v>
      </c>
      <c r="O30" s="2185" t="s">
        <v>19</v>
      </c>
      <c r="P30" s="2108"/>
      <c r="Q30" s="2108" t="s">
        <v>111</v>
      </c>
      <c r="R30" s="2658" t="s">
        <v>28</v>
      </c>
      <c r="S30" s="2107" t="s">
        <v>19</v>
      </c>
      <c r="T30" s="1811"/>
      <c r="U30" s="1811" t="s">
        <v>111</v>
      </c>
      <c r="V30" s="2659" t="s">
        <v>28</v>
      </c>
      <c r="W30" s="1801"/>
      <c r="X30" s="1853"/>
      <c r="Y30" s="1267"/>
      <c r="Z30" s="1267"/>
      <c r="AA30" s="1267"/>
      <c r="AB30" s="1267"/>
      <c r="AC30" s="1974" t="s">
        <v>165</v>
      </c>
      <c r="AD30" s="1267" t="s">
        <v>185</v>
      </c>
      <c r="AE30" s="1267" t="s">
        <v>186</v>
      </c>
      <c r="AF30" s="1267" t="s">
        <v>187</v>
      </c>
      <c r="AG30" s="1267" t="s">
        <v>188</v>
      </c>
      <c r="AH30" s="1267" t="str">
        <f>IF($E$18=0,"",$E$18)</f>
        <v>Тарифы на тепловую энергию (мощность), поставляемую теплоснабжающими организациями потребителям, другим теплоснабжающим организациям</v>
      </c>
      <c r="AI30" s="1267" t="str">
        <f>IF($G$18=0,"",$G$18)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AJ30" s="1267" t="str">
        <f>IF($J$30=0,"",$J$30)</f>
        <v>Льготный тариф для физических лиц, проживающих в г. Тюмени. Для потребителей, подключенных к системам теплоснабжения: котельная, эксплуатируемая ООО "УК НА ПРАЖСКОЙ"</v>
      </c>
      <c r="AK30" s="1267" t="str">
        <f>IF($K$30="нет","без дифференциации",IF($N$30=0,"",$N$30))</f>
        <v>без дифференциации</v>
      </c>
      <c r="AL30" s="1844" t="str">
        <f>IF($O$30="нет","без дифференциации",IF($R$30=0,"",$R$30))</f>
        <v>без дифференциации</v>
      </c>
      <c r="AM30" s="1844" t="str">
        <f>IF($S$30="нет","без дифференциации",IF($V$30=0,"",$V$30))</f>
        <v>без дифференциации</v>
      </c>
      <c r="AN30" s="1267" t="str">
        <f>$I$30</f>
        <v>4</v>
      </c>
      <c r="AO30" s="1267" t="str">
        <f>$I$30&amp;"."&amp;$M$30</f>
        <v>4.1</v>
      </c>
      <c r="AP30" s="1267" t="str">
        <f>$I$30&amp;"."&amp;$M$30&amp;"."&amp;$Q$30</f>
        <v>4.1.1</v>
      </c>
      <c r="AQ30" s="1267" t="str">
        <f>$I$30&amp;"."&amp;$M$30&amp;"."&amp;$Q$30&amp;"."&amp;$U$30</f>
        <v>4.1.1.1</v>
      </c>
      <c r="AR30" s="1853"/>
    </row>
    <row customHeight="1" ht="17.25">
      <c r="A31" s="1840"/>
      <c r="B31" s="1853"/>
      <c r="C31" s="1845"/>
      <c r="D31" s="1830"/>
      <c r="E31" s="1847"/>
      <c r="F31" s="1784"/>
      <c r="G31" s="1848"/>
      <c r="H31" s="2529"/>
      <c r="I31" s="2529"/>
      <c r="J31" s="2501"/>
      <c r="K31" s="2186"/>
      <c r="L31" s="2108"/>
      <c r="M31" s="2108"/>
      <c r="N31" s="2657" t="s">
        <v>28</v>
      </c>
      <c r="O31" s="2186"/>
      <c r="P31" s="2108"/>
      <c r="Q31" s="2108"/>
      <c r="R31" s="2658" t="s">
        <v>28</v>
      </c>
      <c r="S31" s="2107"/>
      <c r="T31" s="317"/>
      <c r="U31" s="318"/>
      <c r="V31" s="318" t="s">
        <v>170</v>
      </c>
      <c r="W31" s="319"/>
      <c r="X31" s="1853"/>
      <c r="Y31" s="1259"/>
      <c r="Z31" s="1259"/>
      <c r="AA31" s="1259"/>
      <c r="AB31" s="1259"/>
      <c r="AC31" s="1259"/>
      <c r="AD31" s="1259"/>
      <c r="AE31" s="1259"/>
      <c r="AF31" s="1259"/>
      <c r="AG31" s="1259"/>
      <c r="AH31" s="1259"/>
      <c r="AI31" s="1259"/>
      <c r="AJ31" s="1259"/>
      <c r="AK31" s="1259"/>
      <c r="AL31" s="1853"/>
      <c r="AM31" s="1853"/>
      <c r="AN31" s="1853"/>
      <c r="AO31" s="1853"/>
      <c r="AP31" s="1853"/>
      <c r="AQ31" s="1853"/>
      <c r="AR31" s="1853"/>
    </row>
    <row customHeight="1" ht="17.25">
      <c r="A32" s="1840"/>
      <c r="B32" s="1853"/>
      <c r="C32" s="1845"/>
      <c r="D32" s="1830"/>
      <c r="E32" s="1847"/>
      <c r="F32" s="1784"/>
      <c r="G32" s="1848"/>
      <c r="H32" s="2503"/>
      <c r="I32" s="2503"/>
      <c r="J32" s="2533"/>
      <c r="K32" s="2186"/>
      <c r="L32" s="2503"/>
      <c r="M32" s="2503"/>
      <c r="N32" s="2660" t="s">
        <v>28</v>
      </c>
      <c r="O32" s="2112"/>
      <c r="P32" s="317"/>
      <c r="Q32" s="318"/>
      <c r="R32" s="318" t="s">
        <v>171</v>
      </c>
      <c r="S32" s="1846"/>
      <c r="T32" s="1846"/>
      <c r="U32" s="1846"/>
      <c r="V32" s="1846"/>
      <c r="W32" s="319"/>
      <c r="X32" s="1853"/>
      <c r="Y32" s="1259"/>
      <c r="Z32" s="1259"/>
      <c r="AA32" s="1259"/>
      <c r="AB32" s="1259"/>
      <c r="AC32" s="1259"/>
      <c r="AD32" s="1259"/>
      <c r="AE32" s="1259"/>
      <c r="AF32" s="1259"/>
      <c r="AG32" s="1259"/>
      <c r="AH32" s="1259"/>
      <c r="AI32" s="1259"/>
      <c r="AJ32" s="1259"/>
      <c r="AK32" s="1259"/>
      <c r="AL32" s="1853"/>
      <c r="AM32" s="1853"/>
      <c r="AN32" s="1853"/>
      <c r="AO32" s="1853"/>
      <c r="AP32" s="1853"/>
      <c r="AQ32" s="1853"/>
      <c r="AR32" s="1853"/>
    </row>
    <row customHeight="1" ht="17.25">
      <c r="A33" s="1840"/>
      <c r="B33" s="1853"/>
      <c r="C33" s="1845"/>
      <c r="D33" s="1830"/>
      <c r="E33" s="1847"/>
      <c r="F33" s="1784"/>
      <c r="G33" s="1848"/>
      <c r="H33" s="2503"/>
      <c r="I33" s="2503"/>
      <c r="J33" s="2533"/>
      <c r="K33" s="2112"/>
      <c r="L33" s="317"/>
      <c r="M33" s="318"/>
      <c r="N33" s="318" t="s">
        <v>172</v>
      </c>
      <c r="O33" s="318"/>
      <c r="P33" s="318"/>
      <c r="Q33" s="318"/>
      <c r="R33" s="318"/>
      <c r="S33" s="1846"/>
      <c r="T33" s="1846"/>
      <c r="U33" s="1846"/>
      <c r="V33" s="1846"/>
      <c r="W33" s="319"/>
      <c r="X33" s="1853"/>
      <c r="Y33" s="1259"/>
      <c r="Z33" s="1259"/>
      <c r="AA33" s="1259"/>
      <c r="AB33" s="1259"/>
      <c r="AC33" s="1259"/>
      <c r="AD33" s="1259"/>
      <c r="AE33" s="1259"/>
      <c r="AF33" s="1259"/>
      <c r="AG33" s="1259"/>
      <c r="AH33" s="1259"/>
      <c r="AI33" s="1259"/>
      <c r="AJ33" s="1259"/>
      <c r="AK33" s="1259"/>
      <c r="AL33" s="1853"/>
      <c r="AM33" s="1853"/>
      <c r="AN33" s="1853"/>
      <c r="AO33" s="1853"/>
      <c r="AP33" s="1853"/>
      <c r="AQ33" s="1853"/>
      <c r="AR33" s="1853"/>
    </row>
    <row customHeight="1" ht="17.25">
      <c r="A34" s="1840"/>
      <c r="B34" s="1853"/>
      <c r="C34" s="1842"/>
      <c r="D34" s="1830"/>
      <c r="E34" s="1847"/>
      <c r="F34" s="1784"/>
      <c r="G34" s="1848"/>
      <c r="H34" s="2529" t="s">
        <v>173</v>
      </c>
      <c r="I34" s="2529" t="s">
        <v>113</v>
      </c>
      <c r="J34" s="2501" t="s">
        <v>189</v>
      </c>
      <c r="K34" s="2185" t="s">
        <v>19</v>
      </c>
      <c r="L34" s="2108"/>
      <c r="M34" s="2108" t="s">
        <v>111</v>
      </c>
      <c r="N34" s="2657" t="s">
        <v>28</v>
      </c>
      <c r="O34" s="2185" t="s">
        <v>19</v>
      </c>
      <c r="P34" s="2108"/>
      <c r="Q34" s="2108" t="s">
        <v>111</v>
      </c>
      <c r="R34" s="2658" t="s">
        <v>28</v>
      </c>
      <c r="S34" s="2107" t="s">
        <v>19</v>
      </c>
      <c r="T34" s="1811"/>
      <c r="U34" s="1811" t="s">
        <v>111</v>
      </c>
      <c r="V34" s="2659" t="s">
        <v>28</v>
      </c>
      <c r="W34" s="1801"/>
      <c r="X34" s="1853"/>
      <c r="Y34" s="1267"/>
      <c r="Z34" s="1267"/>
      <c r="AA34" s="1267"/>
      <c r="AB34" s="1267"/>
      <c r="AC34" s="1974" t="s">
        <v>165</v>
      </c>
      <c r="AD34" s="1267" t="s">
        <v>190</v>
      </c>
      <c r="AE34" s="1267" t="s">
        <v>191</v>
      </c>
      <c r="AF34" s="1267" t="s">
        <v>192</v>
      </c>
      <c r="AG34" s="1267" t="s">
        <v>193</v>
      </c>
      <c r="AH34" s="1267" t="str">
        <f>IF($E$18=0,"",$E$18)</f>
        <v>Тарифы на тепловую энергию (мощность), поставляемую теплоснабжающими организациями потребителям, другим теплоснабжающим организациям</v>
      </c>
      <c r="AI34" s="1267" t="str">
        <f>IF($G$18=0,"",$G$18)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AJ34" s="1267" t="str">
        <f>IF($J$34=0,"",$J$34)</f>
        <v>Льготный тариф для физических лиц, проживающих в г.Тюмени. Для потребителей, подключенных к системам теплоснабжения: ООО "РЕМИН-ЭНЕРГО" (расположенная по адресу: г.Тюмень, ул. Клары Цеткин, 64, корп.1, стр.2)</v>
      </c>
      <c r="AK34" s="1267" t="str">
        <f>IF($K$34="нет","без дифференциации",IF($N$34=0,"",$N$34))</f>
        <v>без дифференциации</v>
      </c>
      <c r="AL34" s="1844" t="str">
        <f>IF($O$34="нет","без дифференциации",IF($R$34=0,"",$R$34))</f>
        <v>без дифференциации</v>
      </c>
      <c r="AM34" s="1844" t="str">
        <f>IF($S$34="нет","без дифференциации",IF($V$34=0,"",$V$34))</f>
        <v>без дифференциации</v>
      </c>
      <c r="AN34" s="1267" t="str">
        <f>$I$34</f>
        <v>5</v>
      </c>
      <c r="AO34" s="1267" t="str">
        <f>$I$34&amp;"."&amp;$M$34</f>
        <v>5.1</v>
      </c>
      <c r="AP34" s="1267" t="str">
        <f>$I$34&amp;"."&amp;$M$34&amp;"."&amp;$Q$34</f>
        <v>5.1.1</v>
      </c>
      <c r="AQ34" s="1267" t="str">
        <f>$I$34&amp;"."&amp;$M$34&amp;"."&amp;$Q$34&amp;"."&amp;$U$34</f>
        <v>5.1.1.1</v>
      </c>
      <c r="AR34" s="1853"/>
    </row>
    <row customHeight="1" ht="17.25">
      <c r="A35" s="1840"/>
      <c r="B35" s="1853"/>
      <c r="C35" s="1845"/>
      <c r="D35" s="1830"/>
      <c r="E35" s="1847"/>
      <c r="F35" s="1784"/>
      <c r="G35" s="1848"/>
      <c r="H35" s="2529"/>
      <c r="I35" s="2529"/>
      <c r="J35" s="2501"/>
      <c r="K35" s="2186"/>
      <c r="L35" s="2108"/>
      <c r="M35" s="2108"/>
      <c r="N35" s="2657" t="s">
        <v>28</v>
      </c>
      <c r="O35" s="2186"/>
      <c r="P35" s="2108"/>
      <c r="Q35" s="2108"/>
      <c r="R35" s="2658" t="s">
        <v>28</v>
      </c>
      <c r="S35" s="2107"/>
      <c r="T35" s="317"/>
      <c r="U35" s="318"/>
      <c r="V35" s="318" t="s">
        <v>170</v>
      </c>
      <c r="W35" s="319"/>
      <c r="X35" s="1853"/>
      <c r="Y35" s="1259"/>
      <c r="Z35" s="1259"/>
      <c r="AA35" s="1259"/>
      <c r="AB35" s="1259"/>
      <c r="AC35" s="1259"/>
      <c r="AD35" s="1259"/>
      <c r="AE35" s="1259"/>
      <c r="AF35" s="1259"/>
      <c r="AG35" s="1259"/>
      <c r="AH35" s="1259"/>
      <c r="AI35" s="1259"/>
      <c r="AJ35" s="1259"/>
      <c r="AK35" s="1259"/>
      <c r="AL35" s="1853"/>
      <c r="AM35" s="1853"/>
      <c r="AN35" s="1853"/>
      <c r="AO35" s="1853"/>
      <c r="AP35" s="1853"/>
      <c r="AQ35" s="1853"/>
      <c r="AR35" s="1853"/>
    </row>
    <row customHeight="1" ht="17.25">
      <c r="A36" s="1840"/>
      <c r="B36" s="1853"/>
      <c r="C36" s="1845"/>
      <c r="D36" s="1830"/>
      <c r="E36" s="1847"/>
      <c r="F36" s="1784"/>
      <c r="G36" s="1848"/>
      <c r="H36" s="2503"/>
      <c r="I36" s="2503"/>
      <c r="J36" s="2533"/>
      <c r="K36" s="2186"/>
      <c r="L36" s="2503"/>
      <c r="M36" s="2503"/>
      <c r="N36" s="2660" t="s">
        <v>28</v>
      </c>
      <c r="O36" s="2112"/>
      <c r="P36" s="317"/>
      <c r="Q36" s="318"/>
      <c r="R36" s="318" t="s">
        <v>171</v>
      </c>
      <c r="S36" s="1846"/>
      <c r="T36" s="1846"/>
      <c r="U36" s="1846"/>
      <c r="V36" s="1846"/>
      <c r="W36" s="319"/>
      <c r="X36" s="1853"/>
      <c r="Y36" s="1259"/>
      <c r="Z36" s="1259"/>
      <c r="AA36" s="1259"/>
      <c r="AB36" s="1259"/>
      <c r="AC36" s="1259"/>
      <c r="AD36" s="1259"/>
      <c r="AE36" s="1259"/>
      <c r="AF36" s="1259"/>
      <c r="AG36" s="1259"/>
      <c r="AH36" s="1259"/>
      <c r="AI36" s="1259"/>
      <c r="AJ36" s="1259"/>
      <c r="AK36" s="1259"/>
      <c r="AL36" s="1853"/>
      <c r="AM36" s="1853"/>
      <c r="AN36" s="1853"/>
      <c r="AO36" s="1853"/>
      <c r="AP36" s="1853"/>
      <c r="AQ36" s="1853"/>
      <c r="AR36" s="1853"/>
    </row>
    <row customHeight="1" ht="17.25">
      <c r="A37" s="1840"/>
      <c r="B37" s="1853"/>
      <c r="C37" s="1845"/>
      <c r="D37" s="1830"/>
      <c r="E37" s="1847"/>
      <c r="F37" s="1784"/>
      <c r="G37" s="1848"/>
      <c r="H37" s="2503"/>
      <c r="I37" s="2503"/>
      <c r="J37" s="2533"/>
      <c r="K37" s="2112"/>
      <c r="L37" s="317"/>
      <c r="M37" s="318"/>
      <c r="N37" s="318" t="s">
        <v>172</v>
      </c>
      <c r="O37" s="318"/>
      <c r="P37" s="318"/>
      <c r="Q37" s="318"/>
      <c r="R37" s="318"/>
      <c r="S37" s="1846"/>
      <c r="T37" s="1846"/>
      <c r="U37" s="1846"/>
      <c r="V37" s="1846"/>
      <c r="W37" s="319"/>
      <c r="X37" s="1853"/>
      <c r="Y37" s="1259"/>
      <c r="Z37" s="1259"/>
      <c r="AA37" s="1259"/>
      <c r="AB37" s="1259"/>
      <c r="AC37" s="1259"/>
      <c r="AD37" s="1259"/>
      <c r="AE37" s="1259"/>
      <c r="AF37" s="1259"/>
      <c r="AG37" s="1259"/>
      <c r="AH37" s="1259"/>
      <c r="AI37" s="1259"/>
      <c r="AJ37" s="1259"/>
      <c r="AK37" s="1259"/>
      <c r="AL37" s="1853"/>
      <c r="AM37" s="1853"/>
      <c r="AN37" s="1853"/>
      <c r="AO37" s="1853"/>
      <c r="AP37" s="1853"/>
      <c r="AQ37" s="1853"/>
      <c r="AR37" s="1853"/>
    </row>
    <row customHeight="1" ht="17.25">
      <c r="A38" s="1840"/>
      <c r="B38" s="1853"/>
      <c r="C38" s="1842"/>
      <c r="D38" s="1830"/>
      <c r="E38" s="1847"/>
      <c r="F38" s="1784"/>
      <c r="G38" s="1848"/>
      <c r="H38" s="2529" t="s">
        <v>173</v>
      </c>
      <c r="I38" s="2529" t="s">
        <v>94</v>
      </c>
      <c r="J38" s="2501" t="s">
        <v>194</v>
      </c>
      <c r="K38" s="2185" t="s">
        <v>19</v>
      </c>
      <c r="L38" s="2108"/>
      <c r="M38" s="2108" t="s">
        <v>111</v>
      </c>
      <c r="N38" s="2657" t="s">
        <v>28</v>
      </c>
      <c r="O38" s="2185" t="s">
        <v>19</v>
      </c>
      <c r="P38" s="2108"/>
      <c r="Q38" s="2108" t="s">
        <v>111</v>
      </c>
      <c r="R38" s="2658" t="s">
        <v>28</v>
      </c>
      <c r="S38" s="2107" t="s">
        <v>19</v>
      </c>
      <c r="T38" s="1811"/>
      <c r="U38" s="1811" t="s">
        <v>111</v>
      </c>
      <c r="V38" s="2659" t="s">
        <v>28</v>
      </c>
      <c r="W38" s="1801"/>
      <c r="X38" s="1853"/>
      <c r="Y38" s="1267"/>
      <c r="Z38" s="1267"/>
      <c r="AA38" s="1267"/>
      <c r="AB38" s="1267"/>
      <c r="AC38" s="1974" t="s">
        <v>165</v>
      </c>
      <c r="AD38" s="1267" t="s">
        <v>195</v>
      </c>
      <c r="AE38" s="1267" t="s">
        <v>196</v>
      </c>
      <c r="AF38" s="1267" t="s">
        <v>197</v>
      </c>
      <c r="AG38" s="1267" t="s">
        <v>198</v>
      </c>
      <c r="AH3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38" s="1267" t="str">
        <f>IF($G$18=0,"",$G$18)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AJ38" s="1267" t="str">
        <f>IF($J$38=0,"",$J$38)</f>
        <v>Льготный тариф для физических лиц, проживающих в г. Тюмени. Для потребителей, подключенных к системам теплоснабжения: от котельной, ранее обслуживаемой ФГБУ " ЦЖКУ" Минобороны России</v>
      </c>
      <c r="AK38" s="1267" t="str">
        <f>IF($K$38="нет","без дифференциации",IF($N$38=0,"",$N$38))</f>
        <v>без дифференциации</v>
      </c>
      <c r="AL38" s="1844" t="str">
        <f>IF($O$38="нет","без дифференциации",IF($R$38=0,"",$R$38))</f>
        <v>без дифференциации</v>
      </c>
      <c r="AM38" s="1844" t="str">
        <f>IF($S$38="нет","без дифференциации",IF($V$38=0,"",$V$38))</f>
        <v>без дифференциации</v>
      </c>
      <c r="AN38" s="1267" t="str">
        <f>$I$38</f>
        <v>6</v>
      </c>
      <c r="AO38" s="1267" t="str">
        <f>$I$38&amp;"."&amp;$M$38</f>
        <v>6.1</v>
      </c>
      <c r="AP38" s="1267" t="str">
        <f>$I$38&amp;"."&amp;$M$38&amp;"."&amp;$Q$38</f>
        <v>6.1.1</v>
      </c>
      <c r="AQ38" s="1267" t="str">
        <f>$I$38&amp;"."&amp;$M$38&amp;"."&amp;$Q$38&amp;"."&amp;$U$38</f>
        <v>6.1.1.1</v>
      </c>
      <c r="AR38" s="1853"/>
    </row>
    <row customHeight="1" ht="17.25">
      <c r="A39" s="1840"/>
      <c r="B39" s="1853"/>
      <c r="C39" s="1845"/>
      <c r="D39" s="1830"/>
      <c r="E39" s="1847"/>
      <c r="F39" s="1784"/>
      <c r="G39" s="1848"/>
      <c r="H39" s="2529"/>
      <c r="I39" s="2529"/>
      <c r="J39" s="2501"/>
      <c r="K39" s="2186"/>
      <c r="L39" s="2108"/>
      <c r="M39" s="2108"/>
      <c r="N39" s="2657" t="s">
        <v>28</v>
      </c>
      <c r="O39" s="2186"/>
      <c r="P39" s="2108"/>
      <c r="Q39" s="2108"/>
      <c r="R39" s="2658" t="s">
        <v>28</v>
      </c>
      <c r="S39" s="2107"/>
      <c r="T39" s="317"/>
      <c r="U39" s="318"/>
      <c r="V39" s="318" t="s">
        <v>170</v>
      </c>
      <c r="W39" s="319"/>
      <c r="X39" s="1853"/>
      <c r="Y39" s="1259"/>
      <c r="Z39" s="1259"/>
      <c r="AA39" s="1259"/>
      <c r="AB39" s="1259"/>
      <c r="AC39" s="1259"/>
      <c r="AD39" s="1259"/>
      <c r="AE39" s="1259"/>
      <c r="AF39" s="1259"/>
      <c r="AG39" s="1259"/>
      <c r="AH39" s="1259"/>
      <c r="AI39" s="1259"/>
      <c r="AJ39" s="1259"/>
      <c r="AK39" s="1259"/>
      <c r="AL39" s="1853"/>
      <c r="AM39" s="1853"/>
      <c r="AN39" s="1853"/>
      <c r="AO39" s="1853"/>
      <c r="AP39" s="1853"/>
      <c r="AQ39" s="1853"/>
      <c r="AR39" s="1853"/>
    </row>
    <row customHeight="1" ht="17.25">
      <c r="A40" s="1840"/>
      <c r="B40" s="1853"/>
      <c r="C40" s="1845"/>
      <c r="D40" s="1830"/>
      <c r="E40" s="1847"/>
      <c r="F40" s="1784"/>
      <c r="G40" s="1848"/>
      <c r="H40" s="2503"/>
      <c r="I40" s="2503"/>
      <c r="J40" s="2533"/>
      <c r="K40" s="2186"/>
      <c r="L40" s="2503"/>
      <c r="M40" s="2503"/>
      <c r="N40" s="2660" t="s">
        <v>28</v>
      </c>
      <c r="O40" s="2112"/>
      <c r="P40" s="317"/>
      <c r="Q40" s="318"/>
      <c r="R40" s="318" t="s">
        <v>171</v>
      </c>
      <c r="S40" s="1846"/>
      <c r="T40" s="1846"/>
      <c r="U40" s="1846"/>
      <c r="V40" s="1846"/>
      <c r="W40" s="319"/>
      <c r="X40" s="1853"/>
      <c r="Y40" s="1259"/>
      <c r="Z40" s="1259"/>
      <c r="AA40" s="1259"/>
      <c r="AB40" s="1259"/>
      <c r="AC40" s="1259"/>
      <c r="AD40" s="1259"/>
      <c r="AE40" s="1259"/>
      <c r="AF40" s="1259"/>
      <c r="AG40" s="1259"/>
      <c r="AH40" s="1259"/>
      <c r="AI40" s="1259"/>
      <c r="AJ40" s="1259"/>
      <c r="AK40" s="1259"/>
      <c r="AL40" s="1853"/>
      <c r="AM40" s="1853"/>
      <c r="AN40" s="1853"/>
      <c r="AO40" s="1853"/>
      <c r="AP40" s="1853"/>
      <c r="AQ40" s="1853"/>
      <c r="AR40" s="1853"/>
    </row>
    <row customHeight="1" ht="17.25">
      <c r="A41" s="1840"/>
      <c r="B41" s="1853"/>
      <c r="C41" s="1845"/>
      <c r="D41" s="1830"/>
      <c r="E41" s="1847"/>
      <c r="F41" s="1784"/>
      <c r="G41" s="1848"/>
      <c r="H41" s="2503"/>
      <c r="I41" s="2503"/>
      <c r="J41" s="2533"/>
      <c r="K41" s="2112"/>
      <c r="L41" s="317"/>
      <c r="M41" s="318"/>
      <c r="N41" s="318" t="s">
        <v>172</v>
      </c>
      <c r="O41" s="318"/>
      <c r="P41" s="318"/>
      <c r="Q41" s="318"/>
      <c r="R41" s="318"/>
      <c r="S41" s="1846"/>
      <c r="T41" s="1846"/>
      <c r="U41" s="1846"/>
      <c r="V41" s="1846"/>
      <c r="W41" s="319"/>
      <c r="X41" s="1853"/>
      <c r="Y41" s="1259"/>
      <c r="Z41" s="1259"/>
      <c r="AA41" s="1259"/>
      <c r="AB41" s="1259"/>
      <c r="AC41" s="1259"/>
      <c r="AD41" s="1259"/>
      <c r="AE41" s="1259"/>
      <c r="AF41" s="1259"/>
      <c r="AG41" s="1259"/>
      <c r="AH41" s="1259"/>
      <c r="AI41" s="1259"/>
      <c r="AJ41" s="1259"/>
      <c r="AK41" s="1259"/>
      <c r="AL41" s="1853"/>
      <c r="AM41" s="1853"/>
      <c r="AN41" s="1853"/>
      <c r="AO41" s="1853"/>
      <c r="AP41" s="1853"/>
      <c r="AQ41" s="1853"/>
      <c r="AR41" s="1853"/>
    </row>
    <row customHeight="1" ht="17.25">
      <c r="A42" s="1840"/>
      <c r="B42" s="1853"/>
      <c r="C42" s="1842"/>
      <c r="D42" s="1830"/>
      <c r="E42" s="1847"/>
      <c r="F42" s="1784"/>
      <c r="G42" s="1848"/>
      <c r="H42" s="2529" t="s">
        <v>173</v>
      </c>
      <c r="I42" s="2529" t="s">
        <v>95</v>
      </c>
      <c r="J42" s="2501" t="s">
        <v>199</v>
      </c>
      <c r="K42" s="2185" t="s">
        <v>19</v>
      </c>
      <c r="L42" s="2108"/>
      <c r="M42" s="2108" t="s">
        <v>111</v>
      </c>
      <c r="N42" s="2657" t="s">
        <v>28</v>
      </c>
      <c r="O42" s="2185" t="s">
        <v>19</v>
      </c>
      <c r="P42" s="2108"/>
      <c r="Q42" s="2108" t="s">
        <v>111</v>
      </c>
      <c r="R42" s="2658" t="s">
        <v>28</v>
      </c>
      <c r="S42" s="2107" t="s">
        <v>19</v>
      </c>
      <c r="T42" s="1811"/>
      <c r="U42" s="1811" t="s">
        <v>111</v>
      </c>
      <c r="V42" s="2659" t="s">
        <v>28</v>
      </c>
      <c r="W42" s="1801"/>
      <c r="X42" s="1853"/>
      <c r="Y42" s="1267"/>
      <c r="Z42" s="1267"/>
      <c r="AA42" s="1267"/>
      <c r="AB42" s="1267"/>
      <c r="AC42" s="1974" t="s">
        <v>165</v>
      </c>
      <c r="AD42" s="1267" t="s">
        <v>200</v>
      </c>
      <c r="AE42" s="1267" t="s">
        <v>201</v>
      </c>
      <c r="AF42" s="1267" t="s">
        <v>202</v>
      </c>
      <c r="AG42" s="1267" t="s">
        <v>203</v>
      </c>
      <c r="AH42" s="1267" t="str">
        <f>IF($E$18=0,"",$E$18)</f>
        <v>Тарифы на тепловую энергию (мощность), поставляемую теплоснабжающими организациями потребителям, другим теплоснабжающим организациям</v>
      </c>
      <c r="AI42" s="1267" t="str">
        <f>IF($G$18=0,"",$G$18)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AJ42" s="1267" t="str">
        <f>IF($J$42=0,"",$J$42)</f>
        <v>Льготный тариф для физических лиц, проживающих в г. Тюмени. Для потребителей, подключенных к распределительным тепловым сетям, находящимся на обслуживании ПАО "СУЭНКО" до 01.01.2018 и до 01.01.2017 получавших тепловую энергию от АО"УТСК", в жилищном фонде, введенном в эксплуатацию по 30.06.2017 включительно, а также к магистральным тепловым сетям, эксплуатируемым АО"УТСК" до 01.01.2018, в жилищном фонде, введенном в эксплуатацию по 30.06.2017 включительно</v>
      </c>
      <c r="AK42" s="1267" t="str">
        <f>IF($K$42="нет","без дифференциации",IF($N$42=0,"",$N$42))</f>
        <v>без дифференциации</v>
      </c>
      <c r="AL42" s="1844" t="str">
        <f>IF($O$42="нет","без дифференциации",IF($R$42=0,"",$R$42))</f>
        <v>без дифференциации</v>
      </c>
      <c r="AM42" s="1844" t="str">
        <f>IF($S$42="нет","без дифференциации",IF($V$42=0,"",$V$42))</f>
        <v>без дифференциации</v>
      </c>
      <c r="AN42" s="1267" t="str">
        <f>$I$42</f>
        <v>7</v>
      </c>
      <c r="AO42" s="1267" t="str">
        <f>$I$42&amp;"."&amp;$M$42</f>
        <v>7.1</v>
      </c>
      <c r="AP42" s="1267" t="str">
        <f>$I$42&amp;"."&amp;$M$42&amp;"."&amp;$Q$42</f>
        <v>7.1.1</v>
      </c>
      <c r="AQ42" s="1267" t="str">
        <f>$I$42&amp;"."&amp;$M$42&amp;"."&amp;$Q$42&amp;"."&amp;$U$42</f>
        <v>7.1.1.1</v>
      </c>
      <c r="AR42" s="1853"/>
    </row>
    <row customHeight="1" ht="17.25">
      <c r="A43" s="1840"/>
      <c r="B43" s="1853"/>
      <c r="C43" s="1845"/>
      <c r="D43" s="1830"/>
      <c r="E43" s="1847"/>
      <c r="F43" s="1784"/>
      <c r="G43" s="1848"/>
      <c r="H43" s="2529"/>
      <c r="I43" s="2529"/>
      <c r="J43" s="2501"/>
      <c r="K43" s="2186"/>
      <c r="L43" s="2108"/>
      <c r="M43" s="2108"/>
      <c r="N43" s="2657" t="s">
        <v>28</v>
      </c>
      <c r="O43" s="2186"/>
      <c r="P43" s="2108"/>
      <c r="Q43" s="2108"/>
      <c r="R43" s="2658" t="s">
        <v>28</v>
      </c>
      <c r="S43" s="2107"/>
      <c r="T43" s="317"/>
      <c r="U43" s="318"/>
      <c r="V43" s="318" t="s">
        <v>170</v>
      </c>
      <c r="W43" s="319"/>
      <c r="X43" s="1853"/>
      <c r="Y43" s="1259"/>
      <c r="Z43" s="1259"/>
      <c r="AA43" s="1259"/>
      <c r="AB43" s="1259"/>
      <c r="AC43" s="1259"/>
      <c r="AD43" s="1259"/>
      <c r="AE43" s="1259"/>
      <c r="AF43" s="1259"/>
      <c r="AG43" s="1259"/>
      <c r="AH43" s="1259"/>
      <c r="AI43" s="1259"/>
      <c r="AJ43" s="1259"/>
      <c r="AK43" s="1259"/>
      <c r="AL43" s="1853"/>
      <c r="AM43" s="1853"/>
      <c r="AN43" s="1853"/>
      <c r="AO43" s="1853"/>
      <c r="AP43" s="1853"/>
      <c r="AQ43" s="1853"/>
      <c r="AR43" s="1853"/>
    </row>
    <row customHeight="1" ht="17.25">
      <c r="A44" s="1840"/>
      <c r="B44" s="1853"/>
      <c r="C44" s="1845"/>
      <c r="D44" s="1830"/>
      <c r="E44" s="1847"/>
      <c r="F44" s="1784"/>
      <c r="G44" s="1848"/>
      <c r="H44" s="2503"/>
      <c r="I44" s="2503"/>
      <c r="J44" s="2533"/>
      <c r="K44" s="2186"/>
      <c r="L44" s="2503"/>
      <c r="M44" s="2503"/>
      <c r="N44" s="2660" t="s">
        <v>28</v>
      </c>
      <c r="O44" s="2112"/>
      <c r="P44" s="317"/>
      <c r="Q44" s="318"/>
      <c r="R44" s="318" t="s">
        <v>171</v>
      </c>
      <c r="S44" s="1846"/>
      <c r="T44" s="1846"/>
      <c r="U44" s="1846"/>
      <c r="V44" s="1846"/>
      <c r="W44" s="319"/>
      <c r="X44" s="1853"/>
      <c r="Y44" s="1259"/>
      <c r="Z44" s="1259"/>
      <c r="AA44" s="1259"/>
      <c r="AB44" s="1259"/>
      <c r="AC44" s="1259"/>
      <c r="AD44" s="1259"/>
      <c r="AE44" s="1259"/>
      <c r="AF44" s="1259"/>
      <c r="AG44" s="1259"/>
      <c r="AH44" s="1259"/>
      <c r="AI44" s="1259"/>
      <c r="AJ44" s="1259"/>
      <c r="AK44" s="1259"/>
      <c r="AL44" s="1853"/>
      <c r="AM44" s="1853"/>
      <c r="AN44" s="1853"/>
      <c r="AO44" s="1853"/>
      <c r="AP44" s="1853"/>
      <c r="AQ44" s="1853"/>
      <c r="AR44" s="1853"/>
    </row>
    <row customHeight="1" ht="17.25">
      <c r="A45" s="1840"/>
      <c r="B45" s="1853"/>
      <c r="C45" s="1845"/>
      <c r="D45" s="1830"/>
      <c r="E45" s="1847"/>
      <c r="F45" s="1784"/>
      <c r="G45" s="1848"/>
      <c r="H45" s="2503"/>
      <c r="I45" s="2503"/>
      <c r="J45" s="2533"/>
      <c r="K45" s="2112"/>
      <c r="L45" s="317"/>
      <c r="M45" s="318"/>
      <c r="N45" s="318" t="s">
        <v>172</v>
      </c>
      <c r="O45" s="318"/>
      <c r="P45" s="318"/>
      <c r="Q45" s="318"/>
      <c r="R45" s="318"/>
      <c r="S45" s="1846"/>
      <c r="T45" s="1846"/>
      <c r="U45" s="1846"/>
      <c r="V45" s="1846"/>
      <c r="W45" s="319"/>
      <c r="X45" s="1853"/>
      <c r="Y45" s="1259"/>
      <c r="Z45" s="1259"/>
      <c r="AA45" s="1259"/>
      <c r="AB45" s="1259"/>
      <c r="AC45" s="1259"/>
      <c r="AD45" s="1259"/>
      <c r="AE45" s="1259"/>
      <c r="AF45" s="1259"/>
      <c r="AG45" s="1259"/>
      <c r="AH45" s="1259"/>
      <c r="AI45" s="1259"/>
      <c r="AJ45" s="1259"/>
      <c r="AK45" s="1259"/>
      <c r="AL45" s="1853"/>
      <c r="AM45" s="1853"/>
      <c r="AN45" s="1853"/>
      <c r="AO45" s="1853"/>
      <c r="AP45" s="1853"/>
      <c r="AQ45" s="1853"/>
      <c r="AR45" s="1853"/>
    </row>
    <row customHeight="1" ht="17.25">
      <c r="A46" s="1840"/>
      <c r="B46" s="1853"/>
      <c r="C46" s="1842"/>
      <c r="D46" s="1830"/>
      <c r="E46" s="1847"/>
      <c r="F46" s="1784"/>
      <c r="G46" s="1848"/>
      <c r="H46" s="2529" t="s">
        <v>173</v>
      </c>
      <c r="I46" s="2529" t="s">
        <v>114</v>
      </c>
      <c r="J46" s="2501" t="s">
        <v>204</v>
      </c>
      <c r="K46" s="2185" t="s">
        <v>19</v>
      </c>
      <c r="L46" s="2108"/>
      <c r="M46" s="2108" t="s">
        <v>111</v>
      </c>
      <c r="N46" s="2657" t="s">
        <v>28</v>
      </c>
      <c r="O46" s="2185" t="s">
        <v>19</v>
      </c>
      <c r="P46" s="2108"/>
      <c r="Q46" s="2108" t="s">
        <v>111</v>
      </c>
      <c r="R46" s="2658" t="s">
        <v>28</v>
      </c>
      <c r="S46" s="2107" t="s">
        <v>19</v>
      </c>
      <c r="T46" s="1811"/>
      <c r="U46" s="1811" t="s">
        <v>111</v>
      </c>
      <c r="V46" s="2659" t="s">
        <v>28</v>
      </c>
      <c r="W46" s="1801"/>
      <c r="X46" s="1853"/>
      <c r="Y46" s="1267"/>
      <c r="Z46" s="1267"/>
      <c r="AA46" s="1267"/>
      <c r="AB46" s="1267"/>
      <c r="AC46" s="1974" t="s">
        <v>165</v>
      </c>
      <c r="AD46" s="1267" t="s">
        <v>205</v>
      </c>
      <c r="AE46" s="1267" t="s">
        <v>206</v>
      </c>
      <c r="AF46" s="1267" t="s">
        <v>207</v>
      </c>
      <c r="AG46" s="1267" t="s">
        <v>208</v>
      </c>
      <c r="AH46" s="1267" t="str">
        <f>IF($E$18=0,"",$E$18)</f>
        <v>Тарифы на тепловую энергию (мощность), поставляемую теплоснабжающими организациями потребителям, другим теплоснабжающим организациям</v>
      </c>
      <c r="AI46" s="1267" t="str">
        <f>IF($G$18=0,"",$G$18)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AJ46" s="1267" t="str">
        <f>IF($J$46=0,"",$J$46)</f>
        <v>Льготный тариф для физических лиц, проживающих в г. Тюмени. Для потребителей, подключенных к распределительным тепловым сетям, эксплуатируемым ООО УК "Тюменьжилсервис" до 01.09.2019</v>
      </c>
      <c r="AK46" s="1267" t="str">
        <f>IF($K$46="нет","без дифференциации",IF($N$46=0,"",$N$46))</f>
        <v>без дифференциации</v>
      </c>
      <c r="AL46" s="1844" t="str">
        <f>IF($O$46="нет","без дифференциации",IF($R$46=0,"",$R$46))</f>
        <v>без дифференциации</v>
      </c>
      <c r="AM46" s="1844" t="str">
        <f>IF($S$46="нет","без дифференциации",IF($V$46=0,"",$V$46))</f>
        <v>без дифференциации</v>
      </c>
      <c r="AN46" s="1267" t="str">
        <f>$I$46</f>
        <v>8</v>
      </c>
      <c r="AO46" s="1267" t="str">
        <f>$I$46&amp;"."&amp;$M$46</f>
        <v>8.1</v>
      </c>
      <c r="AP46" s="1267" t="str">
        <f>$I$46&amp;"."&amp;$M$46&amp;"."&amp;$Q$46</f>
        <v>8.1.1</v>
      </c>
      <c r="AQ46" s="1267" t="str">
        <f>$I$46&amp;"."&amp;$M$46&amp;"."&amp;$Q$46&amp;"."&amp;$U$46</f>
        <v>8.1.1.1</v>
      </c>
      <c r="AR46" s="1853"/>
    </row>
    <row customHeight="1" ht="17.25">
      <c r="A47" s="1840"/>
      <c r="B47" s="1853"/>
      <c r="C47" s="1845"/>
      <c r="D47" s="1830"/>
      <c r="E47" s="1847"/>
      <c r="F47" s="1784"/>
      <c r="G47" s="1848"/>
      <c r="H47" s="2529"/>
      <c r="I47" s="2529"/>
      <c r="J47" s="2501"/>
      <c r="K47" s="2186"/>
      <c r="L47" s="2108"/>
      <c r="M47" s="2108"/>
      <c r="N47" s="2657" t="s">
        <v>28</v>
      </c>
      <c r="O47" s="2186"/>
      <c r="P47" s="2108"/>
      <c r="Q47" s="2108"/>
      <c r="R47" s="2658" t="s">
        <v>28</v>
      </c>
      <c r="S47" s="2107"/>
      <c r="T47" s="317"/>
      <c r="U47" s="318"/>
      <c r="V47" s="318" t="s">
        <v>170</v>
      </c>
      <c r="W47" s="319"/>
      <c r="X47" s="1853"/>
      <c r="Y47" s="1259"/>
      <c r="Z47" s="1259"/>
      <c r="AA47" s="1259"/>
      <c r="AB47" s="1259"/>
      <c r="AC47" s="1259"/>
      <c r="AD47" s="1259"/>
      <c r="AE47" s="1259"/>
      <c r="AF47" s="1259"/>
      <c r="AG47" s="1259"/>
      <c r="AH47" s="1259"/>
      <c r="AI47" s="1259"/>
      <c r="AJ47" s="1259"/>
      <c r="AK47" s="1259"/>
      <c r="AL47" s="1853"/>
      <c r="AM47" s="1853"/>
      <c r="AN47" s="1853"/>
      <c r="AO47" s="1853"/>
      <c r="AP47" s="1853"/>
      <c r="AQ47" s="1853"/>
      <c r="AR47" s="1853"/>
    </row>
    <row customHeight="1" ht="17.25">
      <c r="A48" s="1840"/>
      <c r="B48" s="1853"/>
      <c r="C48" s="1845"/>
      <c r="D48" s="1830"/>
      <c r="E48" s="1847"/>
      <c r="F48" s="1784"/>
      <c r="G48" s="1848"/>
      <c r="H48" s="2503"/>
      <c r="I48" s="2503"/>
      <c r="J48" s="2533"/>
      <c r="K48" s="2186"/>
      <c r="L48" s="2503"/>
      <c r="M48" s="2503"/>
      <c r="N48" s="2660" t="s">
        <v>28</v>
      </c>
      <c r="O48" s="2112"/>
      <c r="P48" s="317"/>
      <c r="Q48" s="318"/>
      <c r="R48" s="318" t="s">
        <v>171</v>
      </c>
      <c r="S48" s="1846"/>
      <c r="T48" s="1846"/>
      <c r="U48" s="1846"/>
      <c r="V48" s="1846"/>
      <c r="W48" s="319"/>
      <c r="X48" s="1853"/>
      <c r="Y48" s="1259"/>
      <c r="Z48" s="1259"/>
      <c r="AA48" s="1259"/>
      <c r="AB48" s="1259"/>
      <c r="AC48" s="1259"/>
      <c r="AD48" s="1259"/>
      <c r="AE48" s="1259"/>
      <c r="AF48" s="1259"/>
      <c r="AG48" s="1259"/>
      <c r="AH48" s="1259"/>
      <c r="AI48" s="1259"/>
      <c r="AJ48" s="1259"/>
      <c r="AK48" s="1259"/>
      <c r="AL48" s="1853"/>
      <c r="AM48" s="1853"/>
      <c r="AN48" s="1853"/>
      <c r="AO48" s="1853"/>
      <c r="AP48" s="1853"/>
      <c r="AQ48" s="1853"/>
      <c r="AR48" s="1853"/>
    </row>
    <row customHeight="1" ht="17.25">
      <c r="A49" s="1840"/>
      <c r="B49" s="1853"/>
      <c r="C49" s="1845"/>
      <c r="D49" s="1830"/>
      <c r="E49" s="1847"/>
      <c r="F49" s="1784"/>
      <c r="G49" s="1848"/>
      <c r="H49" s="2503"/>
      <c r="I49" s="2503"/>
      <c r="J49" s="2533"/>
      <c r="K49" s="2112"/>
      <c r="L49" s="317"/>
      <c r="M49" s="318"/>
      <c r="N49" s="318" t="s">
        <v>172</v>
      </c>
      <c r="O49" s="318"/>
      <c r="P49" s="318"/>
      <c r="Q49" s="318"/>
      <c r="R49" s="318"/>
      <c r="S49" s="1846"/>
      <c r="T49" s="1846"/>
      <c r="U49" s="1846"/>
      <c r="V49" s="1846"/>
      <c r="W49" s="319"/>
      <c r="X49" s="1853"/>
      <c r="Y49" s="1259"/>
      <c r="Z49" s="1259"/>
      <c r="AA49" s="1259"/>
      <c r="AB49" s="1259"/>
      <c r="AC49" s="1259"/>
      <c r="AD49" s="1259"/>
      <c r="AE49" s="1259"/>
      <c r="AF49" s="1259"/>
      <c r="AG49" s="1259"/>
      <c r="AH49" s="1259"/>
      <c r="AI49" s="1259"/>
      <c r="AJ49" s="1259"/>
      <c r="AK49" s="1259"/>
      <c r="AL49" s="1853"/>
      <c r="AM49" s="1853"/>
      <c r="AN49" s="1853"/>
      <c r="AO49" s="1853"/>
      <c r="AP49" s="1853"/>
      <c r="AQ49" s="1853"/>
      <c r="AR49" s="1853"/>
    </row>
    <row s="1853" customFormat="1" customHeight="1" ht="17.25">
      <c r="A50" s="321"/>
      <c r="C50" s="320"/>
      <c r="D50" s="2136"/>
      <c r="E50" s="2165"/>
      <c r="F50" s="2147"/>
      <c r="G50" s="2636"/>
      <c r="H50" s="2661"/>
      <c r="I50" s="2662"/>
      <c r="J50" s="2663" t="s">
        <v>209</v>
      </c>
      <c r="K50" s="2664"/>
      <c r="L50" s="2665"/>
      <c r="M50" s="2666"/>
      <c r="N50" s="2667"/>
      <c r="O50" s="2668"/>
      <c r="P50" s="2669"/>
      <c r="Q50" s="2670"/>
      <c r="R50" s="2671"/>
      <c r="S50" s="2672"/>
      <c r="T50" s="2673"/>
      <c r="U50" s="2674"/>
      <c r="V50" s="2675"/>
      <c r="W50" s="2676"/>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83">
        <v>0</v>
      </c>
    </row>
    <row s="1853" customFormat="1" customHeight="1" ht="17.25" hidden="1">
      <c r="A51" s="321"/>
      <c r="C51" s="209"/>
      <c r="D51" s="2135">
        <v>2</v>
      </c>
      <c r="E51" s="2143" t="s">
        <v>162</v>
      </c>
      <c r="F51" s="2145" t="s">
        <v>19</v>
      </c>
      <c r="G51" s="2143"/>
      <c r="H51" s="2148"/>
      <c r="I51" s="2150"/>
      <c r="J51" s="2152"/>
      <c r="K51" s="2137"/>
      <c r="L51" s="2137"/>
      <c r="M51" s="2137"/>
      <c r="N51" s="2139"/>
      <c r="O51" s="2137"/>
      <c r="P51" s="2137"/>
      <c r="Q51" s="2137"/>
      <c r="R51" s="2142"/>
      <c r="S51" s="2137"/>
      <c r="T51" s="1998"/>
      <c r="U51" s="1998"/>
      <c r="V51" s="2000"/>
      <c r="W51" s="1296"/>
      <c r="X51" s="1267"/>
      <c r="Y51" s="1267"/>
      <c r="Z51" s="1267" t="s">
        <v>28</v>
      </c>
      <c r="AA51" s="1267" t="s">
        <v>28</v>
      </c>
      <c r="AB51" s="1267" t="s">
        <v>28</v>
      </c>
      <c r="AC51" s="1267" t="s">
        <v>28</v>
      </c>
      <c r="AD51" s="1267" t="s">
        <v>28</v>
      </c>
      <c r="AE51" s="1267" t="s">
        <v>28</v>
      </c>
      <c r="AF51" s="1267" t="s">
        <v>28</v>
      </c>
      <c r="AG51" s="1267" t="s">
        <v>28</v>
      </c>
      <c r="AH51" s="1267" t="s">
        <v>28</v>
      </c>
      <c r="AI51" s="1267" t="s">
        <v>28</v>
      </c>
      <c r="AJ51" s="1267" t="s">
        <v>28</v>
      </c>
      <c r="AK51" s="1267" t="s">
        <v>28</v>
      </c>
      <c r="AL51" s="1267" t="s">
        <v>28</v>
      </c>
      <c r="AM51" s="1267" t="s">
        <v>28</v>
      </c>
      <c r="AN51" s="1772" t="s">
        <v>28</v>
      </c>
      <c r="AO51" s="1267" t="s">
        <v>28</v>
      </c>
      <c r="AP51" s="1266" t="s">
        <v>28</v>
      </c>
      <c r="AQ51" s="1266" t="s">
        <v>28</v>
      </c>
      <c r="AR51" s="1467">
        <v>0</v>
      </c>
    </row>
    <row s="1853" customFormat="1" customHeight="1" ht="17.25" hidden="1">
      <c r="A52" s="321"/>
      <c r="C52" s="320"/>
      <c r="D52" s="2135"/>
      <c r="E52" s="2143"/>
      <c r="F52" s="2146"/>
      <c r="G52" s="2143"/>
      <c r="H52" s="2149"/>
      <c r="I52" s="2151"/>
      <c r="J52" s="2153"/>
      <c r="K52" s="2138"/>
      <c r="L52" s="2138"/>
      <c r="M52" s="2138"/>
      <c r="N52" s="2140"/>
      <c r="O52" s="2138"/>
      <c r="P52" s="2138"/>
      <c r="Q52" s="2138"/>
      <c r="R52" s="2141"/>
      <c r="S52" s="2138"/>
      <c r="T52" s="2003"/>
      <c r="U52" s="2003"/>
      <c r="V52" s="2003"/>
      <c r="W52" s="2004"/>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467">
        <v>0</v>
      </c>
    </row>
    <row s="1853" customFormat="1" customHeight="1" ht="17.25" hidden="1">
      <c r="A53" s="321"/>
      <c r="C53" s="320"/>
      <c r="D53" s="2136"/>
      <c r="E53" s="2144"/>
      <c r="F53" s="2146"/>
      <c r="G53" s="2144"/>
      <c r="H53" s="2149"/>
      <c r="I53" s="2151"/>
      <c r="J53" s="2154"/>
      <c r="K53" s="2138"/>
      <c r="L53" s="2138"/>
      <c r="M53" s="2138"/>
      <c r="N53" s="2141"/>
      <c r="O53" s="2138"/>
      <c r="P53" s="1999"/>
      <c r="Q53" s="2003"/>
      <c r="R53" s="2003"/>
      <c r="S53" s="329"/>
      <c r="T53" s="329"/>
      <c r="U53" s="329"/>
      <c r="V53" s="329"/>
      <c r="W53" s="2004"/>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467">
        <v>0</v>
      </c>
    </row>
    <row s="1853" customFormat="1" customHeight="1" ht="17.25" hidden="1">
      <c r="A54" s="321"/>
      <c r="C54" s="320"/>
      <c r="D54" s="2136"/>
      <c r="E54" s="2144"/>
      <c r="F54" s="2146"/>
      <c r="G54" s="2144"/>
      <c r="H54" s="2149"/>
      <c r="I54" s="2151"/>
      <c r="J54" s="2154"/>
      <c r="K54" s="2138"/>
      <c r="L54" s="2003"/>
      <c r="M54" s="2003"/>
      <c r="N54" s="2003"/>
      <c r="O54" s="2003"/>
      <c r="P54" s="2003"/>
      <c r="Q54" s="2003"/>
      <c r="R54" s="2003"/>
      <c r="S54" s="329"/>
      <c r="T54" s="329"/>
      <c r="U54" s="329"/>
      <c r="V54" s="329"/>
      <c r="W54" s="2004"/>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467">
        <v>0</v>
      </c>
    </row>
    <row s="1853" customFormat="1" customHeight="1" ht="17.25" hidden="1">
      <c r="A55" s="321"/>
      <c r="C55" s="320"/>
      <c r="D55" s="2136"/>
      <c r="E55" s="2144"/>
      <c r="F55" s="2147"/>
      <c r="G55" s="2144"/>
      <c r="H55" s="1299"/>
      <c r="I55" s="2001"/>
      <c r="J55" s="2001"/>
      <c r="K55" s="2001"/>
      <c r="L55" s="2001"/>
      <c r="M55" s="2001"/>
      <c r="N55" s="2001"/>
      <c r="O55" s="2001"/>
      <c r="P55" s="2001"/>
      <c r="Q55" s="2001"/>
      <c r="R55" s="2001"/>
      <c r="S55" s="1301"/>
      <c r="T55" s="1301"/>
      <c r="U55" s="1301"/>
      <c r="V55" s="1301"/>
      <c r="W55" s="2002"/>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467">
        <v>0</v>
      </c>
    </row>
    <row s="1853" customFormat="1" customHeight="1" ht="17.25">
      <c r="A56" s="321"/>
      <c r="C56" s="209"/>
      <c r="D56" s="2135">
        <v>3</v>
      </c>
      <c r="E56" s="2143" t="s">
        <v>210</v>
      </c>
      <c r="F56" s="2145" t="s">
        <v>19</v>
      </c>
      <c r="G56" s="2143"/>
      <c r="H56" s="2148"/>
      <c r="I56" s="2150"/>
      <c r="J56" s="2152"/>
      <c r="K56" s="2137"/>
      <c r="L56" s="2137"/>
      <c r="M56" s="2137"/>
      <c r="N56" s="2139"/>
      <c r="O56" s="2137"/>
      <c r="P56" s="2137"/>
      <c r="Q56" s="2137"/>
      <c r="R56" s="2142"/>
      <c r="S56" s="2137"/>
      <c r="T56" s="1420"/>
      <c r="U56" s="1420"/>
      <c r="V56" s="1419"/>
      <c r="W56" s="1296"/>
      <c r="X56" s="1267"/>
      <c r="Y56" s="1267"/>
      <c r="Z56" s="1267"/>
      <c r="AA56" s="1267"/>
      <c r="AB56" s="1267"/>
      <c r="AC56" s="1267" t="s">
        <v>211</v>
      </c>
      <c r="AD56" s="1267" t="s">
        <v>212</v>
      </c>
      <c r="AE56" s="1267" t="s">
        <v>213</v>
      </c>
      <c r="AF56" s="1267" t="s">
        <v>214</v>
      </c>
      <c r="AG56" s="1267" t="s">
        <v>215</v>
      </c>
      <c r="AH56" s="1267" t="str">
        <f>IF($E$56=0,"",$E$56)</f>
        <v>Тарифы на теплоноситель, поставляемый теплоснабжающими организациями потребителям, другим теплоснабжающим организациям</v>
      </c>
      <c r="AI56" s="1267" t="str">
        <f>IF($G$56=0,"",$G$56)</f>
        <v/>
      </c>
      <c r="AJ56" s="1267" t="str">
        <f>IF($J$56=0,"",$J$56)</f>
        <v/>
      </c>
      <c r="AK56" s="1267" t="str">
        <f>IF($K$56="нет","без дифференциации",IF($N$56=0,"",$N$56))</f>
        <v/>
      </c>
      <c r="AL56" s="1267" t="str">
        <f>IF($O$56="нет","без дифференциации",IF($R$56=0,"",$R$56))</f>
        <v/>
      </c>
      <c r="AM56" s="1267" t="str">
        <f>IF($S$56="нет","без дифференциации",IF($V$56=0,"",$V$56))</f>
        <v/>
      </c>
      <c r="AN56" s="1772">
        <f>$I$56</f>
        <v>0</v>
      </c>
      <c r="AO56" s="1267" t="str">
        <f>$I$56&amp;"."&amp;$M$56</f>
        <v>.</v>
      </c>
      <c r="AP56" s="1259" t="str">
        <f>$I$56&amp;"."&amp;$M$56&amp;"."&amp;$Q$56</f>
        <v>..</v>
      </c>
      <c r="AQ56" s="1259" t="str">
        <f>$I$56&amp;"."&amp;$M$56&amp;"."&amp;$Q$56&amp;"."&amp;$U$56</f>
        <v>...</v>
      </c>
      <c r="AR56" s="1283">
        <v>0</v>
      </c>
    </row>
    <row s="1853" customFormat="1" customHeight="1" ht="17.25">
      <c r="A57" s="321"/>
      <c r="C57" s="320"/>
      <c r="D57" s="2135"/>
      <c r="E57" s="2143"/>
      <c r="F57" s="2146"/>
      <c r="G57" s="2143"/>
      <c r="H57" s="2149"/>
      <c r="I57" s="2151"/>
      <c r="J57" s="2153"/>
      <c r="K57" s="2138"/>
      <c r="L57" s="2138"/>
      <c r="M57" s="2138"/>
      <c r="N57" s="2140"/>
      <c r="O57" s="2138"/>
      <c r="P57" s="2138"/>
      <c r="Q57" s="2138"/>
      <c r="R57" s="2141"/>
      <c r="S57" s="2138"/>
      <c r="T57" s="1297"/>
      <c r="U57" s="1297"/>
      <c r="V57" s="1297"/>
      <c r="W57" s="1298"/>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83">
        <v>0</v>
      </c>
    </row>
    <row s="1853" customFormat="1" customHeight="1" ht="17.25">
      <c r="A58" s="321"/>
      <c r="C58" s="320"/>
      <c r="D58" s="2136"/>
      <c r="E58" s="2144"/>
      <c r="F58" s="2146"/>
      <c r="G58" s="2144"/>
      <c r="H58" s="2149"/>
      <c r="I58" s="2151"/>
      <c r="J58" s="2154"/>
      <c r="K58" s="2138"/>
      <c r="L58" s="2138"/>
      <c r="M58" s="2138"/>
      <c r="N58" s="2141"/>
      <c r="O58" s="2138"/>
      <c r="P58" s="1418"/>
      <c r="Q58" s="1297"/>
      <c r="R58" s="1297"/>
      <c r="S58" s="329"/>
      <c r="T58" s="329"/>
      <c r="U58" s="329"/>
      <c r="V58" s="329"/>
      <c r="W58" s="1298"/>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83">
        <v>0</v>
      </c>
    </row>
    <row s="1853" customFormat="1" customHeight="1" ht="17.25">
      <c r="A59" s="321"/>
      <c r="C59" s="320"/>
      <c r="D59" s="2136"/>
      <c r="E59" s="2144"/>
      <c r="F59" s="2146"/>
      <c r="G59" s="2144"/>
      <c r="H59" s="2149"/>
      <c r="I59" s="2151"/>
      <c r="J59" s="2154"/>
      <c r="K59" s="2138"/>
      <c r="L59" s="1297"/>
      <c r="M59" s="1297"/>
      <c r="N59" s="1297"/>
      <c r="O59" s="1297"/>
      <c r="P59" s="1297"/>
      <c r="Q59" s="1297"/>
      <c r="R59" s="1297"/>
      <c r="S59" s="329"/>
      <c r="T59" s="329"/>
      <c r="U59" s="329"/>
      <c r="V59" s="329"/>
      <c r="W59" s="1298"/>
      <c r="X59" s="1259"/>
      <c r="Y59" s="1259"/>
      <c r="Z59" s="1259"/>
      <c r="AA59" s="1259"/>
      <c r="AB59" s="1259"/>
      <c r="AC59" s="1259"/>
      <c r="AD59" s="1259"/>
      <c r="AE59" s="1259"/>
      <c r="AF59" s="1259"/>
      <c r="AG59" s="1259"/>
      <c r="AH59" s="1259"/>
      <c r="AI59" s="1259"/>
      <c r="AJ59" s="1259"/>
      <c r="AK59" s="1259"/>
      <c r="AL59" s="1259"/>
      <c r="AM59" s="1259"/>
      <c r="AN59" s="1259"/>
      <c r="AO59" s="1259"/>
      <c r="AP59" s="1259"/>
      <c r="AQ59" s="1259"/>
      <c r="AR59" s="1283">
        <v>0</v>
      </c>
    </row>
    <row s="1853" customFormat="1" customHeight="1" ht="17.25">
      <c r="A60" s="321"/>
      <c r="C60" s="320"/>
      <c r="D60" s="2136"/>
      <c r="E60" s="2144"/>
      <c r="F60" s="2147"/>
      <c r="G60" s="2144"/>
      <c r="H60" s="1299"/>
      <c r="I60" s="1300"/>
      <c r="J60" s="1300"/>
      <c r="K60" s="1300"/>
      <c r="L60" s="1300"/>
      <c r="M60" s="1300"/>
      <c r="N60" s="1300"/>
      <c r="O60" s="1300"/>
      <c r="P60" s="1300"/>
      <c r="Q60" s="1300"/>
      <c r="R60" s="1300"/>
      <c r="S60" s="1301"/>
      <c r="T60" s="1301"/>
      <c r="U60" s="1301"/>
      <c r="V60" s="1301"/>
      <c r="W60" s="1302"/>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83">
        <v>0</v>
      </c>
    </row>
    <row s="1853" customFormat="1" customHeight="1" ht="17.25">
      <c r="A61" s="321"/>
      <c r="C61" s="209"/>
      <c r="D61" s="2135">
        <v>4</v>
      </c>
      <c r="E61" s="2143" t="s">
        <v>216</v>
      </c>
      <c r="F61" s="2145" t="s">
        <v>19</v>
      </c>
      <c r="G61" s="2143"/>
      <c r="H61" s="2148"/>
      <c r="I61" s="2150"/>
      <c r="J61" s="2152"/>
      <c r="K61" s="2137"/>
      <c r="L61" s="2137"/>
      <c r="M61" s="2137"/>
      <c r="N61" s="2139"/>
      <c r="O61" s="2137"/>
      <c r="P61" s="2137"/>
      <c r="Q61" s="2137"/>
      <c r="R61" s="2142"/>
      <c r="S61" s="2137"/>
      <c r="T61" s="1420"/>
      <c r="U61" s="1420"/>
      <c r="V61" s="1419"/>
      <c r="W61" s="1296"/>
      <c r="X61" s="1267"/>
      <c r="Y61" s="1267"/>
      <c r="Z61" s="1267"/>
      <c r="AA61" s="1267"/>
      <c r="AB61" s="1267"/>
      <c r="AC61" s="1267" t="s">
        <v>217</v>
      </c>
      <c r="AD61" s="1267" t="s">
        <v>218</v>
      </c>
      <c r="AE61" s="1267" t="s">
        <v>219</v>
      </c>
      <c r="AF61" s="1267" t="s">
        <v>220</v>
      </c>
      <c r="AG61" s="1267" t="s">
        <v>221</v>
      </c>
      <c r="AH61" s="1267" t="str">
        <f>IF($E$61=0,"",$E$61)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267" t="str">
        <f>IF($G$61=0,"",$G$61)</f>
        <v/>
      </c>
      <c r="AJ61" s="1267" t="str">
        <f>IF($J$61=0,"",$J$61)</f>
        <v/>
      </c>
      <c r="AK61" s="1267" t="str">
        <f>IF($K$61="нет","без дифференциации",IF($N$61=0,"",$N$61))</f>
        <v/>
      </c>
      <c r="AL61" s="1267" t="str">
        <f>IF($O$61="нет","без дифференциации",IF($R$61=0,"",$R$61))</f>
        <v/>
      </c>
      <c r="AM61" s="1267" t="str">
        <f>IF($S$61="нет","без дифференциации",IF($V$61=0,"",$V$61))</f>
        <v/>
      </c>
      <c r="AN61" s="1772">
        <f>$I$61</f>
        <v>0</v>
      </c>
      <c r="AO61" s="1267" t="str">
        <f>$I$61&amp;"."&amp;$M$61</f>
        <v>.</v>
      </c>
      <c r="AP61" s="1259" t="str">
        <f>$I$61&amp;"."&amp;$M$61&amp;"."&amp;$Q$61</f>
        <v>..</v>
      </c>
      <c r="AQ61" s="1259" t="str">
        <f>$I$61&amp;"."&amp;$M$61&amp;"."&amp;$Q$61&amp;"."&amp;$U$61</f>
        <v>...</v>
      </c>
      <c r="AR61" s="1283">
        <v>0</v>
      </c>
    </row>
    <row s="1853" customFormat="1" customHeight="1" ht="17.25">
      <c r="A62" s="321"/>
      <c r="C62" s="320"/>
      <c r="D62" s="2135"/>
      <c r="E62" s="2143"/>
      <c r="F62" s="2146"/>
      <c r="G62" s="2143"/>
      <c r="H62" s="2149"/>
      <c r="I62" s="2151"/>
      <c r="J62" s="2153"/>
      <c r="K62" s="2138"/>
      <c r="L62" s="2138"/>
      <c r="M62" s="2138"/>
      <c r="N62" s="2140"/>
      <c r="O62" s="2138"/>
      <c r="P62" s="2138"/>
      <c r="Q62" s="2138"/>
      <c r="R62" s="2141"/>
      <c r="S62" s="2138"/>
      <c r="T62" s="1297"/>
      <c r="U62" s="1297"/>
      <c r="V62" s="1297"/>
      <c r="W62" s="1298"/>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83">
        <v>0</v>
      </c>
    </row>
    <row s="1853" customFormat="1" customHeight="1" ht="17.25">
      <c r="A63" s="321"/>
      <c r="C63" s="320"/>
      <c r="D63" s="2136"/>
      <c r="E63" s="2144"/>
      <c r="F63" s="2146"/>
      <c r="G63" s="2144"/>
      <c r="H63" s="2149"/>
      <c r="I63" s="2151"/>
      <c r="J63" s="2154"/>
      <c r="K63" s="2138"/>
      <c r="L63" s="2138"/>
      <c r="M63" s="2138"/>
      <c r="N63" s="2141"/>
      <c r="O63" s="2138"/>
      <c r="P63" s="1418"/>
      <c r="Q63" s="1297"/>
      <c r="R63" s="1297"/>
      <c r="S63" s="329"/>
      <c r="T63" s="329"/>
      <c r="U63" s="329"/>
      <c r="V63" s="329"/>
      <c r="W63" s="1298"/>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283">
        <v>0</v>
      </c>
    </row>
    <row s="1853" customFormat="1" customHeight="1" ht="17.25">
      <c r="A64" s="321"/>
      <c r="C64" s="320"/>
      <c r="D64" s="2136"/>
      <c r="E64" s="2144"/>
      <c r="F64" s="2146"/>
      <c r="G64" s="2144"/>
      <c r="H64" s="2149"/>
      <c r="I64" s="2151"/>
      <c r="J64" s="2154"/>
      <c r="K64" s="2138"/>
      <c r="L64" s="1297"/>
      <c r="M64" s="1297"/>
      <c r="N64" s="1297"/>
      <c r="O64" s="1297"/>
      <c r="P64" s="1297"/>
      <c r="Q64" s="1297"/>
      <c r="R64" s="1297"/>
      <c r="S64" s="329"/>
      <c r="T64" s="329"/>
      <c r="U64" s="329"/>
      <c r="V64" s="329"/>
      <c r="W64" s="1298"/>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83">
        <v>0</v>
      </c>
    </row>
    <row s="1853" customFormat="1" customHeight="1" ht="17.25">
      <c r="A65" s="321"/>
      <c r="C65" s="320"/>
      <c r="D65" s="2136"/>
      <c r="E65" s="2144"/>
      <c r="F65" s="2147"/>
      <c r="G65" s="2144"/>
      <c r="H65" s="1299"/>
      <c r="I65" s="1300"/>
      <c r="J65" s="1300"/>
      <c r="K65" s="1300"/>
      <c r="L65" s="1300"/>
      <c r="M65" s="1300"/>
      <c r="N65" s="1300"/>
      <c r="O65" s="1300"/>
      <c r="P65" s="1300"/>
      <c r="Q65" s="1300"/>
      <c r="R65" s="1300"/>
      <c r="S65" s="1301"/>
      <c r="T65" s="1301"/>
      <c r="U65" s="1301"/>
      <c r="V65" s="1301"/>
      <c r="W65" s="1302"/>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283">
        <v>0</v>
      </c>
    </row>
    <row s="1853" customFormat="1" customHeight="1" ht="17.25">
      <c r="A66" s="321"/>
      <c r="C66" s="209"/>
      <c r="D66" s="2135">
        <v>5</v>
      </c>
      <c r="E66" s="2143" t="s">
        <v>222</v>
      </c>
      <c r="F66" s="2145" t="s">
        <v>19</v>
      </c>
      <c r="G66" s="2143"/>
      <c r="H66" s="2148"/>
      <c r="I66" s="2150"/>
      <c r="J66" s="2152"/>
      <c r="K66" s="2137"/>
      <c r="L66" s="2137"/>
      <c r="M66" s="2137"/>
      <c r="N66" s="2139"/>
      <c r="O66" s="2137"/>
      <c r="P66" s="2137"/>
      <c r="Q66" s="2137"/>
      <c r="R66" s="2142"/>
      <c r="S66" s="2137"/>
      <c r="T66" s="1420"/>
      <c r="U66" s="1420"/>
      <c r="V66" s="1419"/>
      <c r="W66" s="1296"/>
      <c r="X66" s="1267"/>
      <c r="Y66" s="1267"/>
      <c r="Z66" s="1267"/>
      <c r="AA66" s="1267"/>
      <c r="AB66" s="1267"/>
      <c r="AC66" s="1267" t="s">
        <v>223</v>
      </c>
      <c r="AD66" s="1267" t="s">
        <v>224</v>
      </c>
      <c r="AE66" s="1267" t="s">
        <v>225</v>
      </c>
      <c r="AF66" s="1267" t="s">
        <v>226</v>
      </c>
      <c r="AG66" s="1267" t="s">
        <v>227</v>
      </c>
      <c r="AH66" s="1267" t="str">
        <f>IF($E$66=0,"",$E$66)</f>
        <v>Тарифы на услуги по передаче тепловой энергии</v>
      </c>
      <c r="AI66" s="1267" t="str">
        <f>IF($G$66=0,"",$G$66)</f>
        <v/>
      </c>
      <c r="AJ66" s="1267" t="str">
        <f>IF($J$66=0,"",$J$66)</f>
        <v/>
      </c>
      <c r="AK66" s="1267" t="str">
        <f>IF($K$66="нет","без дифференциации",IF($N$66=0,"",$N$66))</f>
        <v/>
      </c>
      <c r="AL66" s="1267" t="str">
        <f>IF($O$66="нет","без дифференциации",IF($R$66=0,"",$R$66))</f>
        <v/>
      </c>
      <c r="AM66" s="1267" t="str">
        <f>IF($S$66="нет","без дифференциации",IF($V$66=0,"",$V$66))</f>
        <v/>
      </c>
      <c r="AN66" s="1772">
        <f>$I$66</f>
        <v>0</v>
      </c>
      <c r="AO66" s="1267" t="str">
        <f>$I$66&amp;"."&amp;$M$66</f>
        <v>.</v>
      </c>
      <c r="AP66" s="1259" t="str">
        <f>$I$66&amp;"."&amp;$M$66&amp;"."&amp;$Q$66</f>
        <v>..</v>
      </c>
      <c r="AQ66" s="1259" t="str">
        <f>$I$66&amp;"."&amp;$M$66&amp;"."&amp;$Q$66&amp;"."&amp;$U$66</f>
        <v>...</v>
      </c>
      <c r="AR66" s="1283">
        <v>0</v>
      </c>
    </row>
    <row s="1853" customFormat="1" customHeight="1" ht="17.25">
      <c r="A67" s="321"/>
      <c r="C67" s="320"/>
      <c r="D67" s="2135"/>
      <c r="E67" s="2143"/>
      <c r="F67" s="2146"/>
      <c r="G67" s="2143"/>
      <c r="H67" s="2149"/>
      <c r="I67" s="2151"/>
      <c r="J67" s="2153"/>
      <c r="K67" s="2138"/>
      <c r="L67" s="2138"/>
      <c r="M67" s="2138"/>
      <c r="N67" s="2140"/>
      <c r="O67" s="2138"/>
      <c r="P67" s="2138"/>
      <c r="Q67" s="2138"/>
      <c r="R67" s="2141"/>
      <c r="S67" s="2138"/>
      <c r="T67" s="1297"/>
      <c r="U67" s="1297"/>
      <c r="V67" s="1297"/>
      <c r="W67" s="1298"/>
      <c r="X67" s="1259"/>
      <c r="Y67" s="1259"/>
      <c r="Z67" s="1259"/>
      <c r="AA67" s="1259"/>
      <c r="AB67" s="1259"/>
      <c r="AC67" s="1259"/>
      <c r="AD67" s="1259"/>
      <c r="AE67" s="1259"/>
      <c r="AF67" s="1259"/>
      <c r="AG67" s="1259"/>
      <c r="AH67" s="1259"/>
      <c r="AI67" s="1259"/>
      <c r="AJ67" s="1259"/>
      <c r="AK67" s="1259"/>
      <c r="AL67" s="1259"/>
      <c r="AM67" s="1259"/>
      <c r="AN67" s="1259"/>
      <c r="AO67" s="1259"/>
      <c r="AP67" s="1259"/>
      <c r="AQ67" s="1259"/>
      <c r="AR67" s="1283">
        <v>0</v>
      </c>
    </row>
    <row s="1853" customFormat="1" customHeight="1" ht="17.25">
      <c r="A68" s="321"/>
      <c r="C68" s="320"/>
      <c r="D68" s="2136"/>
      <c r="E68" s="2144"/>
      <c r="F68" s="2146"/>
      <c r="G68" s="2144"/>
      <c r="H68" s="2149"/>
      <c r="I68" s="2151"/>
      <c r="J68" s="2154"/>
      <c r="K68" s="2138"/>
      <c r="L68" s="2138"/>
      <c r="M68" s="2138"/>
      <c r="N68" s="2141"/>
      <c r="O68" s="2138"/>
      <c r="P68" s="1418"/>
      <c r="Q68" s="1297"/>
      <c r="R68" s="1297"/>
      <c r="S68" s="329"/>
      <c r="T68" s="329"/>
      <c r="U68" s="329"/>
      <c r="V68" s="329"/>
      <c r="W68" s="1298"/>
      <c r="X68" s="1259"/>
      <c r="Y68" s="1259"/>
      <c r="Z68" s="1259"/>
      <c r="AA68" s="1259"/>
      <c r="AB68" s="1259"/>
      <c r="AC68" s="1259"/>
      <c r="AD68" s="1259"/>
      <c r="AE68" s="1259"/>
      <c r="AF68" s="1259"/>
      <c r="AG68" s="1259"/>
      <c r="AH68" s="1259"/>
      <c r="AI68" s="1259"/>
      <c r="AJ68" s="1259"/>
      <c r="AK68" s="1259"/>
      <c r="AL68" s="1259"/>
      <c r="AM68" s="1259"/>
      <c r="AN68" s="1259"/>
      <c r="AO68" s="1259"/>
      <c r="AP68" s="1259"/>
      <c r="AQ68" s="1259"/>
      <c r="AR68" s="1283">
        <v>0</v>
      </c>
    </row>
    <row s="1853" customFormat="1" customHeight="1" ht="17.25">
      <c r="A69" s="321"/>
      <c r="C69" s="320"/>
      <c r="D69" s="2136"/>
      <c r="E69" s="2144"/>
      <c r="F69" s="2146"/>
      <c r="G69" s="2144"/>
      <c r="H69" s="2149"/>
      <c r="I69" s="2151"/>
      <c r="J69" s="2154"/>
      <c r="K69" s="2138"/>
      <c r="L69" s="1297"/>
      <c r="M69" s="1297"/>
      <c r="N69" s="1297"/>
      <c r="O69" s="1297"/>
      <c r="P69" s="1297"/>
      <c r="Q69" s="1297"/>
      <c r="R69" s="1297"/>
      <c r="S69" s="329"/>
      <c r="T69" s="329"/>
      <c r="U69" s="329"/>
      <c r="V69" s="329"/>
      <c r="W69" s="1298"/>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83">
        <v>0</v>
      </c>
    </row>
    <row s="1853" customFormat="1" customHeight="1" ht="17.25">
      <c r="A70" s="321"/>
      <c r="C70" s="320"/>
      <c r="D70" s="2136"/>
      <c r="E70" s="2144"/>
      <c r="F70" s="2147"/>
      <c r="G70" s="2144"/>
      <c r="H70" s="1299"/>
      <c r="I70" s="1300"/>
      <c r="J70" s="1300"/>
      <c r="K70" s="1300"/>
      <c r="L70" s="1300"/>
      <c r="M70" s="1300"/>
      <c r="N70" s="1300"/>
      <c r="O70" s="1300"/>
      <c r="P70" s="1300"/>
      <c r="Q70" s="1300"/>
      <c r="R70" s="1300"/>
      <c r="S70" s="1301"/>
      <c r="T70" s="1301"/>
      <c r="U70" s="1301"/>
      <c r="V70" s="1301"/>
      <c r="W70" s="1302"/>
      <c r="X70" s="1259"/>
      <c r="Y70" s="1259"/>
      <c r="Z70" s="1259"/>
      <c r="AA70" s="1259"/>
      <c r="AB70" s="1259"/>
      <c r="AC70" s="1259"/>
      <c r="AD70" s="1259"/>
      <c r="AE70" s="1259"/>
      <c r="AF70" s="1259"/>
      <c r="AG70" s="1259"/>
      <c r="AH70" s="1259"/>
      <c r="AI70" s="1259"/>
      <c r="AJ70" s="1259"/>
      <c r="AK70" s="1259"/>
      <c r="AL70" s="1259"/>
      <c r="AM70" s="1259"/>
      <c r="AN70" s="1259"/>
      <c r="AO70" s="1259"/>
      <c r="AP70" s="1259"/>
      <c r="AQ70" s="1259"/>
      <c r="AR70" s="1283">
        <v>0</v>
      </c>
    </row>
    <row s="1853" customFormat="1" customHeight="1" ht="17.25">
      <c r="A71" s="321"/>
      <c r="C71" s="209"/>
      <c r="D71" s="2135">
        <v>6</v>
      </c>
      <c r="E71" s="2143" t="s">
        <v>228</v>
      </c>
      <c r="F71" s="2145" t="s">
        <v>19</v>
      </c>
      <c r="G71" s="2143"/>
      <c r="H71" s="2148"/>
      <c r="I71" s="2150"/>
      <c r="J71" s="2152"/>
      <c r="K71" s="2137"/>
      <c r="L71" s="2137"/>
      <c r="M71" s="2137"/>
      <c r="N71" s="2139"/>
      <c r="O71" s="2137"/>
      <c r="P71" s="2137"/>
      <c r="Q71" s="2137"/>
      <c r="R71" s="2142"/>
      <c r="S71" s="2137"/>
      <c r="T71" s="1420"/>
      <c r="U71" s="1420"/>
      <c r="V71" s="1419"/>
      <c r="W71" s="1296"/>
      <c r="X71" s="1267"/>
      <c r="Y71" s="1267"/>
      <c r="Z71" s="1267"/>
      <c r="AA71" s="1267"/>
      <c r="AB71" s="1267"/>
      <c r="AC71" s="1267" t="s">
        <v>229</v>
      </c>
      <c r="AD71" s="1267" t="s">
        <v>230</v>
      </c>
      <c r="AE71" s="1267" t="s">
        <v>231</v>
      </c>
      <c r="AF71" s="1267" t="s">
        <v>232</v>
      </c>
      <c r="AG71" s="1267" t="s">
        <v>233</v>
      </c>
      <c r="AH71" s="1267" t="str">
        <f>IF($E$71=0,"",$E$71)</f>
        <v>Тарифы на услуги по передаче теплоносителя</v>
      </c>
      <c r="AI71" s="1267" t="str">
        <f>IF($G$71=0,"",$G$71)</f>
        <v/>
      </c>
      <c r="AJ71" s="1267" t="str">
        <f>IF($J$71=0,"",$J$71)</f>
        <v/>
      </c>
      <c r="AK71" s="1267" t="str">
        <f>IF($K$71="нет","без дифференциации",IF($N$71=0,"",$N$71))</f>
        <v/>
      </c>
      <c r="AL71" s="1267" t="str">
        <f>IF($O$71="нет","без дифференциации",IF($R$71=0,"",$R$71))</f>
        <v/>
      </c>
      <c r="AM71" s="1267" t="str">
        <f>IF($S$71="нет","без дифференциации",IF($V$71=0,"",$V$71))</f>
        <v/>
      </c>
      <c r="AN71" s="1772">
        <f>$I$71</f>
        <v>0</v>
      </c>
      <c r="AO71" s="1267" t="str">
        <f>$I$71&amp;"."&amp;$M$71</f>
        <v>.</v>
      </c>
      <c r="AP71" s="1259" t="str">
        <f>$I$71&amp;"."&amp;$M$71&amp;"."&amp;$Q$71</f>
        <v>..</v>
      </c>
      <c r="AQ71" s="1259" t="str">
        <f>$I$71&amp;"."&amp;$M$71&amp;"."&amp;$Q$71&amp;"."&amp;$U$71</f>
        <v>...</v>
      </c>
      <c r="AR71" s="1283">
        <v>0</v>
      </c>
    </row>
    <row s="1853" customFormat="1" customHeight="1" ht="17.25">
      <c r="A72" s="321"/>
      <c r="C72" s="320"/>
      <c r="D72" s="2135"/>
      <c r="E72" s="2143"/>
      <c r="F72" s="2146"/>
      <c r="G72" s="2143"/>
      <c r="H72" s="2149"/>
      <c r="I72" s="2151"/>
      <c r="J72" s="2153"/>
      <c r="K72" s="2138"/>
      <c r="L72" s="2138"/>
      <c r="M72" s="2138"/>
      <c r="N72" s="2140"/>
      <c r="O72" s="2138"/>
      <c r="P72" s="2138"/>
      <c r="Q72" s="2138"/>
      <c r="R72" s="2141"/>
      <c r="S72" s="2138"/>
      <c r="T72" s="1297"/>
      <c r="U72" s="1297"/>
      <c r="V72" s="1297"/>
      <c r="W72" s="1298"/>
      <c r="X72" s="1259"/>
      <c r="Y72" s="1259"/>
      <c r="Z72" s="1259"/>
      <c r="AA72" s="1259"/>
      <c r="AB72" s="1259"/>
      <c r="AC72" s="1259"/>
      <c r="AD72" s="1259"/>
      <c r="AE72" s="1259"/>
      <c r="AF72" s="1259"/>
      <c r="AG72" s="1259"/>
      <c r="AH72" s="1259"/>
      <c r="AI72" s="1259"/>
      <c r="AJ72" s="1259"/>
      <c r="AK72" s="1259"/>
      <c r="AL72" s="1259"/>
      <c r="AM72" s="1259"/>
      <c r="AN72" s="1259"/>
      <c r="AO72" s="1259"/>
      <c r="AP72" s="1259"/>
      <c r="AQ72" s="1259"/>
      <c r="AR72" s="1283">
        <v>0</v>
      </c>
    </row>
    <row s="1853" customFormat="1" customHeight="1" ht="17.25">
      <c r="A73" s="321"/>
      <c r="C73" s="320"/>
      <c r="D73" s="2136"/>
      <c r="E73" s="2144"/>
      <c r="F73" s="2146"/>
      <c r="G73" s="2144"/>
      <c r="H73" s="2149"/>
      <c r="I73" s="2151"/>
      <c r="J73" s="2154"/>
      <c r="K73" s="2138"/>
      <c r="L73" s="2138"/>
      <c r="M73" s="2138"/>
      <c r="N73" s="2141"/>
      <c r="O73" s="2138"/>
      <c r="P73" s="1418"/>
      <c r="Q73" s="1297"/>
      <c r="R73" s="1297"/>
      <c r="S73" s="329"/>
      <c r="T73" s="329"/>
      <c r="U73" s="329"/>
      <c r="V73" s="329"/>
      <c r="W73" s="1298"/>
      <c r="X73" s="1259"/>
      <c r="Y73" s="1259"/>
      <c r="Z73" s="1259"/>
      <c r="AA73" s="1259"/>
      <c r="AB73" s="1259"/>
      <c r="AC73" s="1259"/>
      <c r="AD73" s="1259"/>
      <c r="AE73" s="1259"/>
      <c r="AF73" s="1259"/>
      <c r="AG73" s="1259"/>
      <c r="AH73" s="1259"/>
      <c r="AI73" s="1259"/>
      <c r="AJ73" s="1259"/>
      <c r="AK73" s="1259"/>
      <c r="AL73" s="1259"/>
      <c r="AM73" s="1259"/>
      <c r="AN73" s="1259"/>
      <c r="AO73" s="1259"/>
      <c r="AP73" s="1259"/>
      <c r="AQ73" s="1259"/>
      <c r="AR73" s="1283">
        <v>0</v>
      </c>
    </row>
    <row s="1853" customFormat="1" customHeight="1" ht="17.25">
      <c r="A74" s="321"/>
      <c r="C74" s="209"/>
      <c r="D74" s="2136"/>
      <c r="E74" s="2144"/>
      <c r="F74" s="2146"/>
      <c r="G74" s="2144"/>
      <c r="H74" s="2149"/>
      <c r="I74" s="2151"/>
      <c r="J74" s="2154"/>
      <c r="K74" s="2138"/>
      <c r="L74" s="1297"/>
      <c r="M74" s="1297"/>
      <c r="N74" s="1297"/>
      <c r="O74" s="1297"/>
      <c r="P74" s="1297"/>
      <c r="Q74" s="1297"/>
      <c r="R74" s="1297"/>
      <c r="S74" s="329"/>
      <c r="T74" s="329"/>
      <c r="U74" s="329"/>
      <c r="V74" s="329"/>
      <c r="W74" s="1298"/>
      <c r="Y74" s="1267"/>
      <c r="Z74" s="1267"/>
      <c r="AA74" s="1267"/>
      <c r="AB74" s="1267"/>
      <c r="AC74" s="1267"/>
      <c r="AD74" s="1267"/>
      <c r="AE74" s="1267"/>
      <c r="AF74" s="1267"/>
      <c r="AG74" s="1267"/>
      <c r="AH74" s="1267"/>
      <c r="AI74" s="1267"/>
      <c r="AJ74" s="1267"/>
      <c r="AK74" s="1267"/>
      <c r="AL74" s="1267"/>
      <c r="AM74" s="1267"/>
      <c r="AN74" s="1267"/>
      <c r="AO74" s="1267"/>
      <c r="AP74" s="1267"/>
      <c r="AQ74" s="1267"/>
      <c r="AR74" s="1326">
        <v>0</v>
      </c>
    </row>
    <row s="1853" customFormat="1" customHeight="1" ht="17.25">
      <c r="A75" s="321"/>
      <c r="C75" s="320"/>
      <c r="D75" s="2136"/>
      <c r="E75" s="2144"/>
      <c r="F75" s="2147"/>
      <c r="G75" s="2144"/>
      <c r="H75" s="1299"/>
      <c r="I75" s="1300"/>
      <c r="J75" s="1300"/>
      <c r="K75" s="1300"/>
      <c r="L75" s="1300"/>
      <c r="M75" s="1300"/>
      <c r="N75" s="1300"/>
      <c r="O75" s="1300"/>
      <c r="P75" s="1300"/>
      <c r="Q75" s="1300"/>
      <c r="R75" s="1300"/>
      <c r="S75" s="1301"/>
      <c r="T75" s="1301"/>
      <c r="U75" s="1301"/>
      <c r="V75" s="1301"/>
      <c r="W75" s="1302"/>
      <c r="X75" s="1259"/>
      <c r="Y75" s="1259"/>
      <c r="Z75" s="1259"/>
      <c r="AA75" s="1259"/>
      <c r="AB75" s="1259"/>
      <c r="AC75" s="1259"/>
      <c r="AD75" s="1259"/>
      <c r="AE75" s="1259"/>
      <c r="AF75" s="1259"/>
      <c r="AG75" s="1259"/>
      <c r="AH75" s="1259"/>
      <c r="AI75" s="1259"/>
      <c r="AJ75" s="1259"/>
      <c r="AK75" s="1259"/>
      <c r="AL75" s="1259"/>
      <c r="AM75" s="1259"/>
      <c r="AN75" s="1259"/>
      <c r="AO75" s="1259"/>
      <c r="AP75" s="1259"/>
      <c r="AQ75" s="1259"/>
      <c r="AR75" s="1283">
        <v>0</v>
      </c>
    </row>
    <row s="1853" customFormat="1" customHeight="1" ht="17.25">
      <c r="A76" s="321"/>
      <c r="C76" s="209"/>
      <c r="D76" s="2166">
        <v>7</v>
      </c>
      <c r="E76" s="2169" t="s">
        <v>234</v>
      </c>
      <c r="F76" s="2145" t="s">
        <v>19</v>
      </c>
      <c r="G76" s="2169"/>
      <c r="H76" s="2148"/>
      <c r="I76" s="2150"/>
      <c r="J76" s="2152"/>
      <c r="K76" s="2137"/>
      <c r="L76" s="2137"/>
      <c r="M76" s="2137"/>
      <c r="N76" s="2139"/>
      <c r="O76" s="2137"/>
      <c r="P76" s="2137"/>
      <c r="Q76" s="2137"/>
      <c r="R76" s="2142"/>
      <c r="S76" s="2137"/>
      <c r="T76" s="1420"/>
      <c r="U76" s="1420"/>
      <c r="V76" s="1419"/>
      <c r="W76" s="1296"/>
      <c r="X76" s="1267"/>
      <c r="Y76" s="1267"/>
      <c r="Z76" s="1267"/>
      <c r="AA76" s="1267"/>
      <c r="AB76" s="1267"/>
      <c r="AC76" s="1267" t="s">
        <v>235</v>
      </c>
      <c r="AD76" s="1267" t="s">
        <v>236</v>
      </c>
      <c r="AE76" s="1267" t="s">
        <v>237</v>
      </c>
      <c r="AF76" s="1267" t="s">
        <v>238</v>
      </c>
      <c r="AG76" s="1267" t="s">
        <v>239</v>
      </c>
      <c r="AH76" s="1267" t="str">
        <f>IF($E$76=0,"",$E$76)</f>
        <v>Плата за услуги по поддержанию резервной тепловой мощности при отсутствии потребления тепловой энергии</v>
      </c>
      <c r="AI76" s="1267" t="str">
        <f>IF($G$76=0,"",$G$76)</f>
        <v/>
      </c>
      <c r="AJ76" s="1267" t="str">
        <f>IF($J$76=0,"",$J$76)</f>
        <v/>
      </c>
      <c r="AK76" s="1267" t="str">
        <f>IF($K$76="нет","без дифференциации",IF($N$76=0,"",$N$76))</f>
        <v/>
      </c>
      <c r="AL76" s="1267" t="str">
        <f>IF($O$76="нет","без дифференциации",IF($R$76=0,"",$R$76))</f>
        <v/>
      </c>
      <c r="AM76" s="1267" t="str">
        <f>IF($S$76="нет","без дифференциации",IF($V$76=0,"",$V$76))</f>
        <v/>
      </c>
      <c r="AN76" s="1772">
        <f>$I$76</f>
        <v>0</v>
      </c>
      <c r="AO76" s="1267" t="str">
        <f>$I$76&amp;"."&amp;$M$76</f>
        <v>.</v>
      </c>
      <c r="AP76" s="1259" t="str">
        <f>$I$76&amp;"."&amp;$M$76&amp;"."&amp;$Q$76</f>
        <v>..</v>
      </c>
      <c r="AQ76" s="1259" t="str">
        <f>$I$76&amp;"."&amp;$M$76&amp;"."&amp;$Q$76&amp;"."&amp;$U$76</f>
        <v>...</v>
      </c>
      <c r="AR76" s="1308">
        <v>0</v>
      </c>
    </row>
    <row s="1853" customFormat="1" customHeight="1" ht="17.25">
      <c r="A77" s="321"/>
      <c r="C77" s="320"/>
      <c r="D77" s="2167"/>
      <c r="E77" s="2170"/>
      <c r="F77" s="2146"/>
      <c r="G77" s="2170"/>
      <c r="H77" s="2149"/>
      <c r="I77" s="2151"/>
      <c r="J77" s="2153"/>
      <c r="K77" s="2138"/>
      <c r="L77" s="2138"/>
      <c r="M77" s="2138"/>
      <c r="N77" s="2140"/>
      <c r="O77" s="2138"/>
      <c r="P77" s="2138"/>
      <c r="Q77" s="2138"/>
      <c r="R77" s="2141"/>
      <c r="S77" s="2138"/>
      <c r="T77" s="1297"/>
      <c r="U77" s="1297"/>
      <c r="V77" s="1297"/>
      <c r="W77" s="1298"/>
      <c r="X77" s="1259"/>
      <c r="Y77" s="1259"/>
      <c r="Z77" s="1259"/>
      <c r="AA77" s="1259"/>
      <c r="AB77" s="1259"/>
      <c r="AC77" s="1259"/>
      <c r="AD77" s="1259"/>
      <c r="AE77" s="1259"/>
      <c r="AF77" s="1259"/>
      <c r="AG77" s="1259"/>
      <c r="AH77" s="1259"/>
      <c r="AI77" s="1259"/>
      <c r="AJ77" s="1259"/>
      <c r="AK77" s="1259"/>
      <c r="AL77" s="1259"/>
      <c r="AM77" s="1259"/>
      <c r="AN77" s="1259"/>
      <c r="AO77" s="1259"/>
      <c r="AP77" s="1259"/>
      <c r="AQ77" s="1259"/>
      <c r="AR77" s="1308">
        <v>0</v>
      </c>
    </row>
    <row s="1853" customFormat="1" customHeight="1" ht="17.25">
      <c r="A78" s="321"/>
      <c r="C78" s="320"/>
      <c r="D78" s="2167"/>
      <c r="E78" s="2170"/>
      <c r="F78" s="2146"/>
      <c r="G78" s="2170"/>
      <c r="H78" s="2149"/>
      <c r="I78" s="2151"/>
      <c r="J78" s="2154"/>
      <c r="K78" s="2138"/>
      <c r="L78" s="2138"/>
      <c r="M78" s="2138"/>
      <c r="N78" s="2141"/>
      <c r="O78" s="2138"/>
      <c r="P78" s="1418"/>
      <c r="Q78" s="1297"/>
      <c r="R78" s="1297"/>
      <c r="S78" s="329"/>
      <c r="T78" s="329"/>
      <c r="U78" s="329"/>
      <c r="V78" s="329"/>
      <c r="W78" s="1298"/>
      <c r="X78" s="1259"/>
      <c r="Y78" s="1259"/>
      <c r="Z78" s="1259"/>
      <c r="AA78" s="1259"/>
      <c r="AB78" s="1259"/>
      <c r="AC78" s="1259"/>
      <c r="AD78" s="1259"/>
      <c r="AE78" s="1259"/>
      <c r="AF78" s="1259"/>
      <c r="AG78" s="1259"/>
      <c r="AH78" s="1259"/>
      <c r="AI78" s="1259"/>
      <c r="AJ78" s="1259"/>
      <c r="AK78" s="1259"/>
      <c r="AL78" s="1259"/>
      <c r="AM78" s="1259"/>
      <c r="AN78" s="1259"/>
      <c r="AO78" s="1259"/>
      <c r="AP78" s="1259"/>
      <c r="AQ78" s="1259"/>
      <c r="AR78" s="1308">
        <v>0</v>
      </c>
    </row>
    <row s="1853" customFormat="1" customHeight="1" ht="17.25">
      <c r="A79" s="321"/>
      <c r="C79" s="209"/>
      <c r="D79" s="2167"/>
      <c r="E79" s="2170"/>
      <c r="F79" s="2146"/>
      <c r="G79" s="2170"/>
      <c r="H79" s="2149"/>
      <c r="I79" s="2151"/>
      <c r="J79" s="2154"/>
      <c r="K79" s="2138"/>
      <c r="L79" s="1297"/>
      <c r="M79" s="1297"/>
      <c r="N79" s="1297"/>
      <c r="O79" s="1297"/>
      <c r="P79" s="1297"/>
      <c r="Q79" s="1297"/>
      <c r="R79" s="1297"/>
      <c r="S79" s="329"/>
      <c r="T79" s="329"/>
      <c r="U79" s="329"/>
      <c r="V79" s="329"/>
      <c r="W79" s="1298"/>
      <c r="Y79" s="1267"/>
      <c r="Z79" s="1267"/>
      <c r="AA79" s="1267"/>
      <c r="AB79" s="1267"/>
      <c r="AC79" s="1267"/>
      <c r="AD79" s="1267"/>
      <c r="AE79" s="1267"/>
      <c r="AF79" s="1267"/>
      <c r="AG79" s="1267"/>
      <c r="AH79" s="1267"/>
      <c r="AI79" s="1267"/>
      <c r="AJ79" s="1267"/>
      <c r="AK79" s="1267"/>
      <c r="AL79" s="1267"/>
      <c r="AM79" s="1267"/>
      <c r="AN79" s="1267"/>
      <c r="AO79" s="1267"/>
      <c r="AP79" s="1267"/>
      <c r="AQ79" s="1267"/>
      <c r="AR79" s="1326">
        <v>0</v>
      </c>
    </row>
    <row s="1853" customFormat="1" customHeight="1" ht="17.25">
      <c r="A80" s="321"/>
      <c r="C80" s="320"/>
      <c r="D80" s="2168"/>
      <c r="E80" s="2171"/>
      <c r="F80" s="2147"/>
      <c r="G80" s="2171"/>
      <c r="H80" s="1299"/>
      <c r="I80" s="1300"/>
      <c r="J80" s="1300"/>
      <c r="K80" s="1300"/>
      <c r="L80" s="1300"/>
      <c r="M80" s="1300"/>
      <c r="N80" s="1300"/>
      <c r="O80" s="1300"/>
      <c r="P80" s="1300"/>
      <c r="Q80" s="1300"/>
      <c r="R80" s="1300"/>
      <c r="S80" s="1301"/>
      <c r="T80" s="1301"/>
      <c r="U80" s="1301"/>
      <c r="V80" s="1301"/>
      <c r="W80" s="1302"/>
      <c r="X80" s="1259"/>
      <c r="Y80" s="1259"/>
      <c r="Z80" s="1259"/>
      <c r="AA80" s="1259"/>
      <c r="AB80" s="1259"/>
      <c r="AC80" s="1259"/>
      <c r="AD80" s="1259"/>
      <c r="AE80" s="1259"/>
      <c r="AF80" s="1259"/>
      <c r="AG80" s="1259"/>
      <c r="AH80" s="1259"/>
      <c r="AI80" s="1259"/>
      <c r="AJ80" s="1259"/>
      <c r="AK80" s="1259"/>
      <c r="AL80" s="1259"/>
      <c r="AM80" s="1259"/>
      <c r="AN80" s="1259"/>
      <c r="AO80" s="1259"/>
      <c r="AP80" s="1259"/>
      <c r="AQ80" s="1259"/>
      <c r="AR80" s="1308">
        <v>0</v>
      </c>
    </row>
    <row s="1853" customFormat="1" customHeight="1" ht="17.25">
      <c r="A81" s="321"/>
      <c r="C81" s="209"/>
      <c r="D81" s="2135">
        <v>8</v>
      </c>
      <c r="E81" s="2143" t="s">
        <v>240</v>
      </c>
      <c r="F81" s="2145" t="s">
        <v>19</v>
      </c>
      <c r="G81" s="2143"/>
      <c r="H81" s="2148"/>
      <c r="I81" s="2150"/>
      <c r="J81" s="2152"/>
      <c r="K81" s="2137"/>
      <c r="L81" s="2137"/>
      <c r="M81" s="2137"/>
      <c r="N81" s="2139"/>
      <c r="O81" s="2137"/>
      <c r="P81" s="2137"/>
      <c r="Q81" s="2137"/>
      <c r="R81" s="2142"/>
      <c r="S81" s="2137"/>
      <c r="T81" s="1470"/>
      <c r="U81" s="1470"/>
      <c r="V81" s="1472"/>
      <c r="W81" s="1296"/>
      <c r="X81" s="1267"/>
      <c r="Y81" s="1267"/>
      <c r="Z81" s="1267"/>
      <c r="AA81" s="1267"/>
      <c r="AB81" s="1267"/>
      <c r="AC81" s="1267" t="s">
        <v>241</v>
      </c>
      <c r="AD81" s="1267" t="s">
        <v>242</v>
      </c>
      <c r="AE81" s="1267" t="s">
        <v>243</v>
      </c>
      <c r="AF81" s="1267" t="s">
        <v>244</v>
      </c>
      <c r="AG81" s="1267" t="s">
        <v>245</v>
      </c>
      <c r="AH81" s="1267" t="str">
        <f>IF($E$81=0,"",$E$81)</f>
        <v>Плата за подключение (технологическое присоединение) к системе теплоснабжения</v>
      </c>
      <c r="AI81" s="1267" t="str">
        <f>IF($G$81=0,"",$G$81)</f>
        <v/>
      </c>
      <c r="AJ81" s="1267" t="str">
        <f>IF($J$81=0,"",$J$81)</f>
        <v/>
      </c>
      <c r="AK81" s="1267" t="str">
        <f>IF($K$81="нет","без дифференциации",IF($N$81=0,"",$N$81))</f>
        <v/>
      </c>
      <c r="AL81" s="1267" t="str">
        <f>IF($O$81="нет","без дифференциации",IF($R$81=0,"",$R$81))</f>
        <v/>
      </c>
      <c r="AM81" s="1267" t="str">
        <f>IF($S$81="нет","без дифференциации",IF($V$81=0,"",$V$81))</f>
        <v/>
      </c>
      <c r="AN81" s="1772">
        <f>$I$81</f>
        <v>0</v>
      </c>
      <c r="AO81" s="1267" t="str">
        <f>$I$81&amp;"."&amp;$M$81</f>
        <v>.</v>
      </c>
      <c r="AP81" s="1259" t="str">
        <f>$I$81&amp;"."&amp;$M$81&amp;"."&amp;$Q$81</f>
        <v>..</v>
      </c>
      <c r="AQ81" s="1259" t="str">
        <f>$I$81&amp;"."&amp;$M$81&amp;"."&amp;$Q$81&amp;"."&amp;$U$81</f>
        <v>...</v>
      </c>
      <c r="AR81" s="1308">
        <v>0</v>
      </c>
    </row>
    <row s="1853" customFormat="1" customHeight="1" ht="17.25">
      <c r="A82" s="321"/>
      <c r="C82" s="320"/>
      <c r="D82" s="2135"/>
      <c r="E82" s="2143"/>
      <c r="F82" s="2146"/>
      <c r="G82" s="2143"/>
      <c r="H82" s="2149"/>
      <c r="I82" s="2151"/>
      <c r="J82" s="2153"/>
      <c r="K82" s="2138"/>
      <c r="L82" s="2138"/>
      <c r="M82" s="2138"/>
      <c r="N82" s="2140"/>
      <c r="O82" s="2138"/>
      <c r="P82" s="2138"/>
      <c r="Q82" s="2138"/>
      <c r="R82" s="2141"/>
      <c r="S82" s="2138"/>
      <c r="T82" s="1297"/>
      <c r="U82" s="1297"/>
      <c r="V82" s="1297"/>
      <c r="W82" s="1298"/>
      <c r="X82" s="1259"/>
      <c r="Y82" s="1259"/>
      <c r="Z82" s="1259"/>
      <c r="AA82" s="1259"/>
      <c r="AB82" s="1259"/>
      <c r="AC82" s="1259"/>
      <c r="AD82" s="1259"/>
      <c r="AE82" s="1259"/>
      <c r="AF82" s="1259"/>
      <c r="AG82" s="1259"/>
      <c r="AH82" s="1259"/>
      <c r="AI82" s="1259"/>
      <c r="AJ82" s="1259"/>
      <c r="AK82" s="1259"/>
      <c r="AL82" s="1259"/>
      <c r="AM82" s="1259"/>
      <c r="AN82" s="1259"/>
      <c r="AO82" s="1259"/>
      <c r="AP82" s="1259"/>
      <c r="AQ82" s="1259"/>
      <c r="AR82" s="1308">
        <v>0</v>
      </c>
    </row>
    <row s="1853" customFormat="1" customHeight="1" ht="17.25">
      <c r="A83" s="321"/>
      <c r="C83" s="320"/>
      <c r="D83" s="2136"/>
      <c r="E83" s="2144"/>
      <c r="F83" s="2146"/>
      <c r="G83" s="2144"/>
      <c r="H83" s="2149"/>
      <c r="I83" s="2151"/>
      <c r="J83" s="2154"/>
      <c r="K83" s="2138"/>
      <c r="L83" s="2138"/>
      <c r="M83" s="2138"/>
      <c r="N83" s="2141"/>
      <c r="O83" s="2138"/>
      <c r="P83" s="1471"/>
      <c r="Q83" s="1297"/>
      <c r="R83" s="1297"/>
      <c r="S83" s="329"/>
      <c r="T83" s="329"/>
      <c r="U83" s="329"/>
      <c r="V83" s="329"/>
      <c r="W83" s="1298"/>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308">
        <v>0</v>
      </c>
    </row>
    <row s="1853" customFormat="1" customHeight="1" ht="17.25">
      <c r="A84" s="321"/>
      <c r="C84" s="209"/>
      <c r="D84" s="2136"/>
      <c r="E84" s="2144"/>
      <c r="F84" s="2146"/>
      <c r="G84" s="2144"/>
      <c r="H84" s="2149"/>
      <c r="I84" s="2151"/>
      <c r="J84" s="2154"/>
      <c r="K84" s="2138"/>
      <c r="L84" s="1297"/>
      <c r="M84" s="1297"/>
      <c r="N84" s="1297"/>
      <c r="O84" s="1297"/>
      <c r="P84" s="1297"/>
      <c r="Q84" s="1297"/>
      <c r="R84" s="1297"/>
      <c r="S84" s="329"/>
      <c r="T84" s="329"/>
      <c r="U84" s="329"/>
      <c r="V84" s="329"/>
      <c r="W84" s="1298"/>
      <c r="Y84" s="1267"/>
      <c r="Z84" s="1267"/>
      <c r="AA84" s="1267"/>
      <c r="AB84" s="1267"/>
      <c r="AC84" s="1267"/>
      <c r="AD84" s="1267"/>
      <c r="AE84" s="1267"/>
      <c r="AF84" s="1267"/>
      <c r="AG84" s="1267"/>
      <c r="AH84" s="1267"/>
      <c r="AI84" s="1267"/>
      <c r="AJ84" s="1267"/>
      <c r="AK84" s="1267"/>
      <c r="AL84" s="1267"/>
      <c r="AM84" s="1267"/>
      <c r="AN84" s="1267"/>
      <c r="AO84" s="1267"/>
      <c r="AP84" s="1267"/>
      <c r="AQ84" s="1267"/>
      <c r="AR84" s="1326">
        <v>0</v>
      </c>
    </row>
    <row s="1853" customFormat="1" customHeight="1" ht="17.25">
      <c r="A85" s="321"/>
      <c r="C85" s="320"/>
      <c r="D85" s="2136"/>
      <c r="E85" s="2144"/>
      <c r="F85" s="2147"/>
      <c r="G85" s="2144"/>
      <c r="H85" s="1299"/>
      <c r="I85" s="1300"/>
      <c r="J85" s="1300"/>
      <c r="K85" s="1300"/>
      <c r="L85" s="1300"/>
      <c r="M85" s="1300"/>
      <c r="N85" s="1300"/>
      <c r="O85" s="1300"/>
      <c r="P85" s="1300"/>
      <c r="Q85" s="1300"/>
      <c r="R85" s="1300"/>
      <c r="S85" s="1301"/>
      <c r="T85" s="1301"/>
      <c r="U85" s="1301"/>
      <c r="V85" s="1301"/>
      <c r="W85" s="1302"/>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08">
        <v>0</v>
      </c>
    </row>
    <row s="1853" customFormat="1" customHeight="1" ht="17.25">
      <c r="A86" s="321"/>
      <c r="C86" s="209"/>
      <c r="D86" s="2135">
        <v>9</v>
      </c>
      <c r="E86" s="2143" t="s">
        <v>246</v>
      </c>
      <c r="F86" s="2145" t="s">
        <v>19</v>
      </c>
      <c r="G86" s="2143"/>
      <c r="H86" s="2148"/>
      <c r="I86" s="2150"/>
      <c r="J86" s="2152"/>
      <c r="K86" s="2137"/>
      <c r="L86" s="2137"/>
      <c r="M86" s="2137"/>
      <c r="N86" s="2139"/>
      <c r="O86" s="2137"/>
      <c r="P86" s="2137"/>
      <c r="Q86" s="2137"/>
      <c r="R86" s="2142"/>
      <c r="S86" s="2137"/>
      <c r="T86" s="1931"/>
      <c r="U86" s="1931"/>
      <c r="V86" s="1933"/>
      <c r="W86" s="1296"/>
      <c r="X86" s="1267"/>
      <c r="Y86" s="1267"/>
      <c r="Z86" s="1267"/>
      <c r="AA86" s="1267"/>
      <c r="AB86" s="1267"/>
      <c r="AC86" s="1267" t="s">
        <v>247</v>
      </c>
      <c r="AD86" s="1267" t="s">
        <v>248</v>
      </c>
      <c r="AE86" s="1267" t="s">
        <v>249</v>
      </c>
      <c r="AF86" s="1267" t="s">
        <v>250</v>
      </c>
      <c r="AG86" s="1267" t="s">
        <v>251</v>
      </c>
      <c r="AH86" s="1267" t="str">
        <f>IF($E$86=0,"",$E$86)</f>
        <v>Плата за подключение (технологическое присоединение) к системе теплоснабжения (индивидуальная)</v>
      </c>
      <c r="AI86" s="1267" t="str">
        <f>IF($G$86=0,"",$G$86)</f>
        <v/>
      </c>
      <c r="AJ86" s="1267" t="str">
        <f>IF($J$86=0,"",$J$86)</f>
        <v/>
      </c>
      <c r="AK86" s="1267" t="str">
        <f>IF($K$86="нет","без дифференциации",IF($N$86=0,"",$N$86))</f>
        <v/>
      </c>
      <c r="AL86" s="1267" t="str">
        <f>IF($O$86="нет","без дифференциации",IF($R$86=0,"",$R$86))</f>
        <v/>
      </c>
      <c r="AM86" s="1267" t="str">
        <f>IF($S$86="нет","без дифференциации",IF($V$86=0,"",$V$86))</f>
        <v/>
      </c>
      <c r="AN86" s="1772">
        <f>$I$86</f>
        <v>0</v>
      </c>
      <c r="AO86" s="1267" t="str">
        <f>$I$86&amp;"."&amp;$M$86</f>
        <v>.</v>
      </c>
      <c r="AP86" s="1266" t="str">
        <f>$I$86&amp;"."&amp;$M$86&amp;"."&amp;$Q$86</f>
        <v>..</v>
      </c>
      <c r="AQ86" s="1266" t="str">
        <f>$I$86&amp;"."&amp;$M$86&amp;"."&amp;$Q$86&amp;"."&amp;$U$86</f>
        <v>...</v>
      </c>
      <c r="AR86" s="1467">
        <v>0</v>
      </c>
    </row>
    <row s="1853" customFormat="1" customHeight="1" ht="17.25">
      <c r="A87" s="321"/>
      <c r="C87" s="320"/>
      <c r="D87" s="2135"/>
      <c r="E87" s="2143"/>
      <c r="F87" s="2146"/>
      <c r="G87" s="2143"/>
      <c r="H87" s="2149"/>
      <c r="I87" s="2151"/>
      <c r="J87" s="2153"/>
      <c r="K87" s="2138"/>
      <c r="L87" s="2138"/>
      <c r="M87" s="2138"/>
      <c r="N87" s="2140"/>
      <c r="O87" s="2138"/>
      <c r="P87" s="2138"/>
      <c r="Q87" s="2138"/>
      <c r="R87" s="2141"/>
      <c r="S87" s="2138"/>
      <c r="T87" s="1934"/>
      <c r="U87" s="1934"/>
      <c r="V87" s="1934"/>
      <c r="W87" s="1935"/>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467">
        <v>0</v>
      </c>
    </row>
    <row s="1853" customFormat="1" customHeight="1" ht="17.25">
      <c r="A88" s="321"/>
      <c r="C88" s="320"/>
      <c r="D88" s="2136"/>
      <c r="E88" s="2144"/>
      <c r="F88" s="2146"/>
      <c r="G88" s="2144"/>
      <c r="H88" s="2149"/>
      <c r="I88" s="2151"/>
      <c r="J88" s="2154"/>
      <c r="K88" s="2138"/>
      <c r="L88" s="2138"/>
      <c r="M88" s="2138"/>
      <c r="N88" s="2141"/>
      <c r="O88" s="2138"/>
      <c r="P88" s="1932"/>
      <c r="Q88" s="1934"/>
      <c r="R88" s="1934"/>
      <c r="S88" s="329"/>
      <c r="T88" s="329"/>
      <c r="U88" s="329"/>
      <c r="V88" s="329"/>
      <c r="W88" s="1935"/>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467">
        <v>0</v>
      </c>
    </row>
    <row s="1853" customFormat="1" customHeight="1" ht="17.25">
      <c r="A89" s="321"/>
      <c r="C89" s="209"/>
      <c r="D89" s="2136"/>
      <c r="E89" s="2144"/>
      <c r="F89" s="2146"/>
      <c r="G89" s="2144"/>
      <c r="H89" s="2149"/>
      <c r="I89" s="2151"/>
      <c r="J89" s="2154"/>
      <c r="K89" s="2138"/>
      <c r="L89" s="1934"/>
      <c r="M89" s="1934"/>
      <c r="N89" s="1934"/>
      <c r="O89" s="1934"/>
      <c r="P89" s="1934"/>
      <c r="Q89" s="1934"/>
      <c r="R89" s="1934"/>
      <c r="S89" s="329"/>
      <c r="T89" s="329"/>
      <c r="U89" s="329"/>
      <c r="V89" s="329"/>
      <c r="W89" s="1935"/>
      <c r="Y89" s="1267"/>
      <c r="Z89" s="1267"/>
      <c r="AA89" s="1267"/>
      <c r="AB89" s="1267"/>
      <c r="AC89" s="1267"/>
      <c r="AD89" s="1267"/>
      <c r="AE89" s="1267"/>
      <c r="AF89" s="1267"/>
      <c r="AG89" s="1267"/>
      <c r="AH89" s="1267"/>
      <c r="AI89" s="1267"/>
      <c r="AJ89" s="1267"/>
      <c r="AK89" s="1267"/>
      <c r="AL89" s="1267"/>
      <c r="AM89" s="1267"/>
      <c r="AN89" s="1267"/>
      <c r="AO89" s="1267"/>
      <c r="AP89" s="1267"/>
      <c r="AQ89" s="1267"/>
      <c r="AR89" s="1467">
        <v>0</v>
      </c>
    </row>
    <row s="1853" customFormat="1" customHeight="1" ht="17.25">
      <c r="A90" s="321"/>
      <c r="C90" s="320"/>
      <c r="D90" s="2136"/>
      <c r="E90" s="2144"/>
      <c r="F90" s="2147"/>
      <c r="G90" s="2144"/>
      <c r="H90" s="1299"/>
      <c r="I90" s="1936"/>
      <c r="J90" s="1936"/>
      <c r="K90" s="1936"/>
      <c r="L90" s="1936"/>
      <c r="M90" s="1936"/>
      <c r="N90" s="1936"/>
      <c r="O90" s="1936"/>
      <c r="P90" s="1936"/>
      <c r="Q90" s="1936"/>
      <c r="R90" s="1936"/>
      <c r="S90" s="1301"/>
      <c r="T90" s="1301"/>
      <c r="U90" s="1301"/>
      <c r="V90" s="1301"/>
      <c r="W90" s="1937"/>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467">
        <v>0</v>
      </c>
    </row>
    <row s="1853" customFormat="1" customHeight="1" ht="17.25">
      <c r="A91" s="321"/>
      <c r="C91" s="209"/>
      <c r="D91" s="2135">
        <v>10</v>
      </c>
      <c r="E91" s="2143" t="s">
        <v>252</v>
      </c>
      <c r="F91" s="2145" t="s">
        <v>19</v>
      </c>
      <c r="G91" s="2143"/>
      <c r="H91" s="2148"/>
      <c r="I91" s="2150"/>
      <c r="J91" s="2152"/>
      <c r="K91" s="2137"/>
      <c r="L91" s="2137"/>
      <c r="M91" s="2137"/>
      <c r="N91" s="2139"/>
      <c r="O91" s="2137"/>
      <c r="P91" s="2137"/>
      <c r="Q91" s="2137"/>
      <c r="R91" s="2142"/>
      <c r="S91" s="2137"/>
      <c r="T91" s="1931"/>
      <c r="U91" s="1931"/>
      <c r="V91" s="1933"/>
      <c r="W91" s="1296"/>
      <c r="X91" s="1267"/>
      <c r="Y91" s="1267"/>
      <c r="Z91" s="1267"/>
      <c r="AA91" s="1267"/>
      <c r="AB91" s="1267"/>
      <c r="AC91" s="1267" t="s">
        <v>253</v>
      </c>
      <c r="AD91" s="1267" t="s">
        <v>254</v>
      </c>
      <c r="AE91" s="1267" t="s">
        <v>255</v>
      </c>
      <c r="AF91" s="1267" t="s">
        <v>256</v>
      </c>
      <c r="AG91" s="1267" t="s">
        <v>257</v>
      </c>
      <c r="AH91" s="1267" t="str">
        <f>IF($E$91=0,"",$E$91)</f>
        <v>Предельный уровень цены на тепловую энергию (мощность), поставляемую теплоснабжающими организациями потребителям</v>
      </c>
      <c r="AI91" s="1267" t="str">
        <f>IF($G$91=0,"",$G$91)</f>
        <v/>
      </c>
      <c r="AJ91" s="1267" t="str">
        <f>IF($J$91=0,"",$J$91)</f>
        <v/>
      </c>
      <c r="AK91" s="1267" t="str">
        <f>IF($K$91="нет","без дифференциации",IF($N$91=0,"",$N$91))</f>
        <v/>
      </c>
      <c r="AL91" s="1267" t="str">
        <f>IF($O$91="нет","без дифференциации",IF($R$91=0,"",$R$91))</f>
        <v/>
      </c>
      <c r="AM91" s="1267" t="str">
        <f>IF($S$91="нет","без дифференциации",IF($V$91=0,"",$V$91))</f>
        <v/>
      </c>
      <c r="AN91" s="1772">
        <f>$I$91</f>
        <v>0</v>
      </c>
      <c r="AO91" s="1267" t="str">
        <f>$I$91&amp;"."&amp;$M$91</f>
        <v>.</v>
      </c>
      <c r="AP91" s="1266" t="str">
        <f>$I$91&amp;"."&amp;$M$91&amp;"."&amp;$Q$91</f>
        <v>..</v>
      </c>
      <c r="AQ91" s="1266" t="str">
        <f>$I$91&amp;"."&amp;$M$91&amp;"."&amp;$Q$91&amp;"."&amp;$U$91</f>
        <v>...</v>
      </c>
      <c r="AR91" s="1467">
        <v>0</v>
      </c>
    </row>
    <row s="1853" customFormat="1" customHeight="1" ht="17.25">
      <c r="A92" s="321"/>
      <c r="C92" s="320"/>
      <c r="D92" s="2135"/>
      <c r="E92" s="2143"/>
      <c r="F92" s="2146"/>
      <c r="G92" s="2143"/>
      <c r="H92" s="2149"/>
      <c r="I92" s="2151"/>
      <c r="J92" s="2153"/>
      <c r="K92" s="2138"/>
      <c r="L92" s="2138"/>
      <c r="M92" s="2138"/>
      <c r="N92" s="2140"/>
      <c r="O92" s="2138"/>
      <c r="P92" s="2138"/>
      <c r="Q92" s="2138"/>
      <c r="R92" s="2141"/>
      <c r="S92" s="2138"/>
      <c r="T92" s="1934"/>
      <c r="U92" s="1934"/>
      <c r="V92" s="1934"/>
      <c r="W92" s="1935"/>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467">
        <v>0</v>
      </c>
    </row>
    <row s="1853" customFormat="1" customHeight="1" ht="17.25">
      <c r="A93" s="321"/>
      <c r="C93" s="320"/>
      <c r="D93" s="2136"/>
      <c r="E93" s="2144"/>
      <c r="F93" s="2146"/>
      <c r="G93" s="2144"/>
      <c r="H93" s="2149"/>
      <c r="I93" s="2151"/>
      <c r="J93" s="2154"/>
      <c r="K93" s="2138"/>
      <c r="L93" s="2138"/>
      <c r="M93" s="2138"/>
      <c r="N93" s="2141"/>
      <c r="O93" s="2138"/>
      <c r="P93" s="1932"/>
      <c r="Q93" s="1934"/>
      <c r="R93" s="1934"/>
      <c r="S93" s="329"/>
      <c r="T93" s="329"/>
      <c r="U93" s="329"/>
      <c r="V93" s="329"/>
      <c r="W93" s="1935"/>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467">
        <v>0</v>
      </c>
    </row>
    <row s="1853" customFormat="1" customHeight="1" ht="17.25">
      <c r="A94" s="321"/>
      <c r="C94" s="209"/>
      <c r="D94" s="2136"/>
      <c r="E94" s="2144"/>
      <c r="F94" s="2146"/>
      <c r="G94" s="2144"/>
      <c r="H94" s="2149"/>
      <c r="I94" s="2151"/>
      <c r="J94" s="2154"/>
      <c r="K94" s="2138"/>
      <c r="L94" s="1934"/>
      <c r="M94" s="1934"/>
      <c r="N94" s="1934"/>
      <c r="O94" s="1934"/>
      <c r="P94" s="1934"/>
      <c r="Q94" s="1934"/>
      <c r="R94" s="1934"/>
      <c r="S94" s="329"/>
      <c r="T94" s="329"/>
      <c r="U94" s="329"/>
      <c r="V94" s="329"/>
      <c r="W94" s="1935"/>
      <c r="Y94" s="1267"/>
      <c r="Z94" s="1267"/>
      <c r="AA94" s="1267"/>
      <c r="AB94" s="1267"/>
      <c r="AC94" s="1267"/>
      <c r="AD94" s="1267"/>
      <c r="AE94" s="1267"/>
      <c r="AF94" s="1267"/>
      <c r="AG94" s="1267"/>
      <c r="AH94" s="1267"/>
      <c r="AI94" s="1267"/>
      <c r="AJ94" s="1267"/>
      <c r="AK94" s="1267"/>
      <c r="AL94" s="1267"/>
      <c r="AM94" s="1267"/>
      <c r="AN94" s="1267"/>
      <c r="AO94" s="1267"/>
      <c r="AP94" s="1267"/>
      <c r="AQ94" s="1267"/>
      <c r="AR94" s="1467">
        <v>0</v>
      </c>
    </row>
    <row s="1853" customFormat="1" customHeight="1" ht="17.25">
      <c r="A95" s="321"/>
      <c r="C95" s="320"/>
      <c r="D95" s="2136"/>
      <c r="E95" s="2144"/>
      <c r="F95" s="2147"/>
      <c r="G95" s="2144"/>
      <c r="H95" s="1299"/>
      <c r="I95" s="1936"/>
      <c r="J95" s="1936"/>
      <c r="K95" s="1936"/>
      <c r="L95" s="1936"/>
      <c r="M95" s="1936"/>
      <c r="N95" s="1936"/>
      <c r="O95" s="1936"/>
      <c r="P95" s="1936"/>
      <c r="Q95" s="1936"/>
      <c r="R95" s="1936"/>
      <c r="S95" s="1301"/>
      <c r="T95" s="1301"/>
      <c r="U95" s="1301"/>
      <c r="V95" s="1301"/>
      <c r="W95" s="1937"/>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467">
        <v>0</v>
      </c>
    </row>
    <row customHeight="1" ht="11.25">
      <c r="AR96" s="104">
        <v>0</v>
      </c>
    </row>
    <row customHeight="1" ht="11.25">
      <c r="E97" s="2174" t="s">
        <v>258</v>
      </c>
      <c r="F97" s="2174"/>
      <c r="G97" s="2174"/>
      <c r="H97" s="2174"/>
      <c r="I97" s="2174"/>
      <c r="J97" s="2174"/>
      <c r="K97" s="2174"/>
      <c r="L97" s="2174"/>
      <c r="M97" s="2174"/>
      <c r="N97" s="2174"/>
      <c r="O97" s="2174"/>
      <c r="P97" s="2174"/>
      <c r="Q97" s="2174"/>
      <c r="R97" s="2174"/>
      <c r="S97" s="2174"/>
      <c r="T97" s="2174"/>
      <c r="U97" s="2174"/>
      <c r="V97" s="2174"/>
      <c r="W97" s="2174"/>
      <c r="AR97" s="104">
        <v>0</v>
      </c>
    </row>
    <row customHeight="1" ht="36.75">
      <c r="E98" s="2172" t="s">
        <v>259</v>
      </c>
      <c r="F98" s="2172"/>
      <c r="G98" s="2173"/>
      <c r="H98" s="2173"/>
      <c r="I98" s="2173"/>
      <c r="J98" s="2173"/>
      <c r="K98" s="2173"/>
      <c r="L98" s="2173"/>
      <c r="M98" s="2173"/>
      <c r="N98" s="2173"/>
      <c r="O98" s="2173"/>
      <c r="P98" s="2173"/>
      <c r="Q98" s="2173"/>
      <c r="R98" s="2173"/>
      <c r="S98" s="2173"/>
      <c r="T98" s="2173"/>
      <c r="U98" s="2173"/>
      <c r="V98" s="2173"/>
      <c r="W98" s="2173"/>
      <c r="AR98" s="104">
        <v>0</v>
      </c>
    </row>
    <row customHeight="1" ht="28.5">
      <c r="E99" s="2172" t="s">
        <v>260</v>
      </c>
      <c r="F99" s="2172"/>
      <c r="G99" s="2173"/>
      <c r="H99" s="2173"/>
      <c r="I99" s="2173"/>
      <c r="J99" s="2173"/>
      <c r="K99" s="2173"/>
      <c r="L99" s="2173"/>
      <c r="M99" s="2173"/>
      <c r="N99" s="2173"/>
      <c r="O99" s="2173"/>
      <c r="P99" s="2173"/>
      <c r="Q99" s="2173"/>
      <c r="R99" s="2173"/>
      <c r="S99" s="2173"/>
      <c r="T99" s="2173"/>
      <c r="U99" s="2173"/>
      <c r="V99" s="2173"/>
      <c r="W99" s="2173"/>
      <c r="AR99" s="104">
        <v>0</v>
      </c>
    </row>
    <row customHeight="1" ht="27">
      <c r="E100" s="2172" t="s">
        <v>261</v>
      </c>
      <c r="F100" s="2172"/>
      <c r="G100" s="2173"/>
      <c r="H100" s="2173"/>
      <c r="I100" s="2173"/>
      <c r="J100" s="2173"/>
      <c r="K100" s="2173"/>
      <c r="L100" s="2173"/>
      <c r="M100" s="2173"/>
      <c r="N100" s="2173"/>
      <c r="O100" s="2173"/>
      <c r="P100" s="2173"/>
      <c r="Q100" s="2173"/>
      <c r="R100" s="2173"/>
      <c r="S100" s="2173"/>
      <c r="T100" s="2173"/>
      <c r="U100" s="2173"/>
      <c r="V100" s="2173"/>
      <c r="W100" s="2173"/>
      <c r="AR100" s="104">
        <v>0</v>
      </c>
    </row>
    <row customHeight="1" ht="17.25">
      <c r="E101" s="2172" t="s">
        <v>262</v>
      </c>
      <c r="F101" s="2172"/>
      <c r="G101" s="2173"/>
      <c r="H101" s="2173"/>
      <c r="I101" s="2173"/>
      <c r="J101" s="2173"/>
      <c r="K101" s="2173"/>
      <c r="L101" s="2173"/>
      <c r="M101" s="2173"/>
      <c r="N101" s="2173"/>
      <c r="O101" s="2173"/>
      <c r="P101" s="2173"/>
      <c r="Q101" s="2173"/>
      <c r="R101" s="2173"/>
      <c r="S101" s="2173"/>
      <c r="T101" s="2173"/>
      <c r="U101" s="2173"/>
      <c r="V101" s="2173"/>
      <c r="W101" s="2173"/>
      <c r="AR101" s="104">
        <v>0</v>
      </c>
    </row>
    <row customHeight="1" ht="15">
      <c r="E102" s="340"/>
      <c r="F102" s="1285"/>
      <c r="G102" s="157"/>
      <c r="H102" s="157"/>
      <c r="I102" s="157"/>
      <c r="J102" s="157"/>
      <c r="K102" s="157"/>
      <c r="L102" s="157"/>
      <c r="M102" s="157"/>
      <c r="N102" s="157"/>
      <c r="O102" s="157"/>
      <c r="P102" s="157"/>
      <c r="Q102" s="157"/>
      <c r="R102" s="157"/>
      <c r="S102" s="157"/>
      <c r="T102" s="157"/>
      <c r="U102" s="157"/>
      <c r="V102" s="157"/>
      <c r="W102" s="157"/>
      <c r="AR102" s="104">
        <v>0</v>
      </c>
    </row>
    <row customHeight="1" ht="15">
      <c r="E103" s="2174" t="s">
        <v>263</v>
      </c>
      <c r="F103" s="2174"/>
      <c r="G103" s="2174"/>
      <c r="H103" s="2174"/>
      <c r="I103" s="2174"/>
      <c r="J103" s="2174"/>
      <c r="K103" s="2174"/>
      <c r="L103" s="2174"/>
      <c r="M103" s="2174"/>
      <c r="N103" s="2174"/>
      <c r="O103" s="2174"/>
      <c r="P103" s="2174"/>
      <c r="Q103" s="2174"/>
      <c r="R103" s="2174"/>
      <c r="S103" s="2174"/>
      <c r="T103" s="2174"/>
      <c r="U103" s="2174"/>
      <c r="V103" s="2174"/>
      <c r="W103" s="2174"/>
      <c r="AR103" s="104">
        <v>0</v>
      </c>
    </row>
    <row customHeight="1" ht="17.25">
      <c r="E104" s="2172" t="s">
        <v>264</v>
      </c>
      <c r="F104" s="2172"/>
      <c r="G104" s="2173"/>
      <c r="H104" s="2173"/>
      <c r="I104" s="2173"/>
      <c r="J104" s="2173"/>
      <c r="K104" s="2173"/>
      <c r="L104" s="2173"/>
      <c r="M104" s="2173"/>
      <c r="N104" s="2173"/>
      <c r="O104" s="2173"/>
      <c r="P104" s="2173"/>
      <c r="Q104" s="2173"/>
      <c r="R104" s="2173"/>
      <c r="S104" s="2173"/>
      <c r="T104" s="2173"/>
      <c r="U104" s="2173"/>
      <c r="V104" s="2173"/>
      <c r="W104" s="2173"/>
      <c r="AR104" s="104">
        <v>0</v>
      </c>
    </row>
    <row customHeight="1" ht="17.25">
      <c r="E105" s="2172" t="s">
        <v>265</v>
      </c>
      <c r="F105" s="2172"/>
      <c r="G105" s="2173"/>
      <c r="H105" s="2173"/>
      <c r="I105" s="2173"/>
      <c r="J105" s="2173"/>
      <c r="K105" s="2173"/>
      <c r="L105" s="2173"/>
      <c r="M105" s="2173"/>
      <c r="N105" s="2173"/>
      <c r="O105" s="2173"/>
      <c r="P105" s="2173"/>
      <c r="Q105" s="2173"/>
      <c r="R105" s="2173"/>
      <c r="S105" s="2173"/>
      <c r="T105" s="2173"/>
      <c r="U105" s="2173"/>
      <c r="V105" s="2173"/>
      <c r="W105" s="2173"/>
      <c r="AR105" s="104">
        <v>0</v>
      </c>
    </row>
    <row s="1853" customFormat="1" customHeight="1" ht="11.25" hidden="1">
      <c r="A106" s="277"/>
      <c r="B106" s="277"/>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350">
        <v>0</v>
      </c>
    </row>
    <row s="1853" customFormat="1" customHeight="1" ht="17.25" hidden="1">
      <c r="A107" s="321"/>
      <c r="C107" s="209"/>
      <c r="D107" s="2135">
        <v>1</v>
      </c>
      <c r="E107" s="2143" t="s">
        <v>266</v>
      </c>
      <c r="F107" s="2145" t="s">
        <v>19</v>
      </c>
      <c r="G107" s="2143"/>
      <c r="H107" s="2148"/>
      <c r="I107" s="2150"/>
      <c r="J107" s="2152"/>
      <c r="K107" s="2137"/>
      <c r="L107" s="2137"/>
      <c r="M107" s="2137"/>
      <c r="N107" s="2139"/>
      <c r="O107" s="2137"/>
      <c r="P107" s="2137"/>
      <c r="Q107" s="2137"/>
      <c r="R107" s="2142"/>
      <c r="S107" s="2137"/>
      <c r="T107" s="1470"/>
      <c r="U107" s="1470"/>
      <c r="V107" s="1472"/>
      <c r="W107" s="1296"/>
      <c r="Y107" s="1267"/>
      <c r="Z107" s="1267"/>
      <c r="AA107" s="1267"/>
      <c r="AB107" s="1267"/>
      <c r="AC107" s="1267" t="s">
        <v>267</v>
      </c>
      <c r="AD107" s="1267" t="s">
        <v>268</v>
      </c>
      <c r="AE107" s="1267" t="s">
        <v>269</v>
      </c>
      <c r="AF107" s="1267" t="s">
        <v>270</v>
      </c>
      <c r="AG107" s="1267"/>
      <c r="AH107" s="1267" t="str">
        <f>IF($E$107=0,"",$E$107)</f>
        <v>Тариф на питьевую воду (питьевое водоснабжение)</v>
      </c>
      <c r="AI107" s="1267" t="str">
        <f>IF($G$107=0,"",$G$107)</f>
        <v/>
      </c>
      <c r="AJ107" s="1267" t="str">
        <f>IF($J$107=0,"",$J$107)</f>
        <v/>
      </c>
      <c r="AK107" s="1267" t="str">
        <f>IF($K$107="нет","без дифференциации",IF($N$107=0,"",$N$107))</f>
        <v/>
      </c>
      <c r="AL107" s="1267" t="str">
        <f>IF($O$107="нет","без дифференциации",IF($R$107=0,"",$R$107))</f>
        <v/>
      </c>
      <c r="AM107" s="1267" t="str">
        <f>IF($S$107="нет","без дифференциации",IF($V$107=0,"",$V$107))</f>
        <v/>
      </c>
      <c r="AN107" s="1267">
        <f>$I$107</f>
        <v>0</v>
      </c>
      <c r="AO107" s="1267" t="str">
        <f>$I$107&amp;"."&amp;$M$107</f>
        <v>.</v>
      </c>
      <c r="AP107" s="1267" t="str">
        <f>$I$107&amp;"."&amp;$M$107&amp;"."&amp;$Q$107</f>
        <v>..</v>
      </c>
      <c r="AQ107" s="1267" t="str">
        <f>$I$107&amp;"."&amp;$M$107&amp;"."&amp;$Q$107&amp;"."&amp;$U$107</f>
        <v>...</v>
      </c>
      <c r="AR107" s="1350">
        <v>0</v>
      </c>
    </row>
    <row s="1853" customFormat="1" customHeight="1" ht="17.25" hidden="1">
      <c r="A108" s="321"/>
      <c r="C108" s="320"/>
      <c r="D108" s="2135"/>
      <c r="E108" s="2143"/>
      <c r="F108" s="2146"/>
      <c r="G108" s="2143"/>
      <c r="H108" s="2149"/>
      <c r="I108" s="2151"/>
      <c r="J108" s="2153"/>
      <c r="K108" s="2138"/>
      <c r="L108" s="2138"/>
      <c r="M108" s="2138"/>
      <c r="N108" s="2140"/>
      <c r="O108" s="2138"/>
      <c r="P108" s="2138"/>
      <c r="Q108" s="2138"/>
      <c r="R108" s="2141"/>
      <c r="S108" s="2138"/>
      <c r="T108" s="1297"/>
      <c r="U108" s="1297"/>
      <c r="V108" s="1297"/>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350">
        <v>0</v>
      </c>
    </row>
    <row s="1853" customFormat="1" customHeight="1" ht="17.25" hidden="1">
      <c r="A109" s="321"/>
      <c r="C109" s="209"/>
      <c r="D109" s="2135"/>
      <c r="E109" s="2143"/>
      <c r="F109" s="2146"/>
      <c r="G109" s="2143"/>
      <c r="H109" s="2149"/>
      <c r="I109" s="2151"/>
      <c r="J109" s="2154"/>
      <c r="K109" s="2138"/>
      <c r="L109" s="2138"/>
      <c r="M109" s="2138"/>
      <c r="N109" s="2141"/>
      <c r="O109" s="2138"/>
      <c r="P109" s="1471"/>
      <c r="Q109" s="1297"/>
      <c r="R109" s="1297"/>
      <c r="S109" s="329"/>
      <c r="T109" s="329"/>
      <c r="U109" s="329"/>
      <c r="V109" s="329"/>
      <c r="W109" s="1298"/>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41">
        <v>0</v>
      </c>
    </row>
    <row s="1853" customFormat="1" customHeight="1" ht="17.25" hidden="1">
      <c r="A110" s="321"/>
      <c r="C110" s="320"/>
      <c r="D110" s="2135"/>
      <c r="E110" s="2143"/>
      <c r="F110" s="2146"/>
      <c r="G110" s="2143"/>
      <c r="H110" s="2149"/>
      <c r="I110" s="2151"/>
      <c r="J110" s="2154"/>
      <c r="K110" s="2138"/>
      <c r="L110" s="1297"/>
      <c r="M110" s="1297"/>
      <c r="N110" s="1297"/>
      <c r="O110" s="1297"/>
      <c r="P110" s="1297"/>
      <c r="Q110" s="1297"/>
      <c r="R110" s="1297"/>
      <c r="S110" s="329"/>
      <c r="T110" s="329"/>
      <c r="U110" s="329"/>
      <c r="V110" s="329"/>
      <c r="W110" s="1298"/>
      <c r="Y110" s="1259"/>
      <c r="Z110" s="1259"/>
      <c r="AA110" s="1259"/>
      <c r="AB110" s="1259"/>
      <c r="AC110" s="1259"/>
      <c r="AD110" s="1259"/>
      <c r="AE110" s="1259"/>
      <c r="AF110" s="1259"/>
      <c r="AG110" s="1259"/>
      <c r="AH110" s="1259"/>
      <c r="AI110" s="1259"/>
      <c r="AJ110" s="1259"/>
      <c r="AK110" s="1259"/>
      <c r="AL110" s="1259"/>
      <c r="AM110" s="1259"/>
      <c r="AN110" s="1259"/>
      <c r="AO110" s="1259"/>
      <c r="AP110" s="1259"/>
      <c r="AQ110" s="1259"/>
      <c r="AR110" s="1441">
        <v>0</v>
      </c>
    </row>
    <row s="1853" customFormat="1" customHeight="1" ht="17.25" hidden="1">
      <c r="A111" s="321"/>
      <c r="C111" s="320"/>
      <c r="D111" s="2136"/>
      <c r="E111" s="2144"/>
      <c r="F111" s="2147"/>
      <c r="G111" s="2144"/>
      <c r="H111" s="1299"/>
      <c r="I111" s="1300"/>
      <c r="J111" s="1300"/>
      <c r="K111" s="1300"/>
      <c r="L111" s="1300"/>
      <c r="M111" s="1300"/>
      <c r="N111" s="1300"/>
      <c r="O111" s="1300"/>
      <c r="P111" s="1300"/>
      <c r="Q111" s="1300"/>
      <c r="R111" s="1300"/>
      <c r="S111" s="1301"/>
      <c r="T111" s="1301"/>
      <c r="U111" s="1301"/>
      <c r="V111" s="1301"/>
      <c r="W111" s="1302"/>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350">
        <v>0</v>
      </c>
    </row>
    <row s="1853" customFormat="1" customHeight="1" ht="17.25" hidden="1">
      <c r="A112" s="321"/>
      <c r="C112" s="209"/>
      <c r="D112" s="2135">
        <v>2</v>
      </c>
      <c r="E112" s="2143" t="s">
        <v>271</v>
      </c>
      <c r="F112" s="2145" t="s">
        <v>19</v>
      </c>
      <c r="G112" s="2143"/>
      <c r="H112" s="2148"/>
      <c r="I112" s="2150"/>
      <c r="J112" s="2152"/>
      <c r="K112" s="2137"/>
      <c r="L112" s="2137"/>
      <c r="M112" s="2137"/>
      <c r="N112" s="2139"/>
      <c r="O112" s="2137"/>
      <c r="P112" s="2137"/>
      <c r="Q112" s="2137"/>
      <c r="R112" s="2142"/>
      <c r="S112" s="2137"/>
      <c r="T112" s="1443"/>
      <c r="U112" s="1443"/>
      <c r="V112" s="1445"/>
      <c r="W112" s="1296"/>
      <c r="X112" s="1267"/>
      <c r="Y112" s="1267"/>
      <c r="Z112" s="1267"/>
      <c r="AA112" s="1267"/>
      <c r="AB112" s="1267"/>
      <c r="AC112" s="1267" t="s">
        <v>272</v>
      </c>
      <c r="AD112" s="1267" t="s">
        <v>273</v>
      </c>
      <c r="AE112" s="1267" t="s">
        <v>274</v>
      </c>
      <c r="AF112" s="1267" t="s">
        <v>275</v>
      </c>
      <c r="AG112" s="1267"/>
      <c r="AH112" s="1267" t="str">
        <f>IF($E$112=0,"",$E$112)</f>
        <v>Тариф на техническую воду</v>
      </c>
      <c r="AI112" s="1267" t="str">
        <f>IF($G$112=0,"",$G$112)</f>
        <v/>
      </c>
      <c r="AJ112" s="1267" t="str">
        <f>IF($J$112=0,"",$J$112)</f>
        <v/>
      </c>
      <c r="AK112" s="1267" t="str">
        <f>IF($K$112="нет","без дифференциации",IF($N$112=0,"",$N$112))</f>
        <v/>
      </c>
      <c r="AL112" s="1267" t="str">
        <f>IF($O$112="нет","без дифференциации",IF($R$112=0,"",$R$112))</f>
        <v/>
      </c>
      <c r="AM112" s="1267" t="str">
        <f>IF($S$112="нет","без дифференциации",IF($V$112=0,"",$V$112))</f>
        <v/>
      </c>
      <c r="AN112" s="1772">
        <f>$I$112</f>
        <v>0</v>
      </c>
      <c r="AO112" s="1267" t="str">
        <f>$I$112&amp;"."&amp;$M$112</f>
        <v>.</v>
      </c>
      <c r="AP112" s="1259" t="str">
        <f>$I$112&amp;"."&amp;$M$112&amp;"."&amp;$Q$112</f>
        <v>..</v>
      </c>
      <c r="AQ112" s="1259" t="str">
        <f>$I$112&amp;"."&amp;$M$112&amp;"."&amp;$Q$112&amp;"."&amp;$U$112</f>
        <v>...</v>
      </c>
      <c r="AR112" s="1350">
        <v>0</v>
      </c>
    </row>
    <row s="1853" customFormat="1" customHeight="1" ht="17.25" hidden="1">
      <c r="A113" s="321"/>
      <c r="C113" s="320"/>
      <c r="D113" s="2135"/>
      <c r="E113" s="2143"/>
      <c r="F113" s="2146"/>
      <c r="G113" s="2143"/>
      <c r="H113" s="2149"/>
      <c r="I113" s="2151"/>
      <c r="J113" s="2153"/>
      <c r="K113" s="2138"/>
      <c r="L113" s="2138"/>
      <c r="M113" s="2138"/>
      <c r="N113" s="2140"/>
      <c r="O113" s="2138"/>
      <c r="P113" s="2138"/>
      <c r="Q113" s="2138"/>
      <c r="R113" s="2141"/>
      <c r="S113" s="2138"/>
      <c r="T113" s="1297"/>
      <c r="U113" s="1297"/>
      <c r="V113" s="1297"/>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350">
        <v>0</v>
      </c>
    </row>
    <row s="1853" customFormat="1" customHeight="1" ht="17.25" hidden="1">
      <c r="A114" s="321"/>
      <c r="C114" s="320"/>
      <c r="D114" s="2136"/>
      <c r="E114" s="2144"/>
      <c r="F114" s="2146"/>
      <c r="G114" s="2144"/>
      <c r="H114" s="2149"/>
      <c r="I114" s="2151"/>
      <c r="J114" s="2154"/>
      <c r="K114" s="2138"/>
      <c r="L114" s="2138"/>
      <c r="M114" s="2138"/>
      <c r="N114" s="2141"/>
      <c r="O114" s="2138"/>
      <c r="P114" s="1444"/>
      <c r="Q114" s="1297"/>
      <c r="R114" s="1297"/>
      <c r="S114" s="329"/>
      <c r="T114" s="329"/>
      <c r="U114" s="329"/>
      <c r="V114" s="329"/>
      <c r="W114" s="1298"/>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350">
        <v>0</v>
      </c>
    </row>
    <row s="1853" customFormat="1" customHeight="1" ht="17.25" hidden="1">
      <c r="A115" s="321"/>
      <c r="C115" s="320"/>
      <c r="D115" s="2136"/>
      <c r="E115" s="2144"/>
      <c r="F115" s="2146"/>
      <c r="G115" s="2144"/>
      <c r="H115" s="2149"/>
      <c r="I115" s="2151"/>
      <c r="J115" s="2154"/>
      <c r="K115" s="2138"/>
      <c r="L115" s="1297"/>
      <c r="M115" s="1297"/>
      <c r="N115" s="1297"/>
      <c r="O115" s="1297"/>
      <c r="P115" s="1297"/>
      <c r="Q115" s="1297"/>
      <c r="R115" s="1297"/>
      <c r="S115" s="329"/>
      <c r="T115" s="329"/>
      <c r="U115" s="329"/>
      <c r="V115" s="329"/>
      <c r="W115" s="1298"/>
      <c r="X115" s="1259"/>
      <c r="Y115" s="1259"/>
      <c r="Z115" s="1259"/>
      <c r="AA115" s="1259"/>
      <c r="AB115" s="1259"/>
      <c r="AC115" s="1259"/>
      <c r="AD115" s="1259"/>
      <c r="AE115" s="1259"/>
      <c r="AF115" s="1259"/>
      <c r="AG115" s="1259"/>
      <c r="AH115" s="1259"/>
      <c r="AI115" s="1259"/>
      <c r="AJ115" s="1259"/>
      <c r="AK115" s="1259"/>
      <c r="AL115" s="1259"/>
      <c r="AM115" s="1259"/>
      <c r="AN115" s="1259"/>
      <c r="AO115" s="1259"/>
      <c r="AP115" s="1259"/>
      <c r="AQ115" s="1259"/>
      <c r="AR115" s="1350">
        <v>0</v>
      </c>
    </row>
    <row s="1853" customFormat="1" customHeight="1" ht="17.25" hidden="1">
      <c r="A116" s="321"/>
      <c r="C116" s="320"/>
      <c r="D116" s="2136"/>
      <c r="E116" s="2144"/>
      <c r="F116" s="2147"/>
      <c r="G116" s="2144"/>
      <c r="H116" s="1299"/>
      <c r="I116" s="1300"/>
      <c r="J116" s="1300"/>
      <c r="K116" s="1300"/>
      <c r="L116" s="1300"/>
      <c r="M116" s="1300"/>
      <c r="N116" s="1300"/>
      <c r="O116" s="1300"/>
      <c r="P116" s="1300"/>
      <c r="Q116" s="1300"/>
      <c r="R116" s="1300"/>
      <c r="S116" s="1301"/>
      <c r="T116" s="1301"/>
      <c r="U116" s="1301"/>
      <c r="V116" s="1301"/>
      <c r="W116" s="1302"/>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350">
        <v>0</v>
      </c>
    </row>
    <row s="1853" customFormat="1" customHeight="1" ht="17.25" hidden="1">
      <c r="A117" s="321"/>
      <c r="C117" s="209"/>
      <c r="D117" s="2135">
        <v>3</v>
      </c>
      <c r="E117" s="2143" t="s">
        <v>276</v>
      </c>
      <c r="F117" s="2145" t="s">
        <v>19</v>
      </c>
      <c r="G117" s="2143"/>
      <c r="H117" s="2148"/>
      <c r="I117" s="2150"/>
      <c r="J117" s="2152"/>
      <c r="K117" s="2137"/>
      <c r="L117" s="2137"/>
      <c r="M117" s="2137"/>
      <c r="N117" s="2139"/>
      <c r="O117" s="2137"/>
      <c r="P117" s="2137"/>
      <c r="Q117" s="2137"/>
      <c r="R117" s="2142"/>
      <c r="S117" s="2137"/>
      <c r="T117" s="1443"/>
      <c r="U117" s="1443"/>
      <c r="V117" s="1445"/>
      <c r="W117" s="1296"/>
      <c r="X117" s="1267"/>
      <c r="Y117" s="1267"/>
      <c r="Z117" s="1267"/>
      <c r="AA117" s="1267"/>
      <c r="AB117" s="1267"/>
      <c r="AC117" s="1267" t="s">
        <v>277</v>
      </c>
      <c r="AD117" s="1267" t="s">
        <v>278</v>
      </c>
      <c r="AE117" s="1267" t="s">
        <v>279</v>
      </c>
      <c r="AF117" s="1267" t="s">
        <v>280</v>
      </c>
      <c r="AG117" s="1267"/>
      <c r="AH117" s="1267" t="str">
        <f>IF($E$117=0,"",$E$117)</f>
        <v>Тариф на транспортировку воды</v>
      </c>
      <c r="AI117" s="1267" t="str">
        <f>IF($G$117=0,"",$G$117)</f>
        <v/>
      </c>
      <c r="AJ117" s="1267" t="str">
        <f>IF($J$117=0,"",$J$117)</f>
        <v/>
      </c>
      <c r="AK117" s="1267" t="str">
        <f>IF($K$117="нет","без дифференциации",IF($N$117=0,"",$N$117))</f>
        <v/>
      </c>
      <c r="AL117" s="1267" t="str">
        <f>IF($O$117="нет","без дифференциации",IF($R$117=0,"",$R$117))</f>
        <v/>
      </c>
      <c r="AM117" s="1267" t="str">
        <f>IF($S$117="нет","без дифференциации",IF($V$117=0,"",$V$117))</f>
        <v/>
      </c>
      <c r="AN117" s="1772">
        <f>$I$117</f>
        <v>0</v>
      </c>
      <c r="AO117" s="1267" t="str">
        <f>$I$117&amp;"."&amp;$M$117</f>
        <v>.</v>
      </c>
      <c r="AP117" s="1259" t="str">
        <f>$I$117&amp;"."&amp;$M$117&amp;"."&amp;$Q$117</f>
        <v>..</v>
      </c>
      <c r="AQ117" s="1259" t="str">
        <f>$I$117&amp;"."&amp;$M$117&amp;"."&amp;$Q$117&amp;"."&amp;$U$117</f>
        <v>...</v>
      </c>
      <c r="AR117" s="1350">
        <v>0</v>
      </c>
    </row>
    <row s="1853" customFormat="1" customHeight="1" ht="17.25" hidden="1">
      <c r="A118" s="321"/>
      <c r="C118" s="320"/>
      <c r="D118" s="2135"/>
      <c r="E118" s="2143"/>
      <c r="F118" s="2146"/>
      <c r="G118" s="2143"/>
      <c r="H118" s="2149"/>
      <c r="I118" s="2151"/>
      <c r="J118" s="2153"/>
      <c r="K118" s="2138"/>
      <c r="L118" s="2138"/>
      <c r="M118" s="2138"/>
      <c r="N118" s="2140"/>
      <c r="O118" s="2138"/>
      <c r="P118" s="2138"/>
      <c r="Q118" s="2138"/>
      <c r="R118" s="2141"/>
      <c r="S118" s="2138"/>
      <c r="T118" s="1297"/>
      <c r="U118" s="1297"/>
      <c r="V118" s="1297"/>
      <c r="W118" s="1298"/>
      <c r="X118" s="1259"/>
      <c r="Y118" s="1259"/>
      <c r="Z118" s="1259"/>
      <c r="AA118" s="1259"/>
      <c r="AB118" s="1259"/>
      <c r="AC118" s="1259"/>
      <c r="AD118" s="1259"/>
      <c r="AE118" s="1259"/>
      <c r="AF118" s="1259"/>
      <c r="AG118" s="1259"/>
      <c r="AH118" s="1259"/>
      <c r="AI118" s="1259"/>
      <c r="AJ118" s="1259"/>
      <c r="AK118" s="1259"/>
      <c r="AL118" s="1259"/>
      <c r="AM118" s="1259"/>
      <c r="AN118" s="1259"/>
      <c r="AO118" s="1259"/>
      <c r="AP118" s="1259"/>
      <c r="AQ118" s="1259"/>
      <c r="AR118" s="1350">
        <v>0</v>
      </c>
    </row>
    <row s="1853" customFormat="1" customHeight="1" ht="17.25" hidden="1">
      <c r="A119" s="321"/>
      <c r="C119" s="320"/>
      <c r="D119" s="2136"/>
      <c r="E119" s="2144"/>
      <c r="F119" s="2146"/>
      <c r="G119" s="2144"/>
      <c r="H119" s="2149"/>
      <c r="I119" s="2151"/>
      <c r="J119" s="2154"/>
      <c r="K119" s="2138"/>
      <c r="L119" s="2138"/>
      <c r="M119" s="2138"/>
      <c r="N119" s="2141"/>
      <c r="O119" s="2138"/>
      <c r="P119" s="1444"/>
      <c r="Q119" s="1297"/>
      <c r="R119" s="1297"/>
      <c r="S119" s="329"/>
      <c r="T119" s="329"/>
      <c r="U119" s="329"/>
      <c r="V119" s="329"/>
      <c r="W119" s="1298"/>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350">
        <v>0</v>
      </c>
    </row>
    <row s="1853" customFormat="1" customHeight="1" ht="17.25" hidden="1">
      <c r="A120" s="321"/>
      <c r="C120" s="320"/>
      <c r="D120" s="2136"/>
      <c r="E120" s="2144"/>
      <c r="F120" s="2146"/>
      <c r="G120" s="2144"/>
      <c r="H120" s="2149"/>
      <c r="I120" s="2151"/>
      <c r="J120" s="2154"/>
      <c r="K120" s="2138"/>
      <c r="L120" s="1297"/>
      <c r="M120" s="1297"/>
      <c r="N120" s="1297"/>
      <c r="O120" s="1297"/>
      <c r="P120" s="1297"/>
      <c r="Q120" s="1297"/>
      <c r="R120" s="1297"/>
      <c r="S120" s="329"/>
      <c r="T120" s="329"/>
      <c r="U120" s="329"/>
      <c r="V120" s="329"/>
      <c r="W120" s="1298"/>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350">
        <v>0</v>
      </c>
    </row>
    <row s="1853" customFormat="1" customHeight="1" ht="17.25" hidden="1">
      <c r="A121" s="321"/>
      <c r="C121" s="320"/>
      <c r="D121" s="2136"/>
      <c r="E121" s="2144"/>
      <c r="F121" s="2147"/>
      <c r="G121" s="2144"/>
      <c r="H121" s="1299"/>
      <c r="I121" s="1300"/>
      <c r="J121" s="1300"/>
      <c r="K121" s="1300"/>
      <c r="L121" s="1300"/>
      <c r="M121" s="1300"/>
      <c r="N121" s="1300"/>
      <c r="O121" s="1300"/>
      <c r="P121" s="1300"/>
      <c r="Q121" s="1300"/>
      <c r="R121" s="1300"/>
      <c r="S121" s="1301"/>
      <c r="T121" s="1301"/>
      <c r="U121" s="1301"/>
      <c r="V121" s="1301"/>
      <c r="W121" s="1302"/>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350">
        <v>0</v>
      </c>
    </row>
    <row s="1853" customFormat="1" customHeight="1" ht="17.25" hidden="1">
      <c r="A122" s="321"/>
      <c r="C122" s="209"/>
      <c r="D122" s="2135">
        <v>4</v>
      </c>
      <c r="E122" s="2143" t="s">
        <v>281</v>
      </c>
      <c r="F122" s="2145" t="s">
        <v>19</v>
      </c>
      <c r="G122" s="2143"/>
      <c r="H122" s="2148"/>
      <c r="I122" s="2150"/>
      <c r="J122" s="2152"/>
      <c r="K122" s="2137"/>
      <c r="L122" s="2137"/>
      <c r="M122" s="2137"/>
      <c r="N122" s="2139"/>
      <c r="O122" s="2137"/>
      <c r="P122" s="2137"/>
      <c r="Q122" s="2137"/>
      <c r="R122" s="2142"/>
      <c r="S122" s="2137"/>
      <c r="T122" s="1443"/>
      <c r="U122" s="1443"/>
      <c r="V122" s="1445"/>
      <c r="W122" s="1296"/>
      <c r="X122" s="1267"/>
      <c r="Y122" s="1267"/>
      <c r="Z122" s="1267"/>
      <c r="AA122" s="1267"/>
      <c r="AB122" s="1267"/>
      <c r="AC122" s="1267" t="s">
        <v>282</v>
      </c>
      <c r="AD122" s="1267" t="s">
        <v>283</v>
      </c>
      <c r="AE122" s="1267" t="s">
        <v>284</v>
      </c>
      <c r="AF122" s="1267" t="s">
        <v>285</v>
      </c>
      <c r="AG122" s="1267"/>
      <c r="AH122" s="1267" t="str">
        <f>IF($E$122=0,"",$E$122)</f>
        <v>Тариф на подвоз воды</v>
      </c>
      <c r="AI122" s="1267" t="str">
        <f>IF($G$122=0,"",$G$122)</f>
        <v/>
      </c>
      <c r="AJ122" s="1267" t="str">
        <f>IF($J$122=0,"",$J$122)</f>
        <v/>
      </c>
      <c r="AK122" s="1267" t="str">
        <f>IF($K$122="нет","без дифференциации",IF($N$122=0,"",$N$122))</f>
        <v/>
      </c>
      <c r="AL122" s="1267" t="str">
        <f>IF($O$122="нет","без дифференциации",IF($R$122=0,"",$R$122))</f>
        <v/>
      </c>
      <c r="AM122" s="1267" t="str">
        <f>IF($S$122="нет","без дифференциации",IF($V$122=0,"",$V$122))</f>
        <v/>
      </c>
      <c r="AN122" s="1772">
        <f>$I$122</f>
        <v>0</v>
      </c>
      <c r="AO122" s="1267" t="str">
        <f>$I$122&amp;"."&amp;$M$122</f>
        <v>.</v>
      </c>
      <c r="AP122" s="1259" t="str">
        <f>$I$122&amp;"."&amp;$M$122&amp;"."&amp;$Q$122</f>
        <v>..</v>
      </c>
      <c r="AQ122" s="1259" t="str">
        <f>$I$122&amp;"."&amp;$M$122&amp;"."&amp;$Q$122&amp;"."&amp;$U$122</f>
        <v>...</v>
      </c>
      <c r="AR122" s="1350">
        <v>0</v>
      </c>
    </row>
    <row s="1853" customFormat="1" customHeight="1" ht="17.25" hidden="1">
      <c r="A123" s="321"/>
      <c r="C123" s="320"/>
      <c r="D123" s="2135"/>
      <c r="E123" s="2143"/>
      <c r="F123" s="2146"/>
      <c r="G123" s="2143"/>
      <c r="H123" s="2149"/>
      <c r="I123" s="2151"/>
      <c r="J123" s="2153"/>
      <c r="K123" s="2138"/>
      <c r="L123" s="2138"/>
      <c r="M123" s="2138"/>
      <c r="N123" s="2140"/>
      <c r="O123" s="2138"/>
      <c r="P123" s="2138"/>
      <c r="Q123" s="2138"/>
      <c r="R123" s="2141"/>
      <c r="S123" s="2138"/>
      <c r="T123" s="1297"/>
      <c r="U123" s="1297"/>
      <c r="V123" s="1297"/>
      <c r="W123" s="1298"/>
      <c r="X123" s="1259"/>
      <c r="Y123" s="1259"/>
      <c r="Z123" s="1259"/>
      <c r="AA123" s="1259"/>
      <c r="AB123" s="1259"/>
      <c r="AC123" s="1259"/>
      <c r="AD123" s="1259"/>
      <c r="AE123" s="1259"/>
      <c r="AF123" s="1259"/>
      <c r="AG123" s="1259"/>
      <c r="AH123" s="1259"/>
      <c r="AI123" s="1259"/>
      <c r="AJ123" s="1259"/>
      <c r="AK123" s="1259"/>
      <c r="AL123" s="1259"/>
      <c r="AM123" s="1259"/>
      <c r="AN123" s="1259"/>
      <c r="AO123" s="1259"/>
      <c r="AP123" s="1259"/>
      <c r="AQ123" s="1259"/>
      <c r="AR123" s="1350">
        <v>0</v>
      </c>
    </row>
    <row s="1853" customFormat="1" customHeight="1" ht="17.25" hidden="1">
      <c r="A124" s="321"/>
      <c r="C124" s="320"/>
      <c r="D124" s="2136"/>
      <c r="E124" s="2144"/>
      <c r="F124" s="2146"/>
      <c r="G124" s="2144"/>
      <c r="H124" s="2149"/>
      <c r="I124" s="2151"/>
      <c r="J124" s="2154"/>
      <c r="K124" s="2138"/>
      <c r="L124" s="2138"/>
      <c r="M124" s="2138"/>
      <c r="N124" s="2141"/>
      <c r="O124" s="2138"/>
      <c r="P124" s="1444"/>
      <c r="Q124" s="1297"/>
      <c r="R124" s="1297"/>
      <c r="S124" s="329"/>
      <c r="T124" s="329"/>
      <c r="U124" s="329"/>
      <c r="V124" s="329"/>
      <c r="W124" s="1298"/>
      <c r="X124" s="1259"/>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350">
        <v>0</v>
      </c>
    </row>
    <row s="1853" customFormat="1" customHeight="1" ht="17.25" hidden="1">
      <c r="A125" s="321"/>
      <c r="C125" s="320"/>
      <c r="D125" s="2136"/>
      <c r="E125" s="2144"/>
      <c r="F125" s="2146"/>
      <c r="G125" s="2144"/>
      <c r="H125" s="2149"/>
      <c r="I125" s="2151"/>
      <c r="J125" s="2154"/>
      <c r="K125" s="2138"/>
      <c r="L125" s="1297"/>
      <c r="M125" s="1297"/>
      <c r="N125" s="1297"/>
      <c r="O125" s="1297"/>
      <c r="P125" s="1297"/>
      <c r="Q125" s="1297"/>
      <c r="R125" s="1297"/>
      <c r="S125" s="329"/>
      <c r="T125" s="329"/>
      <c r="U125" s="329"/>
      <c r="V125" s="329"/>
      <c r="W125" s="1298"/>
      <c r="X125" s="1259"/>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350">
        <v>0</v>
      </c>
    </row>
    <row s="1853" customFormat="1" customHeight="1" ht="17.25" hidden="1">
      <c r="A126" s="321"/>
      <c r="C126" s="320"/>
      <c r="D126" s="2136"/>
      <c r="E126" s="2144"/>
      <c r="F126" s="2147"/>
      <c r="G126" s="2144"/>
      <c r="H126" s="1299"/>
      <c r="I126" s="1300"/>
      <c r="J126" s="1300"/>
      <c r="K126" s="1300"/>
      <c r="L126" s="1300"/>
      <c r="M126" s="1300"/>
      <c r="N126" s="1300"/>
      <c r="O126" s="1300"/>
      <c r="P126" s="1300"/>
      <c r="Q126" s="1300"/>
      <c r="R126" s="1300"/>
      <c r="S126" s="1301"/>
      <c r="T126" s="1301"/>
      <c r="U126" s="1301"/>
      <c r="V126" s="1301"/>
      <c r="W126" s="1302"/>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350">
        <v>0</v>
      </c>
    </row>
    <row s="1853" customFormat="1" customHeight="1" ht="17.25" hidden="1">
      <c r="A127" s="321"/>
      <c r="C127" s="209"/>
      <c r="D127" s="2135">
        <v>5</v>
      </c>
      <c r="E127" s="2143" t="s">
        <v>286</v>
      </c>
      <c r="F127" s="2145" t="s">
        <v>19</v>
      </c>
      <c r="G127" s="2143"/>
      <c r="H127" s="2148"/>
      <c r="I127" s="2150"/>
      <c r="J127" s="2152"/>
      <c r="K127" s="2137"/>
      <c r="L127" s="2137"/>
      <c r="M127" s="2137"/>
      <c r="N127" s="2139"/>
      <c r="O127" s="2137"/>
      <c r="P127" s="2137"/>
      <c r="Q127" s="2137"/>
      <c r="R127" s="2142"/>
      <c r="S127" s="2137"/>
      <c r="T127" s="1943"/>
      <c r="U127" s="1943"/>
      <c r="V127" s="1945"/>
      <c r="W127" s="1296"/>
      <c r="X127" s="1267"/>
      <c r="Y127" s="1267"/>
      <c r="Z127" s="1267"/>
      <c r="AA127" s="1267"/>
      <c r="AB127" s="1267"/>
      <c r="AC127" s="1267" t="s">
        <v>287</v>
      </c>
      <c r="AD127" s="1267" t="s">
        <v>288</v>
      </c>
      <c r="AE127" s="1267" t="s">
        <v>289</v>
      </c>
      <c r="AF127" s="1267" t="s">
        <v>290</v>
      </c>
      <c r="AG127" s="1267"/>
      <c r="AH127" s="1267" t="str">
        <f>IF($E$127=0,"",$E$127)</f>
        <v>Тариф на подключение (технологическое присоединение) к централизованной системе холодного водоснабжения</v>
      </c>
      <c r="AI127" s="1267" t="str">
        <f>IF($G$127=0,"",$G$127)</f>
        <v/>
      </c>
      <c r="AJ127" s="1267" t="str">
        <f>IF($J$127=0,"",$J$127)</f>
        <v/>
      </c>
      <c r="AK127" s="1267" t="str">
        <f>IF($K$127="нет","без дифференциации",IF($N$127=0,"",$N$127))</f>
        <v/>
      </c>
      <c r="AL127" s="1267" t="str">
        <f>IF($O$127="нет","без дифференциации",IF($R$127=0,"",$R$127))</f>
        <v/>
      </c>
      <c r="AM127" s="1267" t="str">
        <f>IF($S$127="нет","без дифференциации",IF($V$127=0,"",$V$127))</f>
        <v/>
      </c>
      <c r="AN127" s="1772">
        <f>$I$127</f>
        <v>0</v>
      </c>
      <c r="AO127" s="1267" t="str">
        <f>$I$127&amp;"."&amp;$M$127</f>
        <v>.</v>
      </c>
      <c r="AP127" s="1266" t="str">
        <f>$I$127&amp;"."&amp;$M$127&amp;"."&amp;$Q$127</f>
        <v>..</v>
      </c>
      <c r="AQ127" s="1266" t="str">
        <f>$I$127&amp;"."&amp;$M$127&amp;"."&amp;$Q$127&amp;"."&amp;$U$127</f>
        <v>...</v>
      </c>
      <c r="AR127" s="1467">
        <v>0</v>
      </c>
    </row>
    <row s="1853" customFormat="1" customHeight="1" ht="17.25" hidden="1">
      <c r="A128" s="321"/>
      <c r="C128" s="320"/>
      <c r="D128" s="2135"/>
      <c r="E128" s="2143"/>
      <c r="F128" s="2146"/>
      <c r="G128" s="2143"/>
      <c r="H128" s="2149"/>
      <c r="I128" s="2151"/>
      <c r="J128" s="2153"/>
      <c r="K128" s="2138"/>
      <c r="L128" s="2138"/>
      <c r="M128" s="2138"/>
      <c r="N128" s="2140"/>
      <c r="O128" s="2138"/>
      <c r="P128" s="2138"/>
      <c r="Q128" s="2138"/>
      <c r="R128" s="2141"/>
      <c r="S128" s="2138"/>
      <c r="T128" s="1948"/>
      <c r="U128" s="1948"/>
      <c r="V128" s="1948"/>
      <c r="W128" s="1949"/>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467">
        <v>0</v>
      </c>
    </row>
    <row s="1853" customFormat="1" customHeight="1" ht="17.25" hidden="1">
      <c r="A129" s="321"/>
      <c r="C129" s="320"/>
      <c r="D129" s="2136"/>
      <c r="E129" s="2144"/>
      <c r="F129" s="2146"/>
      <c r="G129" s="2144"/>
      <c r="H129" s="2149"/>
      <c r="I129" s="2151"/>
      <c r="J129" s="2154"/>
      <c r="K129" s="2138"/>
      <c r="L129" s="2138"/>
      <c r="M129" s="2138"/>
      <c r="N129" s="2141"/>
      <c r="O129" s="2138"/>
      <c r="P129" s="1944"/>
      <c r="Q129" s="1948"/>
      <c r="R129" s="1948"/>
      <c r="S129" s="329"/>
      <c r="T129" s="329"/>
      <c r="U129" s="329"/>
      <c r="V129" s="329"/>
      <c r="W129" s="1949"/>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467">
        <v>0</v>
      </c>
    </row>
    <row s="1853" customFormat="1" customHeight="1" ht="17.25" hidden="1">
      <c r="A130" s="321"/>
      <c r="C130" s="320"/>
      <c r="D130" s="2136"/>
      <c r="E130" s="2144"/>
      <c r="F130" s="2146"/>
      <c r="G130" s="2144"/>
      <c r="H130" s="2149"/>
      <c r="I130" s="2151"/>
      <c r="J130" s="2154"/>
      <c r="K130" s="2138"/>
      <c r="L130" s="1948"/>
      <c r="M130" s="1948"/>
      <c r="N130" s="1948"/>
      <c r="O130" s="1948"/>
      <c r="P130" s="1948"/>
      <c r="Q130" s="1948"/>
      <c r="R130" s="1948"/>
      <c r="S130" s="329"/>
      <c r="T130" s="329"/>
      <c r="U130" s="329"/>
      <c r="V130" s="329"/>
      <c r="W130" s="1949"/>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467">
        <v>0</v>
      </c>
    </row>
    <row s="1853" customFormat="1" customHeight="1" ht="17.25" hidden="1">
      <c r="A131" s="321"/>
      <c r="C131" s="320"/>
      <c r="D131" s="2136"/>
      <c r="E131" s="2144"/>
      <c r="F131" s="2147"/>
      <c r="G131" s="2144"/>
      <c r="H131" s="1299"/>
      <c r="I131" s="1946"/>
      <c r="J131" s="1946"/>
      <c r="K131" s="1946"/>
      <c r="L131" s="1946"/>
      <c r="M131" s="1946"/>
      <c r="N131" s="1946"/>
      <c r="O131" s="1946"/>
      <c r="P131" s="1946"/>
      <c r="Q131" s="1946"/>
      <c r="R131" s="1946"/>
      <c r="S131" s="1301"/>
      <c r="T131" s="1301"/>
      <c r="U131" s="1301"/>
      <c r="V131" s="1301"/>
      <c r="W131" s="1947"/>
      <c r="X131" s="1266"/>
      <c r="Y131" s="1266"/>
      <c r="Z131" s="1266"/>
      <c r="AA131" s="1266"/>
      <c r="AB131" s="1266"/>
      <c r="AC131" s="1266"/>
      <c r="AD131" s="1266"/>
      <c r="AE131" s="1266"/>
      <c r="AF131" s="1266"/>
      <c r="AG131" s="1266"/>
      <c r="AH131" s="1266"/>
      <c r="AI131" s="1266"/>
      <c r="AJ131" s="1266"/>
      <c r="AK131" s="1266"/>
      <c r="AL131" s="1266"/>
      <c r="AM131" s="1266"/>
      <c r="AN131" s="1266"/>
      <c r="AO131" s="1266"/>
      <c r="AP131" s="1266"/>
      <c r="AQ131" s="1266"/>
      <c r="AR131" s="1467">
        <v>0</v>
      </c>
    </row>
    <row s="1853" customFormat="1" customHeight="1" ht="11.25" hidden="1">
      <c r="A132" s="277"/>
      <c r="B132" s="277"/>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209"/>
      <c r="D133" s="2135">
        <v>1</v>
      </c>
      <c r="E133" s="2143" t="s">
        <v>291</v>
      </c>
      <c r="F133" s="2145" t="s">
        <v>19</v>
      </c>
      <c r="G133" s="2143"/>
      <c r="H133" s="2148"/>
      <c r="I133" s="2150"/>
      <c r="J133" s="2152"/>
      <c r="K133" s="2137"/>
      <c r="L133" s="2137"/>
      <c r="M133" s="2137"/>
      <c r="N133" s="2139"/>
      <c r="O133" s="2137"/>
      <c r="P133" s="2137"/>
      <c r="Q133" s="2137"/>
      <c r="R133" s="2142"/>
      <c r="S133" s="2137"/>
      <c r="T133" s="1470"/>
      <c r="U133" s="1470"/>
      <c r="V133" s="1472"/>
      <c r="W133" s="1296"/>
      <c r="Y133" s="1267"/>
      <c r="Z133" s="1267"/>
      <c r="AA133" s="1267"/>
      <c r="AB133" s="1267"/>
      <c r="AC133" s="1267" t="s">
        <v>292</v>
      </c>
      <c r="AD133" s="1267" t="s">
        <v>293</v>
      </c>
      <c r="AE133" s="1267" t="s">
        <v>294</v>
      </c>
      <c r="AF133" s="1267" t="s">
        <v>295</v>
      </c>
      <c r="AG133" s="1267"/>
      <c r="AH133" s="1267" t="str">
        <f>IF($E$133=0,"",$E$133)</f>
        <v>Тариф на горячую воду (горячее водоснабжение)</v>
      </c>
      <c r="AI133" s="1267" t="str">
        <f>IF($G$133=0,"",$G$133)</f>
        <v/>
      </c>
      <c r="AJ133" s="1267" t="str">
        <f>IF($J$133=0,"",$J$133)</f>
        <v/>
      </c>
      <c r="AK133" s="1267" t="str">
        <f>IF($K$133="нет","без дифференциации",IF($N$133=0,"",$N$133))</f>
        <v/>
      </c>
      <c r="AL133" s="1267" t="str">
        <f>IF($O$133="нет","без дифференциации",IF($R$133=0,"",$R$133))</f>
        <v/>
      </c>
      <c r="AM133" s="1267" t="str">
        <f>IF($S$133="нет","без дифференциации",IF($V$133=0,"",$V$133))</f>
        <v/>
      </c>
      <c r="AN133" s="1267">
        <f>$I$133</f>
        <v>0</v>
      </c>
      <c r="AO133" s="1267" t="str">
        <f>$I$133&amp;"."&amp;$M$133</f>
        <v>.</v>
      </c>
      <c r="AP133" s="1267" t="str">
        <f>$I$133&amp;"."&amp;$M$133&amp;"."&amp;$Q$133</f>
        <v>..</v>
      </c>
      <c r="AQ133" s="1267" t="str">
        <f>$I$133&amp;"."&amp;$M$133&amp;"."&amp;$Q$133&amp;"."&amp;$U$133</f>
        <v>...</v>
      </c>
      <c r="AR133" s="1467">
        <v>0</v>
      </c>
    </row>
    <row s="1853" customFormat="1" customHeight="1" ht="17.25" hidden="1">
      <c r="A134" s="321"/>
      <c r="C134" s="320"/>
      <c r="D134" s="2135"/>
      <c r="E134" s="2143"/>
      <c r="F134" s="2146"/>
      <c r="G134" s="2143"/>
      <c r="H134" s="2149"/>
      <c r="I134" s="2151"/>
      <c r="J134" s="2153"/>
      <c r="K134" s="2138"/>
      <c r="L134" s="2138"/>
      <c r="M134" s="2138"/>
      <c r="N134" s="2140"/>
      <c r="O134" s="2138"/>
      <c r="P134" s="2138"/>
      <c r="Q134" s="2138"/>
      <c r="R134" s="2141"/>
      <c r="S134" s="2138"/>
      <c r="T134" s="1297"/>
      <c r="U134" s="1297"/>
      <c r="V134" s="1297"/>
      <c r="W134" s="1298"/>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467">
        <v>0</v>
      </c>
    </row>
    <row s="1853" customFormat="1" customHeight="1" ht="17.25" hidden="1">
      <c r="A135" s="321"/>
      <c r="C135" s="209"/>
      <c r="D135" s="2135"/>
      <c r="E135" s="2143"/>
      <c r="F135" s="2146"/>
      <c r="G135" s="2143"/>
      <c r="H135" s="2149"/>
      <c r="I135" s="2151"/>
      <c r="J135" s="2154"/>
      <c r="K135" s="2138"/>
      <c r="L135" s="2138"/>
      <c r="M135" s="2138"/>
      <c r="N135" s="2141"/>
      <c r="O135" s="2138"/>
      <c r="P135" s="1471"/>
      <c r="Q135" s="1297"/>
      <c r="R135" s="1297"/>
      <c r="S135" s="329"/>
      <c r="T135" s="329"/>
      <c r="U135" s="329"/>
      <c r="V135" s="329"/>
      <c r="W135" s="1298"/>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7">
        <v>0</v>
      </c>
    </row>
    <row s="1853" customFormat="1" customHeight="1" ht="17.25" hidden="1">
      <c r="A136" s="321"/>
      <c r="C136" s="320"/>
      <c r="D136" s="2135"/>
      <c r="E136" s="2143"/>
      <c r="F136" s="2146"/>
      <c r="G136" s="2143"/>
      <c r="H136" s="2149"/>
      <c r="I136" s="2151"/>
      <c r="J136" s="2154"/>
      <c r="K136" s="2138"/>
      <c r="L136" s="1297"/>
      <c r="M136" s="1297"/>
      <c r="N136" s="1297"/>
      <c r="O136" s="1297"/>
      <c r="P136" s="1297"/>
      <c r="Q136" s="1297"/>
      <c r="R136" s="1297"/>
      <c r="S136" s="329"/>
      <c r="T136" s="329"/>
      <c r="U136" s="329"/>
      <c r="V136" s="329"/>
      <c r="W136" s="1298"/>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467">
        <v>0</v>
      </c>
    </row>
    <row s="1853" customFormat="1" customHeight="1" ht="17.25" hidden="1">
      <c r="A137" s="321"/>
      <c r="C137" s="320"/>
      <c r="D137" s="2136"/>
      <c r="E137" s="2144"/>
      <c r="F137" s="2147"/>
      <c r="G137" s="2144"/>
      <c r="H137" s="1299"/>
      <c r="I137" s="1300"/>
      <c r="J137" s="1300"/>
      <c r="K137" s="1300"/>
      <c r="L137" s="1300"/>
      <c r="M137" s="1300"/>
      <c r="N137" s="1300"/>
      <c r="O137" s="1300"/>
      <c r="P137" s="1300"/>
      <c r="Q137" s="1300"/>
      <c r="R137" s="1300"/>
      <c r="S137" s="1301"/>
      <c r="T137" s="1301"/>
      <c r="U137" s="1301"/>
      <c r="V137" s="1301"/>
      <c r="W137" s="1302"/>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467">
        <v>0</v>
      </c>
    </row>
    <row s="1853" customFormat="1" customHeight="1" ht="17.25" hidden="1">
      <c r="A138" s="321"/>
      <c r="C138" s="209"/>
      <c r="D138" s="2135">
        <v>2</v>
      </c>
      <c r="E138" s="2143" t="s">
        <v>296</v>
      </c>
      <c r="F138" s="2145" t="s">
        <v>19</v>
      </c>
      <c r="G138" s="2143"/>
      <c r="H138" s="2148"/>
      <c r="I138" s="2150"/>
      <c r="J138" s="2152"/>
      <c r="K138" s="2137"/>
      <c r="L138" s="2137"/>
      <c r="M138" s="2137"/>
      <c r="N138" s="2139"/>
      <c r="O138" s="2137"/>
      <c r="P138" s="2137"/>
      <c r="Q138" s="2137"/>
      <c r="R138" s="2142"/>
      <c r="S138" s="2137"/>
      <c r="T138" s="1470"/>
      <c r="U138" s="1470"/>
      <c r="V138" s="1472"/>
      <c r="W138" s="1296"/>
      <c r="X138" s="1267"/>
      <c r="Y138" s="1267"/>
      <c r="Z138" s="1267"/>
      <c r="AA138" s="1267"/>
      <c r="AB138" s="1267"/>
      <c r="AC138" s="1267" t="s">
        <v>297</v>
      </c>
      <c r="AD138" s="1267" t="s">
        <v>298</v>
      </c>
      <c r="AE138" s="1267" t="s">
        <v>299</v>
      </c>
      <c r="AF138" s="1267" t="s">
        <v>300</v>
      </c>
      <c r="AG138" s="1267"/>
      <c r="AH138" s="1267" t="str">
        <f>IF($E$138=0,"",$E$138)</f>
        <v>Тариф на транспортировку горячей воды</v>
      </c>
      <c r="AI138" s="1267" t="str">
        <f>IF($G$138=0,"",$G$138)</f>
        <v/>
      </c>
      <c r="AJ138" s="1267" t="str">
        <f>IF($J$138=0,"",$J$138)</f>
        <v/>
      </c>
      <c r="AK138" s="1267" t="str">
        <f>IF($K$138="нет","без дифференциации",IF($N$138=0,"",$N$138))</f>
        <v/>
      </c>
      <c r="AL138" s="1267" t="str">
        <f>IF($O$138="нет","без дифференциации",IF($R$138=0,"",$R$138))</f>
        <v/>
      </c>
      <c r="AM138" s="1267" t="str">
        <f>IF($S$138="нет","без дифференциации",IF($V$138=0,"",$V$138))</f>
        <v/>
      </c>
      <c r="AN138" s="1772">
        <f>$I$138</f>
        <v>0</v>
      </c>
      <c r="AO138" s="1267" t="str">
        <f>$I$138&amp;"."&amp;$M$138</f>
        <v>.</v>
      </c>
      <c r="AP138" s="1259" t="str">
        <f>$I$138&amp;"."&amp;$M$138&amp;"."&amp;$Q$138</f>
        <v>..</v>
      </c>
      <c r="AQ138" s="1259" t="str">
        <f>$I$138&amp;"."&amp;$M$138&amp;"."&amp;$Q$138&amp;"."&amp;$U$138</f>
        <v>...</v>
      </c>
      <c r="AR138" s="1467">
        <v>0</v>
      </c>
    </row>
    <row s="1853" customFormat="1" customHeight="1" ht="17.25" hidden="1">
      <c r="A139" s="321"/>
      <c r="C139" s="320"/>
      <c r="D139" s="2135"/>
      <c r="E139" s="2143"/>
      <c r="F139" s="2146"/>
      <c r="G139" s="2143"/>
      <c r="H139" s="2149"/>
      <c r="I139" s="2151"/>
      <c r="J139" s="2153"/>
      <c r="K139" s="2138"/>
      <c r="L139" s="2138"/>
      <c r="M139" s="2138"/>
      <c r="N139" s="2140"/>
      <c r="O139" s="2138"/>
      <c r="P139" s="2138"/>
      <c r="Q139" s="2138"/>
      <c r="R139" s="2141"/>
      <c r="S139" s="2138"/>
      <c r="T139" s="1297"/>
      <c r="U139" s="1297"/>
      <c r="V139" s="1297"/>
      <c r="W139" s="1298"/>
      <c r="X139" s="1259"/>
      <c r="Y139" s="1259"/>
      <c r="Z139" s="1259"/>
      <c r="AA139" s="1259"/>
      <c r="AB139" s="1259"/>
      <c r="AC139" s="1259"/>
      <c r="AD139" s="1259"/>
      <c r="AE139" s="1259"/>
      <c r="AF139" s="1259"/>
      <c r="AG139" s="1259"/>
      <c r="AH139" s="1259"/>
      <c r="AI139" s="1259"/>
      <c r="AJ139" s="1259"/>
      <c r="AK139" s="1259"/>
      <c r="AL139" s="1259"/>
      <c r="AM139" s="1259"/>
      <c r="AN139" s="1259"/>
      <c r="AO139" s="1259"/>
      <c r="AP139" s="1259"/>
      <c r="AQ139" s="1259"/>
      <c r="AR139" s="1467">
        <v>0</v>
      </c>
    </row>
    <row s="1853" customFormat="1" customHeight="1" ht="17.25" hidden="1">
      <c r="A140" s="321"/>
      <c r="C140" s="320"/>
      <c r="D140" s="2136"/>
      <c r="E140" s="2144"/>
      <c r="F140" s="2146"/>
      <c r="G140" s="2144"/>
      <c r="H140" s="2149"/>
      <c r="I140" s="2151"/>
      <c r="J140" s="2154"/>
      <c r="K140" s="2138"/>
      <c r="L140" s="2138"/>
      <c r="M140" s="2138"/>
      <c r="N140" s="2141"/>
      <c r="O140" s="2138"/>
      <c r="P140" s="1471"/>
      <c r="Q140" s="1297"/>
      <c r="R140" s="1297"/>
      <c r="S140" s="329"/>
      <c r="T140" s="329"/>
      <c r="U140" s="329"/>
      <c r="V140" s="329"/>
      <c r="W140" s="1298"/>
      <c r="X140" s="1259"/>
      <c r="Y140" s="1259"/>
      <c r="Z140" s="1259"/>
      <c r="AA140" s="1259"/>
      <c r="AB140" s="1259"/>
      <c r="AC140" s="1259"/>
      <c r="AD140" s="1259"/>
      <c r="AE140" s="1259"/>
      <c r="AF140" s="1259"/>
      <c r="AG140" s="1259"/>
      <c r="AH140" s="1259"/>
      <c r="AI140" s="1259"/>
      <c r="AJ140" s="1259"/>
      <c r="AK140" s="1259"/>
      <c r="AL140" s="1259"/>
      <c r="AM140" s="1259"/>
      <c r="AN140" s="1259"/>
      <c r="AO140" s="1259"/>
      <c r="AP140" s="1259"/>
      <c r="AQ140" s="1259"/>
      <c r="AR140" s="1467">
        <v>0</v>
      </c>
    </row>
    <row s="1853" customFormat="1" customHeight="1" ht="17.25" hidden="1">
      <c r="A141" s="321"/>
      <c r="C141" s="320"/>
      <c r="D141" s="2136"/>
      <c r="E141" s="2144"/>
      <c r="F141" s="2146"/>
      <c r="G141" s="2144"/>
      <c r="H141" s="2149"/>
      <c r="I141" s="2151"/>
      <c r="J141" s="2154"/>
      <c r="K141" s="2138"/>
      <c r="L141" s="1297"/>
      <c r="M141" s="1297"/>
      <c r="N141" s="1297"/>
      <c r="O141" s="1297"/>
      <c r="P141" s="1297"/>
      <c r="Q141" s="1297"/>
      <c r="R141" s="1297"/>
      <c r="S141" s="329"/>
      <c r="T141" s="329"/>
      <c r="U141" s="329"/>
      <c r="V141" s="329"/>
      <c r="W141" s="1298"/>
      <c r="X141" s="1259"/>
      <c r="Y141" s="1259"/>
      <c r="Z141" s="1259"/>
      <c r="AA141" s="1259"/>
      <c r="AB141" s="1259"/>
      <c r="AC141" s="1259"/>
      <c r="AD141" s="1259"/>
      <c r="AE141" s="1259"/>
      <c r="AF141" s="1259"/>
      <c r="AG141" s="1259"/>
      <c r="AH141" s="1259"/>
      <c r="AI141" s="1259"/>
      <c r="AJ141" s="1259"/>
      <c r="AK141" s="1259"/>
      <c r="AL141" s="1259"/>
      <c r="AM141" s="1259"/>
      <c r="AN141" s="1259"/>
      <c r="AO141" s="1259"/>
      <c r="AP141" s="1259"/>
      <c r="AQ141" s="1259"/>
      <c r="AR141" s="1467">
        <v>0</v>
      </c>
    </row>
    <row s="1853" customFormat="1" customHeight="1" ht="17.25" hidden="1">
      <c r="A142" s="321"/>
      <c r="C142" s="320"/>
      <c r="D142" s="2136"/>
      <c r="E142" s="2144"/>
      <c r="F142" s="2147"/>
      <c r="G142" s="2144"/>
      <c r="H142" s="1299"/>
      <c r="I142" s="1300"/>
      <c r="J142" s="1300"/>
      <c r="K142" s="1300"/>
      <c r="L142" s="1300"/>
      <c r="M142" s="1300"/>
      <c r="N142" s="1300"/>
      <c r="O142" s="1300"/>
      <c r="P142" s="1300"/>
      <c r="Q142" s="1300"/>
      <c r="R142" s="1300"/>
      <c r="S142" s="1301"/>
      <c r="T142" s="1301"/>
      <c r="U142" s="1301"/>
      <c r="V142" s="1301"/>
      <c r="W142" s="1302"/>
      <c r="X142" s="1259"/>
      <c r="Y142" s="1259"/>
      <c r="Z142" s="1259"/>
      <c r="AA142" s="1259"/>
      <c r="AB142" s="1259"/>
      <c r="AC142" s="1259"/>
      <c r="AD142" s="1259"/>
      <c r="AE142" s="1259"/>
      <c r="AF142" s="1259"/>
      <c r="AG142" s="1259"/>
      <c r="AH142" s="1259"/>
      <c r="AI142" s="1259"/>
      <c r="AJ142" s="1259"/>
      <c r="AK142" s="1259"/>
      <c r="AL142" s="1259"/>
      <c r="AM142" s="1259"/>
      <c r="AN142" s="1259"/>
      <c r="AO142" s="1259"/>
      <c r="AP142" s="1259"/>
      <c r="AQ142" s="1259"/>
      <c r="AR142" s="1467">
        <v>0</v>
      </c>
    </row>
    <row s="1853" customFormat="1" customHeight="1" ht="17.25" hidden="1">
      <c r="A143" s="321"/>
      <c r="C143" s="209"/>
      <c r="D143" s="2135">
        <v>3</v>
      </c>
      <c r="E143" s="2143" t="s">
        <v>301</v>
      </c>
      <c r="F143" s="2145" t="s">
        <v>19</v>
      </c>
      <c r="G143" s="2143"/>
      <c r="H143" s="2148"/>
      <c r="I143" s="2150"/>
      <c r="J143" s="2152"/>
      <c r="K143" s="2137"/>
      <c r="L143" s="2137"/>
      <c r="M143" s="2137"/>
      <c r="N143" s="2139"/>
      <c r="O143" s="2137"/>
      <c r="P143" s="2137"/>
      <c r="Q143" s="2137"/>
      <c r="R143" s="2142"/>
      <c r="S143" s="2137"/>
      <c r="T143" s="1943"/>
      <c r="U143" s="1943"/>
      <c r="V143" s="1945"/>
      <c r="W143" s="1296"/>
      <c r="X143" s="1267"/>
      <c r="Y143" s="1267"/>
      <c r="Z143" s="1267"/>
      <c r="AA143" s="1267"/>
      <c r="AB143" s="1267"/>
      <c r="AC143" s="1267" t="s">
        <v>302</v>
      </c>
      <c r="AD143" s="1267" t="s">
        <v>303</v>
      </c>
      <c r="AE143" s="1267" t="s">
        <v>304</v>
      </c>
      <c r="AF143" s="1267" t="s">
        <v>305</v>
      </c>
      <c r="AG143" s="1267"/>
      <c r="AH143" s="1267" t="str">
        <f>IF($E$143=0,"",$E$143)</f>
        <v>Тариф на подключение (технологическое присоединение) к централизованной системе горячего водоснабжения</v>
      </c>
      <c r="AI143" s="1267" t="str">
        <f>IF($G$143=0,"",$G$143)</f>
        <v/>
      </c>
      <c r="AJ143" s="1267" t="str">
        <f>IF($J$143=0,"",$J$143)</f>
        <v/>
      </c>
      <c r="AK143" s="1267" t="str">
        <f>IF($K$143="нет","без дифференциации",IF($N$143=0,"",$N$143))</f>
        <v/>
      </c>
      <c r="AL143" s="1267" t="str">
        <f>IF($O$143="нет","без дифференциации",IF($R$143=0,"",$R$143))</f>
        <v/>
      </c>
      <c r="AM143" s="1267" t="str">
        <f>IF($S$143="нет","без дифференциации",IF($V$143=0,"",$V$143))</f>
        <v/>
      </c>
      <c r="AN143" s="1772">
        <f>$I$143</f>
        <v>0</v>
      </c>
      <c r="AO143" s="1267" t="str">
        <f>$I$143&amp;"."&amp;$M$143</f>
        <v>.</v>
      </c>
      <c r="AP143" s="1266" t="str">
        <f>$I$143&amp;"."&amp;$M$143&amp;"."&amp;$Q$143</f>
        <v>..</v>
      </c>
      <c r="AQ143" s="1266" t="str">
        <f>$I$143&amp;"."&amp;$M$143&amp;"."&amp;$Q$143&amp;"."&amp;$U$143</f>
        <v>...</v>
      </c>
      <c r="AR143" s="1467">
        <v>0</v>
      </c>
    </row>
    <row s="1853" customFormat="1" customHeight="1" ht="17.25" hidden="1">
      <c r="A144" s="321"/>
      <c r="C144" s="320"/>
      <c r="D144" s="2135"/>
      <c r="E144" s="2143"/>
      <c r="F144" s="2146"/>
      <c r="G144" s="2143"/>
      <c r="H144" s="2149"/>
      <c r="I144" s="2151"/>
      <c r="J144" s="2153"/>
      <c r="K144" s="2138"/>
      <c r="L144" s="2138"/>
      <c r="M144" s="2138"/>
      <c r="N144" s="2140"/>
      <c r="O144" s="2138"/>
      <c r="P144" s="2138"/>
      <c r="Q144" s="2138"/>
      <c r="R144" s="2141"/>
      <c r="S144" s="2138"/>
      <c r="T144" s="1948"/>
      <c r="U144" s="1948"/>
      <c r="V144" s="1948"/>
      <c r="W144" s="1949"/>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467">
        <v>0</v>
      </c>
    </row>
    <row s="1853" customFormat="1" customHeight="1" ht="17.25" hidden="1">
      <c r="A145" s="321"/>
      <c r="C145" s="320"/>
      <c r="D145" s="2136"/>
      <c r="E145" s="2144"/>
      <c r="F145" s="2146"/>
      <c r="G145" s="2144"/>
      <c r="H145" s="2149"/>
      <c r="I145" s="2151"/>
      <c r="J145" s="2154"/>
      <c r="K145" s="2138"/>
      <c r="L145" s="2138"/>
      <c r="M145" s="2138"/>
      <c r="N145" s="2141"/>
      <c r="O145" s="2138"/>
      <c r="P145" s="1944"/>
      <c r="Q145" s="1948"/>
      <c r="R145" s="1948"/>
      <c r="S145" s="329"/>
      <c r="T145" s="329"/>
      <c r="U145" s="329"/>
      <c r="V145" s="329"/>
      <c r="W145" s="1949"/>
      <c r="X145" s="1266"/>
      <c r="Y145" s="1266"/>
      <c r="Z145" s="1266"/>
      <c r="AA145" s="1266"/>
      <c r="AB145" s="1266"/>
      <c r="AC145" s="1266"/>
      <c r="AD145" s="1266"/>
      <c r="AE145" s="1266"/>
      <c r="AF145" s="1266"/>
      <c r="AG145" s="1266"/>
      <c r="AH145" s="1266"/>
      <c r="AI145" s="1266"/>
      <c r="AJ145" s="1266"/>
      <c r="AK145" s="1266"/>
      <c r="AL145" s="1266"/>
      <c r="AM145" s="1266"/>
      <c r="AN145" s="1266"/>
      <c r="AO145" s="1266"/>
      <c r="AP145" s="1266"/>
      <c r="AQ145" s="1266"/>
      <c r="AR145" s="1467">
        <v>0</v>
      </c>
    </row>
    <row s="1853" customFormat="1" customHeight="1" ht="17.25" hidden="1">
      <c r="A146" s="321"/>
      <c r="C146" s="320"/>
      <c r="D146" s="2136"/>
      <c r="E146" s="2144"/>
      <c r="F146" s="2146"/>
      <c r="G146" s="2144"/>
      <c r="H146" s="2149"/>
      <c r="I146" s="2151"/>
      <c r="J146" s="2154"/>
      <c r="K146" s="2138"/>
      <c r="L146" s="1948"/>
      <c r="M146" s="1948"/>
      <c r="N146" s="1948"/>
      <c r="O146" s="1948"/>
      <c r="P146" s="1948"/>
      <c r="Q146" s="1948"/>
      <c r="R146" s="1948"/>
      <c r="S146" s="329"/>
      <c r="T146" s="329"/>
      <c r="U146" s="329"/>
      <c r="V146" s="329"/>
      <c r="W146" s="1949"/>
      <c r="X146" s="1266"/>
      <c r="Y146" s="1266"/>
      <c r="Z146" s="1266"/>
      <c r="AA146" s="1266"/>
      <c r="AB146" s="1266"/>
      <c r="AC146" s="1266"/>
      <c r="AD146" s="1266"/>
      <c r="AE146" s="1266"/>
      <c r="AF146" s="1266"/>
      <c r="AG146" s="1266"/>
      <c r="AH146" s="1266"/>
      <c r="AI146" s="1266"/>
      <c r="AJ146" s="1266"/>
      <c r="AK146" s="1266"/>
      <c r="AL146" s="1266"/>
      <c r="AM146" s="1266"/>
      <c r="AN146" s="1266"/>
      <c r="AO146" s="1266"/>
      <c r="AP146" s="1266"/>
      <c r="AQ146" s="1266"/>
      <c r="AR146" s="1467">
        <v>0</v>
      </c>
    </row>
    <row s="1853" customFormat="1" customHeight="1" ht="17.25" hidden="1">
      <c r="A147" s="321"/>
      <c r="C147" s="320"/>
      <c r="D147" s="2136"/>
      <c r="E147" s="2144"/>
      <c r="F147" s="2147"/>
      <c r="G147" s="2144"/>
      <c r="H147" s="1299"/>
      <c r="I147" s="1946"/>
      <c r="J147" s="1946"/>
      <c r="K147" s="1946"/>
      <c r="L147" s="1946"/>
      <c r="M147" s="1946"/>
      <c r="N147" s="1946"/>
      <c r="O147" s="1946"/>
      <c r="P147" s="1946"/>
      <c r="Q147" s="1946"/>
      <c r="R147" s="1946"/>
      <c r="S147" s="1301"/>
      <c r="T147" s="1301"/>
      <c r="U147" s="1301"/>
      <c r="V147" s="1301"/>
      <c r="W147" s="1947"/>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467">
        <v>0</v>
      </c>
    </row>
    <row s="1853" customFormat="1" customHeight="1" ht="11.25" hidden="1">
      <c r="A148" s="277"/>
      <c r="B148" s="277"/>
      <c r="Y148" s="1259"/>
      <c r="Z148" s="1259"/>
      <c r="AA148" s="1259"/>
      <c r="AB148" s="1259"/>
      <c r="AC148" s="1259"/>
      <c r="AD148" s="1259"/>
      <c r="AE148" s="1259"/>
      <c r="AF148" s="1259"/>
      <c r="AG148" s="1259"/>
      <c r="AH148" s="1259"/>
      <c r="AI148" s="1259"/>
      <c r="AJ148" s="1259"/>
      <c r="AK148" s="1259"/>
      <c r="AL148" s="1259"/>
      <c r="AM148" s="1259"/>
      <c r="AN148" s="1259"/>
      <c r="AO148" s="1259"/>
      <c r="AP148" s="1259"/>
      <c r="AQ148" s="1259"/>
      <c r="AR148" s="1467">
        <v>0</v>
      </c>
    </row>
    <row s="1853" customFormat="1" customHeight="1" ht="17.25" hidden="1">
      <c r="A149" s="321"/>
      <c r="C149" s="209"/>
      <c r="D149" s="2135">
        <v>1</v>
      </c>
      <c r="E149" s="2143" t="s">
        <v>306</v>
      </c>
      <c r="F149" s="2145" t="s">
        <v>19</v>
      </c>
      <c r="G149" s="2143"/>
      <c r="H149" s="2148"/>
      <c r="I149" s="2150"/>
      <c r="J149" s="2152"/>
      <c r="K149" s="2137"/>
      <c r="L149" s="2137"/>
      <c r="M149" s="2137"/>
      <c r="N149" s="2139"/>
      <c r="O149" s="2137"/>
      <c r="P149" s="2137"/>
      <c r="Q149" s="2137"/>
      <c r="R149" s="2142"/>
      <c r="S149" s="2137"/>
      <c r="T149" s="1470"/>
      <c r="U149" s="1470"/>
      <c r="V149" s="1472"/>
      <c r="W149" s="1296"/>
      <c r="Y149" s="1267"/>
      <c r="Z149" s="1267"/>
      <c r="AA149" s="1267"/>
      <c r="AB149" s="1267"/>
      <c r="AC149" s="1267" t="s">
        <v>307</v>
      </c>
      <c r="AD149" s="1267" t="s">
        <v>308</v>
      </c>
      <c r="AE149" s="1267" t="s">
        <v>309</v>
      </c>
      <c r="AF149" s="1267" t="s">
        <v>310</v>
      </c>
      <c r="AG149" s="1267"/>
      <c r="AH149" s="1267" t="str">
        <f>IF($E$149=0,"",$E$149)</f>
        <v>Тариф на водоотведение</v>
      </c>
      <c r="AI149" s="1267" t="str">
        <f>IF($G$149=0,"",$G$149)</f>
        <v/>
      </c>
      <c r="AJ149" s="1267" t="str">
        <f>IF($J$149=0,"",$J$149)</f>
        <v/>
      </c>
      <c r="AK149" s="1267" t="str">
        <f>IF($K$149="нет","без дифференциации",IF($N$149=0,"",$N$149))</f>
        <v/>
      </c>
      <c r="AL149" s="1267" t="str">
        <f>IF($O$149="нет","без дифференциации",IF($R$149=0,"",$R$149))</f>
        <v/>
      </c>
      <c r="AM149" s="1267" t="str">
        <f>IF($S$149="нет","без дифференциации",IF($V$149=0,"",$V$149))</f>
        <v/>
      </c>
      <c r="AN149" s="1267">
        <f>$I$149</f>
        <v>0</v>
      </c>
      <c r="AO149" s="1267" t="str">
        <f>$I$149&amp;"."&amp;$M$149</f>
        <v>.</v>
      </c>
      <c r="AP149" s="1267" t="str">
        <f>$I$149&amp;"."&amp;$M$149&amp;"."&amp;$Q$149</f>
        <v>..</v>
      </c>
      <c r="AQ149" s="1267" t="str">
        <f>$I$149&amp;"."&amp;$M$149&amp;"."&amp;$Q$149&amp;"."&amp;$U$149</f>
        <v>...</v>
      </c>
      <c r="AR149" s="1467">
        <v>0</v>
      </c>
    </row>
    <row s="1853" customFormat="1" customHeight="1" ht="17.25" hidden="1">
      <c r="A150" s="321"/>
      <c r="C150" s="320"/>
      <c r="D150" s="2135"/>
      <c r="E150" s="2143"/>
      <c r="F150" s="2146"/>
      <c r="G150" s="2143"/>
      <c r="H150" s="2149"/>
      <c r="I150" s="2151"/>
      <c r="J150" s="2153"/>
      <c r="K150" s="2138"/>
      <c r="L150" s="2138"/>
      <c r="M150" s="2138"/>
      <c r="N150" s="2140"/>
      <c r="O150" s="2138"/>
      <c r="P150" s="2138"/>
      <c r="Q150" s="2138"/>
      <c r="R150" s="2141"/>
      <c r="S150" s="2138"/>
      <c r="T150" s="1297"/>
      <c r="U150" s="1297"/>
      <c r="V150" s="1297"/>
      <c r="W150" s="1298"/>
      <c r="Y150" s="1259"/>
      <c r="Z150" s="1259"/>
      <c r="AA150" s="1259"/>
      <c r="AB150" s="1259"/>
      <c r="AC150" s="1259"/>
      <c r="AD150" s="1259"/>
      <c r="AE150" s="1259"/>
      <c r="AF150" s="1259"/>
      <c r="AG150" s="1259"/>
      <c r="AH150" s="1259"/>
      <c r="AI150" s="1259"/>
      <c r="AJ150" s="1259"/>
      <c r="AK150" s="1259"/>
      <c r="AL150" s="1259"/>
      <c r="AM150" s="1259"/>
      <c r="AN150" s="1259"/>
      <c r="AO150" s="1259"/>
      <c r="AP150" s="1259"/>
      <c r="AQ150" s="1259"/>
      <c r="AR150" s="1467">
        <v>0</v>
      </c>
    </row>
    <row s="1853" customFormat="1" customHeight="1" ht="17.25" hidden="1">
      <c r="A151" s="321"/>
      <c r="C151" s="209"/>
      <c r="D151" s="2135"/>
      <c r="E151" s="2143"/>
      <c r="F151" s="2146"/>
      <c r="G151" s="2143"/>
      <c r="H151" s="2149"/>
      <c r="I151" s="2151"/>
      <c r="J151" s="2154"/>
      <c r="K151" s="2138"/>
      <c r="L151" s="2138"/>
      <c r="M151" s="2138"/>
      <c r="N151" s="2141"/>
      <c r="O151" s="2138"/>
      <c r="P151" s="1471"/>
      <c r="Q151" s="1297"/>
      <c r="R151" s="1297"/>
      <c r="S151" s="329"/>
      <c r="T151" s="329"/>
      <c r="U151" s="329"/>
      <c r="V151" s="329"/>
      <c r="W151" s="1298"/>
      <c r="Y151" s="1267"/>
      <c r="Z151" s="1267"/>
      <c r="AA151" s="1267"/>
      <c r="AB151" s="1267"/>
      <c r="AC151" s="1267"/>
      <c r="AD151" s="1267"/>
      <c r="AE151" s="1267"/>
      <c r="AF151" s="1267"/>
      <c r="AG151" s="1267"/>
      <c r="AH151" s="1267"/>
      <c r="AI151" s="1267"/>
      <c r="AJ151" s="1267"/>
      <c r="AK151" s="1267"/>
      <c r="AL151" s="1267"/>
      <c r="AM151" s="1267"/>
      <c r="AN151" s="1267"/>
      <c r="AO151" s="1267"/>
      <c r="AP151" s="1267"/>
      <c r="AQ151" s="1267"/>
      <c r="AR151" s="1467">
        <v>0</v>
      </c>
    </row>
    <row s="1853" customFormat="1" customHeight="1" ht="17.25" hidden="1">
      <c r="A152" s="321"/>
      <c r="C152" s="320"/>
      <c r="D152" s="2135"/>
      <c r="E152" s="2143"/>
      <c r="F152" s="2146"/>
      <c r="G152" s="2143"/>
      <c r="H152" s="2149"/>
      <c r="I152" s="2151"/>
      <c r="J152" s="2154"/>
      <c r="K152" s="2138"/>
      <c r="L152" s="1297"/>
      <c r="M152" s="1297"/>
      <c r="N152" s="1297"/>
      <c r="O152" s="1297"/>
      <c r="P152" s="1297"/>
      <c r="Q152" s="1297"/>
      <c r="R152" s="1297"/>
      <c r="S152" s="329"/>
      <c r="T152" s="329"/>
      <c r="U152" s="329"/>
      <c r="V152" s="329"/>
      <c r="W152" s="1298"/>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467">
        <v>0</v>
      </c>
    </row>
    <row s="1853" customFormat="1" customHeight="1" ht="17.25" hidden="1">
      <c r="A153" s="321"/>
      <c r="C153" s="320"/>
      <c r="D153" s="2136"/>
      <c r="E153" s="2144"/>
      <c r="F153" s="2147"/>
      <c r="G153" s="2144"/>
      <c r="H153" s="1299"/>
      <c r="I153" s="1300"/>
      <c r="J153" s="1300"/>
      <c r="K153" s="1300"/>
      <c r="L153" s="1300"/>
      <c r="M153" s="1300"/>
      <c r="N153" s="1300"/>
      <c r="O153" s="1300"/>
      <c r="P153" s="1300"/>
      <c r="Q153" s="1300"/>
      <c r="R153" s="1300"/>
      <c r="S153" s="1301"/>
      <c r="T153" s="1301"/>
      <c r="U153" s="1301"/>
      <c r="V153" s="1301"/>
      <c r="W153" s="1302"/>
      <c r="Y153" s="1259"/>
      <c r="Z153" s="1259"/>
      <c r="AA153" s="1259"/>
      <c r="AB153" s="1259"/>
      <c r="AC153" s="1259"/>
      <c r="AD153" s="1259"/>
      <c r="AE153" s="1259"/>
      <c r="AF153" s="1259"/>
      <c r="AG153" s="1259"/>
      <c r="AH153" s="1259"/>
      <c r="AI153" s="1259"/>
      <c r="AJ153" s="1259"/>
      <c r="AK153" s="1259"/>
      <c r="AL153" s="1259"/>
      <c r="AM153" s="1259"/>
      <c r="AN153" s="1259"/>
      <c r="AO153" s="1259"/>
      <c r="AP153" s="1259"/>
      <c r="AQ153" s="1259"/>
      <c r="AR153" s="1467">
        <v>0</v>
      </c>
    </row>
    <row s="1853" customFormat="1" customHeight="1" ht="17.25" hidden="1">
      <c r="A154" s="321"/>
      <c r="C154" s="209"/>
      <c r="D154" s="2135">
        <v>2</v>
      </c>
      <c r="E154" s="2143" t="s">
        <v>311</v>
      </c>
      <c r="F154" s="2145" t="s">
        <v>19</v>
      </c>
      <c r="G154" s="2143"/>
      <c r="H154" s="2148"/>
      <c r="I154" s="2150"/>
      <c r="J154" s="2152"/>
      <c r="K154" s="2137"/>
      <c r="L154" s="2137"/>
      <c r="M154" s="2137"/>
      <c r="N154" s="2139"/>
      <c r="O154" s="2137"/>
      <c r="P154" s="2137"/>
      <c r="Q154" s="2137"/>
      <c r="R154" s="2142"/>
      <c r="S154" s="2137"/>
      <c r="T154" s="1470"/>
      <c r="U154" s="1470"/>
      <c r="V154" s="1472"/>
      <c r="W154" s="1296"/>
      <c r="X154" s="1267"/>
      <c r="Y154" s="1267"/>
      <c r="Z154" s="1267"/>
      <c r="AA154" s="1267"/>
      <c r="AB154" s="1267"/>
      <c r="AC154" s="1267" t="s">
        <v>312</v>
      </c>
      <c r="AD154" s="1267" t="s">
        <v>313</v>
      </c>
      <c r="AE154" s="1267" t="s">
        <v>314</v>
      </c>
      <c r="AF154" s="1267" t="s">
        <v>315</v>
      </c>
      <c r="AG154" s="1267"/>
      <c r="AH154" s="1267" t="str">
        <f>IF($E$154=0,"",$E$154)</f>
        <v>Тариф на транспортировку сточных вод</v>
      </c>
      <c r="AI154" s="1267" t="str">
        <f>IF($G$154=0,"",$G$154)</f>
        <v/>
      </c>
      <c r="AJ154" s="1267" t="str">
        <f>IF($J$154=0,"",$J$154)</f>
        <v/>
      </c>
      <c r="AK154" s="1267" t="str">
        <f>IF($K$154="нет","без дифференциации",IF($N$154=0,"",$N$154))</f>
        <v/>
      </c>
      <c r="AL154" s="1267" t="str">
        <f>IF($O$154="нет","без дифференциации",IF($R$154=0,"",$R$154))</f>
        <v/>
      </c>
      <c r="AM154" s="1267" t="str">
        <f>IF($S$154="нет","без дифференциации",IF($V$154=0,"",$V$154))</f>
        <v/>
      </c>
      <c r="AN154" s="1772">
        <f>$I$154</f>
        <v>0</v>
      </c>
      <c r="AO154" s="1267" t="str">
        <f>$I$154&amp;"."&amp;$M$154</f>
        <v>.</v>
      </c>
      <c r="AP154" s="1259" t="str">
        <f>$I$154&amp;"."&amp;$M$154&amp;"."&amp;$Q$154</f>
        <v>..</v>
      </c>
      <c r="AQ154" s="1259" t="str">
        <f>$I$154&amp;"."&amp;$M$154&amp;"."&amp;$Q$154&amp;"."&amp;$U$154</f>
        <v>...</v>
      </c>
      <c r="AR154" s="1467">
        <v>0</v>
      </c>
    </row>
    <row s="1853" customFormat="1" customHeight="1" ht="17.25" hidden="1">
      <c r="A155" s="321"/>
      <c r="C155" s="320"/>
      <c r="D155" s="2135"/>
      <c r="E155" s="2143"/>
      <c r="F155" s="2146"/>
      <c r="G155" s="2143"/>
      <c r="H155" s="2149"/>
      <c r="I155" s="2151"/>
      <c r="J155" s="2153"/>
      <c r="K155" s="2138"/>
      <c r="L155" s="2138"/>
      <c r="M155" s="2138"/>
      <c r="N155" s="2140"/>
      <c r="O155" s="2138"/>
      <c r="P155" s="2138"/>
      <c r="Q155" s="2138"/>
      <c r="R155" s="2141"/>
      <c r="S155" s="2138"/>
      <c r="T155" s="1297"/>
      <c r="U155" s="1297"/>
      <c r="V155" s="1297"/>
      <c r="W155" s="1298"/>
      <c r="X155" s="1259"/>
      <c r="Y155" s="1259"/>
      <c r="Z155" s="1259"/>
      <c r="AA155" s="1259"/>
      <c r="AB155" s="1259"/>
      <c r="AC155" s="1259"/>
      <c r="AD155" s="1259"/>
      <c r="AE155" s="1259"/>
      <c r="AF155" s="1259"/>
      <c r="AG155" s="1259"/>
      <c r="AH155" s="1259"/>
      <c r="AI155" s="1259"/>
      <c r="AJ155" s="1259"/>
      <c r="AK155" s="1259"/>
      <c r="AL155" s="1259"/>
      <c r="AM155" s="1259"/>
      <c r="AN155" s="1259"/>
      <c r="AO155" s="1259"/>
      <c r="AP155" s="1259"/>
      <c r="AQ155" s="1259"/>
      <c r="AR155" s="1467">
        <v>0</v>
      </c>
    </row>
    <row s="1853" customFormat="1" customHeight="1" ht="17.25" hidden="1">
      <c r="A156" s="321"/>
      <c r="C156" s="320"/>
      <c r="D156" s="2136"/>
      <c r="E156" s="2144"/>
      <c r="F156" s="2146"/>
      <c r="G156" s="2144"/>
      <c r="H156" s="2149"/>
      <c r="I156" s="2151"/>
      <c r="J156" s="2154"/>
      <c r="K156" s="2138"/>
      <c r="L156" s="2138"/>
      <c r="M156" s="2138"/>
      <c r="N156" s="2141"/>
      <c r="O156" s="2138"/>
      <c r="P156" s="1471"/>
      <c r="Q156" s="1297"/>
      <c r="R156" s="1297"/>
      <c r="S156" s="329"/>
      <c r="T156" s="329"/>
      <c r="U156" s="329"/>
      <c r="V156" s="329"/>
      <c r="W156" s="1298"/>
      <c r="X156" s="1259"/>
      <c r="Y156" s="1259"/>
      <c r="Z156" s="1259"/>
      <c r="AA156" s="1259"/>
      <c r="AB156" s="1259"/>
      <c r="AC156" s="1259"/>
      <c r="AD156" s="1259"/>
      <c r="AE156" s="1259"/>
      <c r="AF156" s="1259"/>
      <c r="AG156" s="1259"/>
      <c r="AH156" s="1259"/>
      <c r="AI156" s="1259"/>
      <c r="AJ156" s="1259"/>
      <c r="AK156" s="1259"/>
      <c r="AL156" s="1259"/>
      <c r="AM156" s="1259"/>
      <c r="AN156" s="1259"/>
      <c r="AO156" s="1259"/>
      <c r="AP156" s="1259"/>
      <c r="AQ156" s="1259"/>
      <c r="AR156" s="1467">
        <v>0</v>
      </c>
    </row>
    <row s="1853" customFormat="1" customHeight="1" ht="17.25" hidden="1">
      <c r="A157" s="321"/>
      <c r="C157" s="320"/>
      <c r="D157" s="2136"/>
      <c r="E157" s="2144"/>
      <c r="F157" s="2146"/>
      <c r="G157" s="2144"/>
      <c r="H157" s="2149"/>
      <c r="I157" s="2151"/>
      <c r="J157" s="2154"/>
      <c r="K157" s="2138"/>
      <c r="L157" s="1297"/>
      <c r="M157" s="1297"/>
      <c r="N157" s="1297"/>
      <c r="O157" s="1297"/>
      <c r="P157" s="1297"/>
      <c r="Q157" s="1297"/>
      <c r="R157" s="1297"/>
      <c r="S157" s="329"/>
      <c r="T157" s="329"/>
      <c r="U157" s="329"/>
      <c r="V157" s="329"/>
      <c r="W157" s="1298"/>
      <c r="X157" s="1259"/>
      <c r="Y157" s="1259"/>
      <c r="Z157" s="1259"/>
      <c r="AA157" s="1259"/>
      <c r="AB157" s="1259"/>
      <c r="AC157" s="1259"/>
      <c r="AD157" s="1259"/>
      <c r="AE157" s="1259"/>
      <c r="AF157" s="1259"/>
      <c r="AG157" s="1259"/>
      <c r="AH157" s="1259"/>
      <c r="AI157" s="1259"/>
      <c r="AJ157" s="1259"/>
      <c r="AK157" s="1259"/>
      <c r="AL157" s="1259"/>
      <c r="AM157" s="1259"/>
      <c r="AN157" s="1259"/>
      <c r="AO157" s="1259"/>
      <c r="AP157" s="1259"/>
      <c r="AQ157" s="1259"/>
      <c r="AR157" s="1467">
        <v>0</v>
      </c>
    </row>
    <row s="1853" customFormat="1" customHeight="1" ht="17.25" hidden="1">
      <c r="A158" s="321"/>
      <c r="C158" s="320"/>
      <c r="D158" s="2136"/>
      <c r="E158" s="2144"/>
      <c r="F158" s="2147"/>
      <c r="G158" s="2144"/>
      <c r="H158" s="1299"/>
      <c r="I158" s="1300"/>
      <c r="J158" s="1300"/>
      <c r="K158" s="1300"/>
      <c r="L158" s="1300"/>
      <c r="M158" s="1300"/>
      <c r="N158" s="1300"/>
      <c r="O158" s="1300"/>
      <c r="P158" s="1300"/>
      <c r="Q158" s="1300"/>
      <c r="R158" s="1300"/>
      <c r="S158" s="1301"/>
      <c r="T158" s="1301"/>
      <c r="U158" s="1301"/>
      <c r="V158" s="1301"/>
      <c r="W158" s="1302"/>
      <c r="X158" s="1259"/>
      <c r="Y158" s="1259"/>
      <c r="Z158" s="1259"/>
      <c r="AA158" s="1259"/>
      <c r="AB158" s="1259"/>
      <c r="AC158" s="1259"/>
      <c r="AD158" s="1259"/>
      <c r="AE158" s="1259"/>
      <c r="AF158" s="1259"/>
      <c r="AG158" s="1259"/>
      <c r="AH158" s="1259"/>
      <c r="AI158" s="1259"/>
      <c r="AJ158" s="1259"/>
      <c r="AK158" s="1259"/>
      <c r="AL158" s="1259"/>
      <c r="AM158" s="1259"/>
      <c r="AN158" s="1259"/>
      <c r="AO158" s="1259"/>
      <c r="AP158" s="1259"/>
      <c r="AQ158" s="1259"/>
      <c r="AR158" s="1467">
        <v>0</v>
      </c>
    </row>
    <row s="1853" customFormat="1" customHeight="1" ht="17.25" hidden="1">
      <c r="A159" s="321"/>
      <c r="C159" s="209"/>
      <c r="D159" s="2135">
        <v>3</v>
      </c>
      <c r="E159" s="2143" t="s">
        <v>316</v>
      </c>
      <c r="F159" s="2145" t="s">
        <v>19</v>
      </c>
      <c r="G159" s="2143"/>
      <c r="H159" s="2148"/>
      <c r="I159" s="2150"/>
      <c r="J159" s="2152"/>
      <c r="K159" s="2137"/>
      <c r="L159" s="2137"/>
      <c r="M159" s="2137"/>
      <c r="N159" s="2139"/>
      <c r="O159" s="2137"/>
      <c r="P159" s="2137"/>
      <c r="Q159" s="2137"/>
      <c r="R159" s="2142"/>
      <c r="S159" s="2137"/>
      <c r="T159" s="1943"/>
      <c r="U159" s="1943"/>
      <c r="V159" s="1945"/>
      <c r="W159" s="1296"/>
      <c r="X159" s="1267"/>
      <c r="Y159" s="1267"/>
      <c r="Z159" s="1267"/>
      <c r="AA159" s="1267"/>
      <c r="AB159" s="1267"/>
      <c r="AC159" s="1267" t="s">
        <v>317</v>
      </c>
      <c r="AD159" s="1267" t="s">
        <v>318</v>
      </c>
      <c r="AE159" s="1267" t="s">
        <v>319</v>
      </c>
      <c r="AF159" s="1267" t="s">
        <v>320</v>
      </c>
      <c r="AG159" s="1267"/>
      <c r="AH159" s="1267" t="str">
        <f>IF($E$159=0,"",$E$159)</f>
        <v>Тариф на подключение (технологическое присоединение) к централизованной системе водоотведения</v>
      </c>
      <c r="AI159" s="1267" t="str">
        <f>IF($G$159=0,"",$G$159)</f>
        <v/>
      </c>
      <c r="AJ159" s="1267" t="str">
        <f>IF($J$159=0,"",$J$159)</f>
        <v/>
      </c>
      <c r="AK159" s="1267" t="str">
        <f>IF($K$159="нет","без дифференциации",IF($N$159=0,"",$N$159))</f>
        <v/>
      </c>
      <c r="AL159" s="1267" t="str">
        <f>IF($O$159="нет","без дифференциации",IF($R$159=0,"",$R$159))</f>
        <v/>
      </c>
      <c r="AM159" s="1267" t="str">
        <f>IF($S$159="нет","без дифференциации",IF($V$159=0,"",$V$159))</f>
        <v/>
      </c>
      <c r="AN159" s="1772">
        <f>$I$159</f>
        <v>0</v>
      </c>
      <c r="AO159" s="1267" t="str">
        <f>$I$159&amp;"."&amp;$M$159</f>
        <v>.</v>
      </c>
      <c r="AP159" s="1266" t="str">
        <f>$I$159&amp;"."&amp;$M$159&amp;"."&amp;$Q$159</f>
        <v>..</v>
      </c>
      <c r="AQ159" s="1266" t="str">
        <f>$I$159&amp;"."&amp;$M$159&amp;"."&amp;$Q$159&amp;"."&amp;$U$159</f>
        <v>...</v>
      </c>
      <c r="AR159" s="1467">
        <v>0</v>
      </c>
    </row>
    <row s="1853" customFormat="1" customHeight="1" ht="17.25" hidden="1">
      <c r="A160" s="321"/>
      <c r="C160" s="320"/>
      <c r="D160" s="2135"/>
      <c r="E160" s="2143"/>
      <c r="F160" s="2146"/>
      <c r="G160" s="2143"/>
      <c r="H160" s="2149"/>
      <c r="I160" s="2151"/>
      <c r="J160" s="2153"/>
      <c r="K160" s="2138"/>
      <c r="L160" s="2138"/>
      <c r="M160" s="2138"/>
      <c r="N160" s="2140"/>
      <c r="O160" s="2138"/>
      <c r="P160" s="2138"/>
      <c r="Q160" s="2138"/>
      <c r="R160" s="2141"/>
      <c r="S160" s="2138"/>
      <c r="T160" s="1948"/>
      <c r="U160" s="1948"/>
      <c r="V160" s="1948"/>
      <c r="W160" s="1949"/>
      <c r="X160" s="1266"/>
      <c r="Y160" s="1266"/>
      <c r="Z160" s="1266"/>
      <c r="AA160" s="1266"/>
      <c r="AB160" s="1266"/>
      <c r="AC160" s="1266"/>
      <c r="AD160" s="1266"/>
      <c r="AE160" s="1266"/>
      <c r="AF160" s="1266"/>
      <c r="AG160" s="1266"/>
      <c r="AH160" s="1266"/>
      <c r="AI160" s="1266"/>
      <c r="AJ160" s="1266"/>
      <c r="AK160" s="1266"/>
      <c r="AL160" s="1266"/>
      <c r="AM160" s="1266"/>
      <c r="AN160" s="1266"/>
      <c r="AO160" s="1266"/>
      <c r="AP160" s="1266"/>
      <c r="AQ160" s="1266"/>
      <c r="AR160" s="1467">
        <v>0</v>
      </c>
    </row>
    <row s="1853" customFormat="1" customHeight="1" ht="17.25" hidden="1">
      <c r="A161" s="321"/>
      <c r="C161" s="320"/>
      <c r="D161" s="2136"/>
      <c r="E161" s="2144"/>
      <c r="F161" s="2146"/>
      <c r="G161" s="2144"/>
      <c r="H161" s="2149"/>
      <c r="I161" s="2151"/>
      <c r="J161" s="2154"/>
      <c r="K161" s="2138"/>
      <c r="L161" s="2138"/>
      <c r="M161" s="2138"/>
      <c r="N161" s="2141"/>
      <c r="O161" s="2138"/>
      <c r="P161" s="1944"/>
      <c r="Q161" s="1948"/>
      <c r="R161" s="1948"/>
      <c r="S161" s="329"/>
      <c r="T161" s="329"/>
      <c r="U161" s="329"/>
      <c r="V161" s="329"/>
      <c r="W161" s="1949"/>
      <c r="X161" s="1266"/>
      <c r="Y161" s="1266"/>
      <c r="Z161" s="1266"/>
      <c r="AA161" s="1266"/>
      <c r="AB161" s="1266"/>
      <c r="AC161" s="1266"/>
      <c r="AD161" s="1266"/>
      <c r="AE161" s="1266"/>
      <c r="AF161" s="1266"/>
      <c r="AG161" s="1266"/>
      <c r="AH161" s="1266"/>
      <c r="AI161" s="1266"/>
      <c r="AJ161" s="1266"/>
      <c r="AK161" s="1266"/>
      <c r="AL161" s="1266"/>
      <c r="AM161" s="1266"/>
      <c r="AN161" s="1266"/>
      <c r="AO161" s="1266"/>
      <c r="AP161" s="1266"/>
      <c r="AQ161" s="1266"/>
      <c r="AR161" s="1467">
        <v>0</v>
      </c>
    </row>
    <row s="1853" customFormat="1" customHeight="1" ht="17.25" hidden="1">
      <c r="A162" s="321"/>
      <c r="C162" s="320"/>
      <c r="D162" s="2136"/>
      <c r="E162" s="2144"/>
      <c r="F162" s="2146"/>
      <c r="G162" s="2144"/>
      <c r="H162" s="2149"/>
      <c r="I162" s="2151"/>
      <c r="J162" s="2154"/>
      <c r="K162" s="2138"/>
      <c r="L162" s="1948"/>
      <c r="M162" s="1948"/>
      <c r="N162" s="1948"/>
      <c r="O162" s="1948"/>
      <c r="P162" s="1948"/>
      <c r="Q162" s="1948"/>
      <c r="R162" s="1948"/>
      <c r="S162" s="329"/>
      <c r="T162" s="329"/>
      <c r="U162" s="329"/>
      <c r="V162" s="329"/>
      <c r="W162" s="1949"/>
      <c r="X162" s="1266"/>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467">
        <v>0</v>
      </c>
    </row>
    <row s="1853" customFormat="1" customHeight="1" ht="17.25" hidden="1">
      <c r="A163" s="321"/>
      <c r="C163" s="320"/>
      <c r="D163" s="2136"/>
      <c r="E163" s="2144"/>
      <c r="F163" s="2147"/>
      <c r="G163" s="2144"/>
      <c r="H163" s="1299"/>
      <c r="I163" s="1946"/>
      <c r="J163" s="1946"/>
      <c r="K163" s="1946"/>
      <c r="L163" s="1946"/>
      <c r="M163" s="1946"/>
      <c r="N163" s="1946"/>
      <c r="O163" s="1946"/>
      <c r="P163" s="1946"/>
      <c r="Q163" s="1946"/>
      <c r="R163" s="1946"/>
      <c r="S163" s="1301"/>
      <c r="T163" s="1301"/>
      <c r="U163" s="1301"/>
      <c r="V163" s="1301"/>
      <c r="W163" s="1947"/>
      <c r="X163" s="1266"/>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467">
        <v>0</v>
      </c>
    </row>
    <row customHeight="1" ht="11.549999999999999">
      <c r="AR164" s="104">
        <v>11</v>
      </c>
    </row>
    <row customHeight="1" ht="11.549999999999999">
      <c r="AR165" s="104">
        <v>11</v>
      </c>
    </row>
    <row customHeight="1" ht="11.549999999999999">
      <c r="AR166" s="104">
        <v>11</v>
      </c>
    </row>
    <row customHeight="1" ht="11.549999999999999">
      <c r="E167" s="1350"/>
      <c r="AR167" s="104">
        <v>11</v>
      </c>
    </row>
    <row customHeight="1" ht="11.549999999999999">
      <c r="E168" s="1350"/>
      <c r="AR168" s="104">
        <v>11</v>
      </c>
    </row>
    <row customHeight="1" ht="11.549999999999999">
      <c r="E169" s="1350"/>
      <c r="AR169" s="104">
        <v>11</v>
      </c>
    </row>
    <row customHeight="1" ht="11.549999999999999">
      <c r="E170" s="1350"/>
      <c r="AR170" s="104">
        <v>11</v>
      </c>
    </row>
    <row customHeight="1" ht="11.549999999999999">
      <c r="E171" s="1350"/>
      <c r="AR171" s="104">
        <v>11</v>
      </c>
    </row>
    <row customHeight="1" ht="11.549999999999999">
      <c r="E172" s="1350"/>
      <c r="AR172" s="104">
        <v>11</v>
      </c>
    </row>
    <row customHeight="1" ht="11.549999999999999">
      <c r="E173" s="1350"/>
      <c r="AR173" s="104">
        <v>11</v>
      </c>
    </row>
    <row customHeight="1" ht="11.25" hidden="1">
      <c r="A174" s="153" t="s">
        <v>84</v>
      </c>
      <c r="B174" s="153">
        <v>0</v>
      </c>
      <c r="C174" s="104">
        <v>3</v>
      </c>
      <c r="D174" s="104">
        <v>6</v>
      </c>
      <c r="E174" s="104">
        <v>42</v>
      </c>
      <c r="F174" s="1283">
        <v>14</v>
      </c>
      <c r="G174" s="104">
        <v>42</v>
      </c>
      <c r="H174" s="104">
        <v>3</v>
      </c>
      <c r="I174" s="104">
        <v>5</v>
      </c>
      <c r="J174" s="104">
        <v>47</v>
      </c>
      <c r="K174" s="104">
        <v>3</v>
      </c>
      <c r="L174" s="104">
        <v>3</v>
      </c>
      <c r="M174" s="104">
        <v>5</v>
      </c>
      <c r="N174" s="104">
        <v>28</v>
      </c>
      <c r="O174" s="104">
        <v>3</v>
      </c>
      <c r="P174" s="104">
        <v>3</v>
      </c>
      <c r="Q174" s="104">
        <v>5</v>
      </c>
      <c r="R174" s="104">
        <v>34</v>
      </c>
      <c r="S174" s="282">
        <v>0</v>
      </c>
      <c r="T174" s="282">
        <v>0</v>
      </c>
      <c r="U174" s="282">
        <v>0</v>
      </c>
      <c r="V174" s="282">
        <v>0</v>
      </c>
      <c r="W174" s="104">
        <v>30</v>
      </c>
      <c r="X174" s="104">
        <v>3</v>
      </c>
      <c r="Y174" s="1259">
        <v>0</v>
      </c>
      <c r="Z174" s="1259">
        <v>0</v>
      </c>
      <c r="AA174" s="1259">
        <v>0</v>
      </c>
      <c r="AB174" s="1259">
        <v>0</v>
      </c>
      <c r="AC174" s="1259">
        <v>0</v>
      </c>
      <c r="AD174" s="1259">
        <v>0</v>
      </c>
      <c r="AE174" s="1259">
        <v>0</v>
      </c>
      <c r="AF174" s="1259">
        <v>0</v>
      </c>
      <c r="AG174" s="1259">
        <v>0</v>
      </c>
      <c r="AH174" s="1259">
        <v>0</v>
      </c>
      <c r="AI174" s="1259">
        <v>0</v>
      </c>
      <c r="AJ174" s="1259">
        <v>0</v>
      </c>
      <c r="AK174" s="1259">
        <v>0</v>
      </c>
      <c r="AL174" s="1259">
        <v>0</v>
      </c>
      <c r="AM174" s="1259">
        <v>0</v>
      </c>
      <c r="AN174" s="1259">
        <v>0</v>
      </c>
      <c r="AO174" s="1259">
        <v>0</v>
      </c>
      <c r="AP174" s="1259">
        <v>0</v>
      </c>
      <c r="AQ174" s="1259">
        <v>0</v>
      </c>
      <c r="AR174" s="104">
        <v>11</v>
      </c>
    </row>
  </sheetData>
  <sheetProtection formatColumns="0" formatRows="0" autoFilter="0" sort="0" insertRows="0" insertColumns="1" deleteRows="0" deleteColumns="0"/>
  <mergeCells count="463">
    <mergeCell ref="R51:R52"/>
    <mergeCell ref="S51:S52"/>
    <mergeCell ref="G51:G55"/>
    <mergeCell ref="H51:H54"/>
    <mergeCell ref="I51:I54"/>
    <mergeCell ref="J51:J54"/>
    <mergeCell ref="K51:K54"/>
    <mergeCell ref="L51:L53"/>
    <mergeCell ref="M51:M53"/>
    <mergeCell ref="N51:N53"/>
    <mergeCell ref="O51:O53"/>
    <mergeCell ref="M159:M161"/>
    <mergeCell ref="N159:N161"/>
    <mergeCell ref="O159:O161"/>
    <mergeCell ref="P159:P160"/>
    <mergeCell ref="Q159:Q160"/>
    <mergeCell ref="R159:R160"/>
    <mergeCell ref="S159:S160"/>
    <mergeCell ref="D159:D163"/>
    <mergeCell ref="E159:E163"/>
    <mergeCell ref="F159:F163"/>
    <mergeCell ref="G159:G163"/>
    <mergeCell ref="H159:H162"/>
    <mergeCell ref="I159:I162"/>
    <mergeCell ref="J159:J162"/>
    <mergeCell ref="K159:K162"/>
    <mergeCell ref="L159:L161"/>
    <mergeCell ref="N127:N129"/>
    <mergeCell ref="O127:O129"/>
    <mergeCell ref="P127:P128"/>
    <mergeCell ref="Q127:Q128"/>
    <mergeCell ref="R127:R128"/>
    <mergeCell ref="S127:S128"/>
    <mergeCell ref="D143:D147"/>
    <mergeCell ref="E143:E147"/>
    <mergeCell ref="F143:F147"/>
    <mergeCell ref="G143:G147"/>
    <mergeCell ref="H143:H146"/>
    <mergeCell ref="I143:I146"/>
    <mergeCell ref="J143:J146"/>
    <mergeCell ref="K143:K146"/>
    <mergeCell ref="L143:L145"/>
    <mergeCell ref="M143:M145"/>
    <mergeCell ref="N143:N145"/>
    <mergeCell ref="O143:O145"/>
    <mergeCell ref="P143:P144"/>
    <mergeCell ref="Q143:Q144"/>
    <mergeCell ref="R143:R144"/>
    <mergeCell ref="S143:S144"/>
    <mergeCell ref="D127:D131"/>
    <mergeCell ref="E127:E131"/>
    <mergeCell ref="F127:F131"/>
    <mergeCell ref="G127:G131"/>
    <mergeCell ref="H127:H130"/>
    <mergeCell ref="I127:I130"/>
    <mergeCell ref="J127:J130"/>
    <mergeCell ref="K127:K130"/>
    <mergeCell ref="L127:L129"/>
    <mergeCell ref="S154:S155"/>
    <mergeCell ref="D154:D158"/>
    <mergeCell ref="E154:E158"/>
    <mergeCell ref="F154:F158"/>
    <mergeCell ref="G154:G158"/>
    <mergeCell ref="H154:H157"/>
    <mergeCell ref="I154:I157"/>
    <mergeCell ref="J154:J157"/>
    <mergeCell ref="K154:K157"/>
    <mergeCell ref="L154:L156"/>
    <mergeCell ref="H149:H152"/>
    <mergeCell ref="I149:I152"/>
    <mergeCell ref="J149:J152"/>
    <mergeCell ref="K149:K152"/>
    <mergeCell ref="L149:L151"/>
    <mergeCell ref="M149:M151"/>
    <mergeCell ref="N149:N151"/>
    <mergeCell ref="M154:M156"/>
    <mergeCell ref="N154:N156"/>
    <mergeCell ref="O154:O156"/>
    <mergeCell ref="P149:P150"/>
    <mergeCell ref="Q149:Q150"/>
    <mergeCell ref="R149:R150"/>
    <mergeCell ref="P154:P155"/>
    <mergeCell ref="Q154:Q155"/>
    <mergeCell ref="R154:R155"/>
    <mergeCell ref="S149:S150"/>
    <mergeCell ref="D149:D153"/>
    <mergeCell ref="E149:E153"/>
    <mergeCell ref="F149:F153"/>
    <mergeCell ref="G149:G153"/>
    <mergeCell ref="M138:M140"/>
    <mergeCell ref="N138:N140"/>
    <mergeCell ref="O138:O140"/>
    <mergeCell ref="P138:P139"/>
    <mergeCell ref="Q138:Q139"/>
    <mergeCell ref="R138:R139"/>
    <mergeCell ref="S138:S139"/>
    <mergeCell ref="D138:D142"/>
    <mergeCell ref="E138:E142"/>
    <mergeCell ref="F138:F142"/>
    <mergeCell ref="G138:G142"/>
    <mergeCell ref="H138:H141"/>
    <mergeCell ref="I138:I141"/>
    <mergeCell ref="J138:J141"/>
    <mergeCell ref="K138:K141"/>
    <mergeCell ref="L138:L140"/>
    <mergeCell ref="O149:O151"/>
    <mergeCell ref="R13:R14"/>
    <mergeCell ref="S13:S14"/>
    <mergeCell ref="M76:M78"/>
    <mergeCell ref="N76:N78"/>
    <mergeCell ref="O76:O78"/>
    <mergeCell ref="N66:N68"/>
    <mergeCell ref="D133:D137"/>
    <mergeCell ref="E133:E137"/>
    <mergeCell ref="F133:F137"/>
    <mergeCell ref="G133:G137"/>
    <mergeCell ref="H133:H136"/>
    <mergeCell ref="I133:I136"/>
    <mergeCell ref="J133:J136"/>
    <mergeCell ref="K133:K136"/>
    <mergeCell ref="L133:L135"/>
    <mergeCell ref="P81:P82"/>
    <mergeCell ref="Q81:Q82"/>
    <mergeCell ref="R81:R82"/>
    <mergeCell ref="S81:S82"/>
    <mergeCell ref="P76:P77"/>
    <mergeCell ref="Q76:Q77"/>
    <mergeCell ref="R76:R77"/>
    <mergeCell ref="S76:S77"/>
    <mergeCell ref="S56:S57"/>
    <mergeCell ref="M133:M135"/>
    <mergeCell ref="N133:N135"/>
    <mergeCell ref="O133:O135"/>
    <mergeCell ref="P133:P134"/>
    <mergeCell ref="Q133:Q134"/>
    <mergeCell ref="R133:R134"/>
    <mergeCell ref="S133:S134"/>
    <mergeCell ref="O81:O83"/>
    <mergeCell ref="E105:W105"/>
    <mergeCell ref="E97:W97"/>
    <mergeCell ref="E98:W98"/>
    <mergeCell ref="E99:W99"/>
    <mergeCell ref="E100:W100"/>
    <mergeCell ref="E101:W101"/>
    <mergeCell ref="L107:L109"/>
    <mergeCell ref="M107:M109"/>
    <mergeCell ref="E103:W103"/>
    <mergeCell ref="E104:W104"/>
    <mergeCell ref="K117:K120"/>
    <mergeCell ref="E71:E75"/>
    <mergeCell ref="F71:F75"/>
    <mergeCell ref="H71:H74"/>
    <mergeCell ref="G71:G75"/>
    <mergeCell ref="G61:G65"/>
    <mergeCell ref="K61:K64"/>
    <mergeCell ref="S61:S62"/>
    <mergeCell ref="S66:S67"/>
    <mergeCell ref="S71:S72"/>
    <mergeCell ref="O61:O63"/>
    <mergeCell ref="E66:E70"/>
    <mergeCell ref="F66:F70"/>
    <mergeCell ref="H66:H69"/>
    <mergeCell ref="L61:L63"/>
    <mergeCell ref="M61:M63"/>
    <mergeCell ref="P66:P67"/>
    <mergeCell ref="Q66:Q67"/>
    <mergeCell ref="R66:R67"/>
    <mergeCell ref="P61:P62"/>
    <mergeCell ref="D66:D70"/>
    <mergeCell ref="Q61:Q62"/>
    <mergeCell ref="R61:R62"/>
    <mergeCell ref="D76:D80"/>
    <mergeCell ref="E76:E80"/>
    <mergeCell ref="F76:F80"/>
    <mergeCell ref="G76:G80"/>
    <mergeCell ref="H76:H79"/>
    <mergeCell ref="I76:I79"/>
    <mergeCell ref="J76:J79"/>
    <mergeCell ref="K76:K79"/>
    <mergeCell ref="L76:L78"/>
    <mergeCell ref="D61:D65"/>
    <mergeCell ref="E61:E65"/>
    <mergeCell ref="F61:F65"/>
    <mergeCell ref="H61:H64"/>
    <mergeCell ref="I61:I64"/>
    <mergeCell ref="N61:N63"/>
    <mergeCell ref="P71:P72"/>
    <mergeCell ref="O66:O68"/>
    <mergeCell ref="Q71:Q72"/>
    <mergeCell ref="R71:R72"/>
    <mergeCell ref="O71:O73"/>
    <mergeCell ref="J61:J64"/>
    <mergeCell ref="D81:D85"/>
    <mergeCell ref="E81:E85"/>
    <mergeCell ref="F81:F85"/>
    <mergeCell ref="H81:H84"/>
    <mergeCell ref="N71:N73"/>
    <mergeCell ref="G66:G70"/>
    <mergeCell ref="K66:K69"/>
    <mergeCell ref="G81:G85"/>
    <mergeCell ref="K81:K84"/>
    <mergeCell ref="N81:N83"/>
    <mergeCell ref="I81:I84"/>
    <mergeCell ref="J81:J84"/>
    <mergeCell ref="L81:L83"/>
    <mergeCell ref="M81:M83"/>
    <mergeCell ref="L71:L73"/>
    <mergeCell ref="M71:M73"/>
    <mergeCell ref="K71:K74"/>
    <mergeCell ref="D71:D75"/>
    <mergeCell ref="I71:I74"/>
    <mergeCell ref="J71:J74"/>
    <mergeCell ref="I66:I69"/>
    <mergeCell ref="J66:J69"/>
    <mergeCell ref="L66:L68"/>
    <mergeCell ref="M66:M68"/>
    <mergeCell ref="D18:D50"/>
    <mergeCell ref="E18:E50"/>
    <mergeCell ref="F18:F50"/>
    <mergeCell ref="M56:M58"/>
    <mergeCell ref="R56:R57"/>
    <mergeCell ref="O56:O58"/>
    <mergeCell ref="D56:D60"/>
    <mergeCell ref="E56:E60"/>
    <mergeCell ref="F56:F60"/>
    <mergeCell ref="H56:H59"/>
    <mergeCell ref="I56:I59"/>
    <mergeCell ref="J56:J59"/>
    <mergeCell ref="G56:G60"/>
    <mergeCell ref="D51:D55"/>
    <mergeCell ref="E51:E55"/>
    <mergeCell ref="F51:F55"/>
    <mergeCell ref="L10:M10"/>
    <mergeCell ref="P10:Q10"/>
    <mergeCell ref="L11:M11"/>
    <mergeCell ref="P11:Q11"/>
    <mergeCell ref="K56:K59"/>
    <mergeCell ref="L56:L58"/>
    <mergeCell ref="P13:P14"/>
    <mergeCell ref="P56:P57"/>
    <mergeCell ref="Q56:Q57"/>
    <mergeCell ref="L13:L15"/>
    <mergeCell ref="M13:M15"/>
    <mergeCell ref="N13:N15"/>
    <mergeCell ref="O13:O15"/>
    <mergeCell ref="Q13:Q14"/>
    <mergeCell ref="P51:P52"/>
    <mergeCell ref="Q51:Q5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07:D111"/>
    <mergeCell ref="E107:E111"/>
    <mergeCell ref="D112:D116"/>
    <mergeCell ref="E112:E116"/>
    <mergeCell ref="F112:F116"/>
    <mergeCell ref="G112:G116"/>
    <mergeCell ref="H112:H115"/>
    <mergeCell ref="I112:I115"/>
    <mergeCell ref="J112:J115"/>
    <mergeCell ref="F107:F111"/>
    <mergeCell ref="G107:G111"/>
    <mergeCell ref="H107:H110"/>
    <mergeCell ref="I107:I110"/>
    <mergeCell ref="J107:J110"/>
    <mergeCell ref="K13:K16"/>
    <mergeCell ref="G18:G50"/>
    <mergeCell ref="N56:N58"/>
    <mergeCell ref="L117:L119"/>
    <mergeCell ref="Q112:Q113"/>
    <mergeCell ref="R112:R113"/>
    <mergeCell ref="S112:S113"/>
    <mergeCell ref="K112:K115"/>
    <mergeCell ref="K107:K110"/>
    <mergeCell ref="N112:N114"/>
    <mergeCell ref="O112:O114"/>
    <mergeCell ref="P112:P113"/>
    <mergeCell ref="S117:S118"/>
    <mergeCell ref="N117:N119"/>
    <mergeCell ref="O117:O119"/>
    <mergeCell ref="P117:P118"/>
    <mergeCell ref="Q117:Q118"/>
    <mergeCell ref="R117:R118"/>
    <mergeCell ref="L112:L114"/>
    <mergeCell ref="N107:N109"/>
    <mergeCell ref="O107:O109"/>
    <mergeCell ref="P107:P108"/>
    <mergeCell ref="Q107:Q108"/>
    <mergeCell ref="R107:R108"/>
    <mergeCell ref="S107:S108"/>
    <mergeCell ref="M112:M114"/>
    <mergeCell ref="M122:M124"/>
    <mergeCell ref="N122:N124"/>
    <mergeCell ref="O122:O124"/>
    <mergeCell ref="P122:P123"/>
    <mergeCell ref="Q122:Q123"/>
    <mergeCell ref="R122:R123"/>
    <mergeCell ref="S122:S123"/>
    <mergeCell ref="D117:D121"/>
    <mergeCell ref="E117:E121"/>
    <mergeCell ref="M117:M119"/>
    <mergeCell ref="D122:D126"/>
    <mergeCell ref="E122:E126"/>
    <mergeCell ref="F122:F126"/>
    <mergeCell ref="G122:G126"/>
    <mergeCell ref="H122:H125"/>
    <mergeCell ref="I122:I125"/>
    <mergeCell ref="J122:J125"/>
    <mergeCell ref="K122:K125"/>
    <mergeCell ref="L122:L124"/>
    <mergeCell ref="F117:F121"/>
    <mergeCell ref="G117:G121"/>
    <mergeCell ref="H117:H120"/>
    <mergeCell ref="I117:I120"/>
    <mergeCell ref="J117:J120"/>
    <mergeCell ref="S91:S92"/>
    <mergeCell ref="E86:E90"/>
    <mergeCell ref="F86:F90"/>
    <mergeCell ref="G86:G90"/>
    <mergeCell ref="H86:H89"/>
    <mergeCell ref="I86:I89"/>
    <mergeCell ref="J86:J89"/>
    <mergeCell ref="K86:K89"/>
    <mergeCell ref="L86:L88"/>
    <mergeCell ref="D86:D90"/>
    <mergeCell ref="M127:M129"/>
    <mergeCell ref="M86:M88"/>
    <mergeCell ref="N86:N88"/>
    <mergeCell ref="O86:O88"/>
    <mergeCell ref="P86:P87"/>
    <mergeCell ref="Q86:Q87"/>
    <mergeCell ref="R86:R87"/>
    <mergeCell ref="S86:S87"/>
    <mergeCell ref="D91:D95"/>
    <mergeCell ref="E91:E95"/>
    <mergeCell ref="F91:F95"/>
    <mergeCell ref="G91:G95"/>
    <mergeCell ref="H91:H94"/>
    <mergeCell ref="I91:I94"/>
    <mergeCell ref="J91:J94"/>
    <mergeCell ref="K91:K94"/>
    <mergeCell ref="L91:L93"/>
    <mergeCell ref="M91:M93"/>
    <mergeCell ref="N91:N93"/>
    <mergeCell ref="O91:O93"/>
    <mergeCell ref="P91:P92"/>
    <mergeCell ref="Q91:Q92"/>
    <mergeCell ref="R91:R92"/>
    <mergeCell ref="O18:O20"/>
    <mergeCell ref="S18:S19"/>
    <mergeCell ref="P18:P19"/>
    <mergeCell ref="Q18:Q19"/>
    <mergeCell ref="R18:R19"/>
    <mergeCell ref="K18:K21"/>
    <mergeCell ref="M18:M20"/>
    <mergeCell ref="L18:L20"/>
    <mergeCell ref="N18:N20"/>
    <mergeCell ref="J18:J21"/>
    <mergeCell ref="H18:H21"/>
    <mergeCell ref="I18:I21"/>
    <mergeCell ref="H22:H25"/>
    <mergeCell ref="I22:I25"/>
    <mergeCell ref="J22:J25"/>
    <mergeCell ref="K22:K25"/>
    <mergeCell ref="L22:L24"/>
    <mergeCell ref="M22:M24"/>
    <mergeCell ref="N22:N24"/>
    <mergeCell ref="S22:S23"/>
    <mergeCell ref="O22:O24"/>
    <mergeCell ref="P22:P23"/>
    <mergeCell ref="Q22:Q23"/>
    <mergeCell ref="R22:R23"/>
    <mergeCell ref="H26:H29"/>
    <mergeCell ref="I26:I29"/>
    <mergeCell ref="J26:J29"/>
    <mergeCell ref="K26:K29"/>
    <mergeCell ref="L26:L28"/>
    <mergeCell ref="M26:M28"/>
    <mergeCell ref="N26:N28"/>
    <mergeCell ref="S26:S27"/>
    <mergeCell ref="O26:O28"/>
    <mergeCell ref="P26:P27"/>
    <mergeCell ref="Q26:Q27"/>
    <mergeCell ref="R26:R27"/>
    <mergeCell ref="H30:H33"/>
    <mergeCell ref="I30:I33"/>
    <mergeCell ref="J30:J33"/>
    <mergeCell ref="K30:K33"/>
    <mergeCell ref="L30:L32"/>
    <mergeCell ref="M30:M32"/>
    <mergeCell ref="N30:N32"/>
    <mergeCell ref="S30:S31"/>
    <mergeCell ref="O30:O32"/>
    <mergeCell ref="P30:P31"/>
    <mergeCell ref="Q30:Q31"/>
    <mergeCell ref="R30:R31"/>
    <mergeCell ref="H34:H37"/>
    <mergeCell ref="I34:I37"/>
    <mergeCell ref="J34:J37"/>
    <mergeCell ref="K34:K37"/>
    <mergeCell ref="L34:L36"/>
    <mergeCell ref="M34:M36"/>
    <mergeCell ref="N34:N36"/>
    <mergeCell ref="S34:S35"/>
    <mergeCell ref="O34:O36"/>
    <mergeCell ref="P34:P35"/>
    <mergeCell ref="Q34:Q35"/>
    <mergeCell ref="R34:R35"/>
    <mergeCell ref="H38:H41"/>
    <mergeCell ref="I38:I41"/>
    <mergeCell ref="J38:J41"/>
    <mergeCell ref="K38:K41"/>
    <mergeCell ref="L38:L40"/>
    <mergeCell ref="M38:M40"/>
    <mergeCell ref="N38:N40"/>
    <mergeCell ref="S38:S39"/>
    <mergeCell ref="O38:O40"/>
    <mergeCell ref="P38:P39"/>
    <mergeCell ref="Q38:Q39"/>
    <mergeCell ref="R38:R39"/>
    <mergeCell ref="H42:H45"/>
    <mergeCell ref="I42:I45"/>
    <mergeCell ref="J42:J45"/>
    <mergeCell ref="K42:K45"/>
    <mergeCell ref="L42:L44"/>
    <mergeCell ref="M42:M44"/>
    <mergeCell ref="N42:N44"/>
    <mergeCell ref="S42:S43"/>
    <mergeCell ref="O42:O44"/>
    <mergeCell ref="P42:P43"/>
    <mergeCell ref="Q42:Q43"/>
    <mergeCell ref="R42:R43"/>
    <mergeCell ref="H46:H49"/>
    <mergeCell ref="I46:I49"/>
    <mergeCell ref="J46:J49"/>
    <mergeCell ref="K46:K49"/>
    <mergeCell ref="L46:L48"/>
    <mergeCell ref="M46:M48"/>
    <mergeCell ref="N46:N48"/>
    <mergeCell ref="S46:S47"/>
    <mergeCell ref="O46:O48"/>
    <mergeCell ref="P46:P47"/>
    <mergeCell ref="Q46:Q47"/>
    <mergeCell ref="R46:R47"/>
  </mergeCells>
  <dataValidations count="165">
    <dataValidation allowBlank="1" showInputMessage="1" showErrorMessage="1" prompt="Для выбора выполните двойной щелчок левой клавиши мыши по соответствующей ячейке." sqref="K66:K67 K13:K14 K76:K77 O76:O77 S76:S77 K71:K72 K56:K57 O66:O67 O71:O72 O56:O57 S66:S67 S71:S72 S56:S57 O13:O14 S13:S14 K61:K62 O61:O62 S61:S62 K107:K108 O107:O108 S107:S108 K112:K113 O112:O113 S112:S113 K122:K123 O122:O123 S122:S123 K117:K118 O117:O118 S81:S82 S117:S118 K81:K82 O81:O82 O159:O160 O133:O134 S133:S134 O138:O139 S138:S139 K133:K134 K138:K139 S127:S128 K154:K155 O154:O155 K149:K150 O149:O150 S154:S155 O143:O144 S149:S150 O86:O87 S86:S87 K86:K87 K91:K92 O91:O92 S91:S92 F107:F131 K127:K128 O127:O128 F133:F147 S143:S144 K143:K144 F149:F163 S159:S160 K159:K160 F13:F21 F50:F95 K51:K52 O51:O52 S51:S52"/>
    <dataValidation type="textLength" operator="lessThanOrEqual" allowBlank="1" showInputMessage="1" showErrorMessage="1" errorTitle="Ошибка" error="Допускается ввод не более 900 символов!" sqref="J66:J67 J13:J14 J76:J77 R76:R77 V76:W76 J71:J72 J56:J57 R66:R67 R13:R14 R71:R72 R56:R57 V66:W66 V13:W13 V71:W71 V56:W56 J61:J62 R61:R62 V61:W61 J107:J108 R107:R108 V107:W107 J112:J113 R112:R113 V112:W112 J122:J123 R122:R123 V122:W122 J117:J118 R117:R118 V117:W117 J81:J82 R81:R82 V81:W81 J133:J134 R133:R134 V133:W133 J138:J139 R138:R139 V138:W138 J154:J155 R154:R155 V154:W154 J149:J150 R149:R150 V149:W149 J86:J87 R86:R87 V86:W86 J91:J92 R91:R92 V91:W91 J127:J128 R127:R128 V127:W127 J143:J144 R143:R144 V143:W143 J159:J160 R159:R160 V159:W159 J51:J52 R51:R52 V51:W51">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N78 N71:N73 N56:N58 N66:N68 N13:N15 N61:N63 N107:N109 N122:N124 N112:N114 N117:N119 N81:N83 N133:N135 N138:N140 N154:N156 N149:N151 N86:N88 N91:N93 N127:N129 N143:N145 N159:N161 N51:N53">
      <formula1>DESCRIPTION_TERRITORY</formula1>
    </dataValidation>
    <dataValidation allowBlank="1" showInputMessage="1" showErrorMessage="1" prompt="Выберите виды деятельности, выполнив двойной щелчок левой кнопки мыши по ячейке." sqref="G133:G147 G149:G163 G107:G131 G13:G21 G50:G95"/>
    <dataValidation type="list" allowBlank="1" showInputMessage="1" showErrorMessage="1" errorTitle="Ошибка" error="Выберите значение из списка" prompt="Выберите значение из списка" sqref="E18:E21 E50">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2C42B-05E4-3068-FD23-47D387F87E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321</v>
      </c>
      <c r="M2" s="1553" t="s">
        <v>322</v>
      </c>
      <c r="R2" s="1553" t="s">
        <v>323</v>
      </c>
      <c r="S2" s="1553" t="s">
        <v>322</v>
      </c>
      <c r="X2" s="1553" t="s">
        <v>321</v>
      </c>
      <c r="Y2" s="1553" t="s">
        <v>322</v>
      </c>
      <c r="AD2" s="1553" t="s">
        <v>321</v>
      </c>
      <c r="AE2" s="1553" t="s">
        <v>322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324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"УСТЭК"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325</v>
      </c>
      <c r="M8" s="2196"/>
      <c r="N8" s="2196"/>
      <c r="O8" s="2196"/>
      <c r="P8" s="2196"/>
      <c r="Q8" s="1557"/>
      <c r="R8" s="2096" t="s">
        <v>326</v>
      </c>
      <c r="S8" s="2197"/>
      <c r="T8" s="2197"/>
      <c r="U8" s="2197"/>
      <c r="V8" s="2197"/>
      <c r="W8" s="1557"/>
      <c r="X8" s="2198" t="s">
        <v>327</v>
      </c>
      <c r="Y8" s="2198"/>
      <c r="Z8" s="2198"/>
      <c r="AA8" s="2198"/>
      <c r="AB8" s="2198"/>
      <c r="AC8" s="1558"/>
      <c r="AD8" s="2127" t="s">
        <v>328</v>
      </c>
      <c r="AE8" s="2127"/>
      <c r="AF8" s="2127"/>
      <c r="AG8" s="2127"/>
      <c r="AH8" s="2101"/>
      <c r="AI8" s="2127" t="s">
        <v>329</v>
      </c>
      <c r="AJ8" s="1574"/>
      <c r="BM8" s="293">
        <v>32</v>
      </c>
    </row>
    <row customHeight="1" ht="23.25">
      <c r="D9" s="2127"/>
      <c r="E9" s="2127"/>
      <c r="F9" s="2175" t="s">
        <v>91</v>
      </c>
      <c r="G9" s="2175" t="s">
        <v>130</v>
      </c>
      <c r="H9" s="2194"/>
      <c r="I9" s="2195"/>
      <c r="J9" s="2101"/>
      <c r="K9" s="1559"/>
      <c r="L9" s="2127" t="s">
        <v>330</v>
      </c>
      <c r="M9" s="2101"/>
      <c r="N9" s="2192" t="s">
        <v>90</v>
      </c>
      <c r="O9" s="2193"/>
      <c r="P9" s="2127" t="s">
        <v>131</v>
      </c>
      <c r="Q9" s="1556"/>
      <c r="R9" s="2127" t="s">
        <v>330</v>
      </c>
      <c r="S9" s="2101"/>
      <c r="T9" s="2192" t="s">
        <v>90</v>
      </c>
      <c r="U9" s="2193"/>
      <c r="V9" s="2127" t="s">
        <v>131</v>
      </c>
      <c r="W9" s="1556"/>
      <c r="X9" s="2127" t="s">
        <v>330</v>
      </c>
      <c r="Y9" s="2101"/>
      <c r="Z9" s="2192" t="s">
        <v>90</v>
      </c>
      <c r="AA9" s="2193"/>
      <c r="AB9" s="2127" t="s">
        <v>331</v>
      </c>
      <c r="AC9" s="1556"/>
      <c r="AD9" s="2127" t="s">
        <v>330</v>
      </c>
      <c r="AE9" s="2101"/>
      <c r="AF9" s="2192" t="s">
        <v>90</v>
      </c>
      <c r="AG9" s="2193"/>
      <c r="AH9" s="2101" t="s">
        <v>331</v>
      </c>
      <c r="AI9" s="2127"/>
      <c r="AJ9" s="1574"/>
      <c r="BM9" s="293">
        <v>22</v>
      </c>
    </row>
    <row customHeight="1" ht="24">
      <c r="D10" s="2175"/>
      <c r="E10" s="2175"/>
      <c r="F10" s="2199"/>
      <c r="G10" s="2199"/>
      <c r="H10" s="2200"/>
      <c r="I10" s="2201"/>
      <c r="J10" s="2192"/>
      <c r="K10" s="1559"/>
      <c r="L10" s="1578" t="s">
        <v>332</v>
      </c>
      <c r="M10" s="1573" t="s">
        <v>333</v>
      </c>
      <c r="N10" s="2194"/>
      <c r="O10" s="2195"/>
      <c r="P10" s="2175"/>
      <c r="Q10" s="1556"/>
      <c r="R10" s="1578" t="s">
        <v>332</v>
      </c>
      <c r="S10" s="1573" t="s">
        <v>333</v>
      </c>
      <c r="T10" s="2194"/>
      <c r="U10" s="2195"/>
      <c r="V10" s="2175"/>
      <c r="W10" s="1556"/>
      <c r="X10" s="1578" t="s">
        <v>332</v>
      </c>
      <c r="Y10" s="1573" t="s">
        <v>333</v>
      </c>
      <c r="Z10" s="2194"/>
      <c r="AA10" s="2195"/>
      <c r="AB10" s="2175"/>
      <c r="AC10" s="1556"/>
      <c r="AD10" s="1578" t="s">
        <v>332</v>
      </c>
      <c r="AE10" s="1573" t="s">
        <v>333</v>
      </c>
      <c r="AF10" s="2194"/>
      <c r="AG10" s="2195"/>
      <c r="AH10" s="2192"/>
      <c r="AI10" s="2175"/>
      <c r="AJ10" s="1574"/>
      <c r="AK10" s="254" t="s">
        <v>334</v>
      </c>
      <c r="AL10" s="254" t="s">
        <v>132</v>
      </c>
      <c r="BM10" s="293">
        <v>23</v>
      </c>
    </row>
    <row customHeight="1" ht="15">
      <c r="D11" s="2183" t="s">
        <v>111</v>
      </c>
      <c r="E11" s="2179" t="s">
        <v>335</v>
      </c>
      <c r="F11" s="2179" t="s">
        <v>336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335</v>
      </c>
      <c r="F17" s="2179" t="s">
        <v>337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335</v>
      </c>
      <c r="F23" s="2179" t="s">
        <v>338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335</v>
      </c>
      <c r="F29" s="2179" t="s">
        <v>339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335</v>
      </c>
      <c r="F35" s="2179" t="s">
        <v>340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8A919-37B6-52F1-BC2B-D6432C60B21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341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"УСТЭК"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342</v>
      </c>
      <c r="E8" s="2205"/>
      <c r="F8" s="2205"/>
      <c r="G8" s="2208" t="s">
        <v>343</v>
      </c>
      <c r="J8" s="455">
        <v>11</v>
      </c>
    </row>
    <row customHeight="1" ht="11.549999999999999">
      <c r="A9" s="457"/>
      <c r="B9" s="502"/>
      <c r="C9" s="457"/>
      <c r="D9" s="472" t="s">
        <v>90</v>
      </c>
      <c r="E9" s="446" t="s">
        <v>344</v>
      </c>
      <c r="F9" s="446" t="s">
        <v>345</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346</v>
      </c>
      <c r="F11" s="1011" t="str">
        <f>IF(region_name="","",region_name)</f>
        <v>Тюменская область</v>
      </c>
      <c r="G11" s="1012" t="s">
        <v>347</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348</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349</v>
      </c>
      <c r="E14" s="1010" t="s">
        <v>350</v>
      </c>
      <c r="F14" s="1011" t="str">
        <f>IF(inn="","",inn)</f>
        <v>7203420973</v>
      </c>
      <c r="G14" s="1012" t="s">
        <v>351</v>
      </c>
      <c r="H14" s="475"/>
      <c r="J14" s="455">
        <v>0</v>
      </c>
    </row>
    <row customHeight="1" ht="22.5" hidden="1">
      <c r="A15" s="457"/>
      <c r="B15" s="502"/>
      <c r="C15" s="457"/>
      <c r="D15" s="1009" t="s">
        <v>352</v>
      </c>
      <c r="E15" s="1010" t="s">
        <v>353</v>
      </c>
      <c r="F15" s="1011" t="str">
        <f>IF(kpp="","",kpp)</f>
        <v>720301001</v>
      </c>
      <c r="G15" s="1012" t="s">
        <v>354</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355</v>
      </c>
      <c r="B19" s="502"/>
      <c r="C19" s="2213"/>
      <c r="D19" s="445" t="str">
        <f>A19</f>
        <v>5.1</v>
      </c>
      <c r="E19" s="442" t="s">
        <v>356</v>
      </c>
      <c r="F19" s="443" t="s">
        <v>348</v>
      </c>
      <c r="G19" s="444" t="s">
        <v>357</v>
      </c>
      <c r="H19" s="475"/>
      <c r="I19" s="852"/>
      <c r="J19" s="455">
        <v>0</v>
      </c>
    </row>
    <row customHeight="1" ht="24">
      <c r="A20" s="2202"/>
      <c r="B20" s="502"/>
      <c r="C20" s="2213"/>
      <c r="D20" s="440" t="str">
        <f>D19&amp;".1"</f>
        <v>5.1.1</v>
      </c>
      <c r="E20" s="439" t="s">
        <v>358</v>
      </c>
      <c r="F20" s="2677" t="s">
        <v>28</v>
      </c>
      <c r="G20" s="474"/>
      <c r="H20" s="475"/>
      <c r="I20" s="852"/>
      <c r="J20" s="455">
        <v>0</v>
      </c>
    </row>
    <row customHeight="1" ht="22.5">
      <c r="A21" s="2202"/>
      <c r="B21" s="502"/>
      <c r="C21" s="2213"/>
      <c r="D21" s="440" t="str">
        <f>D19&amp;".2"</f>
        <v>5.1.2</v>
      </c>
      <c r="E21" s="439" t="s">
        <v>359</v>
      </c>
      <c r="F21" s="2678" t="s">
        <v>28</v>
      </c>
      <c r="G21" s="444" t="s">
        <v>360</v>
      </c>
      <c r="H21" s="475"/>
      <c r="I21" s="852"/>
      <c r="J21" s="455">
        <v>0</v>
      </c>
    </row>
    <row customHeight="1" ht="22.5">
      <c r="A22" s="2202"/>
      <c r="B22" s="502"/>
      <c r="C22" s="2213"/>
      <c r="D22" s="440" t="str">
        <f>D19&amp;".3"</f>
        <v>5.1.3</v>
      </c>
      <c r="E22" s="439" t="s">
        <v>361</v>
      </c>
      <c r="F22" s="2677" t="s">
        <v>28</v>
      </c>
      <c r="G22" s="474"/>
      <c r="H22" s="475"/>
      <c r="I22" s="852"/>
      <c r="J22" s="455">
        <v>0</v>
      </c>
    </row>
    <row customHeight="1" ht="22.5">
      <c r="A23" s="2202"/>
      <c r="B23" s="502"/>
      <c r="C23" s="2213"/>
      <c r="D23" s="440" t="str">
        <f>D19&amp;".4"</f>
        <v>5.1.4</v>
      </c>
      <c r="E23" s="439" t="s">
        <v>362</v>
      </c>
      <c r="F23" s="2677" t="s">
        <v>28</v>
      </c>
      <c r="G23" s="444" t="s">
        <v>363</v>
      </c>
      <c r="H23" s="475"/>
      <c r="I23" s="852"/>
      <c r="J23" s="455">
        <v>0</v>
      </c>
    </row>
    <row customHeight="1" ht="22.5">
      <c r="A24" s="1978"/>
      <c r="B24" s="502"/>
      <c r="C24" s="492"/>
      <c r="D24" s="467"/>
      <c r="E24" s="1168" t="s">
        <v>364</v>
      </c>
      <c r="F24" s="468"/>
      <c r="G24" s="469"/>
      <c r="H24" s="475"/>
      <c r="I24" s="852"/>
      <c r="J24" s="455">
        <v>0</v>
      </c>
    </row>
    <row s="501" customFormat="1" customHeight="1" ht="24.75" hidden="1">
      <c r="A25" s="457"/>
      <c r="B25" s="502"/>
      <c r="C25" s="502"/>
      <c r="D25" s="1006" t="s">
        <v>92</v>
      </c>
      <c r="E25" s="1008" t="s">
        <v>365</v>
      </c>
      <c r="F25" s="1013" t="s">
        <v>348</v>
      </c>
      <c r="G25" s="1008"/>
      <c r="J25" s="501">
        <v>0</v>
      </c>
    </row>
    <row s="501" customFormat="1" customHeight="1" ht="11.25" hidden="1">
      <c r="A26" s="457"/>
      <c r="B26" s="502"/>
      <c r="C26" s="502"/>
      <c r="D26" s="1006" t="s">
        <v>366</v>
      </c>
      <c r="E26" s="1007" t="s">
        <v>367</v>
      </c>
      <c r="F26" s="1013" t="s">
        <v>348</v>
      </c>
      <c r="G26" s="1008"/>
      <c r="J26" s="501">
        <v>0</v>
      </c>
    </row>
    <row s="501" customFormat="1" customHeight="1" ht="11.25" hidden="1">
      <c r="A27" s="457"/>
      <c r="B27" s="502"/>
      <c r="C27" s="502"/>
      <c r="D27" s="1006" t="s">
        <v>368</v>
      </c>
      <c r="E27" s="1014" t="s">
        <v>369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370</v>
      </c>
      <c r="E28" s="1014" t="s">
        <v>371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372</v>
      </c>
      <c r="E29" s="1014" t="s">
        <v>373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374</v>
      </c>
      <c r="E30" s="1007" t="s">
        <v>375</v>
      </c>
      <c r="F30" s="1015"/>
      <c r="G30" s="1008"/>
      <c r="J30" s="501">
        <v>0</v>
      </c>
    </row>
    <row s="501" customFormat="1" customHeight="1" ht="11.25" hidden="1">
      <c r="A31" s="457"/>
      <c r="B31" s="502"/>
      <c r="C31" s="502"/>
      <c r="D31" s="1006" t="s">
        <v>376</v>
      </c>
      <c r="E31" s="1007" t="s">
        <v>377</v>
      </c>
      <c r="F31" s="1015"/>
      <c r="G31" s="1008"/>
      <c r="J31" s="501">
        <v>0</v>
      </c>
    </row>
    <row s="501" customFormat="1" customHeight="1" ht="11.25" hidden="1">
      <c r="A32" s="457"/>
      <c r="B32" s="502"/>
      <c r="C32" s="502"/>
      <c r="D32" s="1006" t="s">
        <v>378</v>
      </c>
      <c r="E32" s="1007" t="s">
        <v>379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348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380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380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348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381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382</v>
      </c>
      <c r="H44" s="475"/>
      <c r="J44" s="455">
        <v>22</v>
      </c>
    </row>
    <row customHeight="1" ht="23.25">
      <c r="A45" s="457"/>
      <c r="B45" s="502"/>
      <c r="C45" s="457"/>
      <c r="D45" s="440">
        <f>D44+1</f>
        <v>12</v>
      </c>
      <c r="E45" s="438" t="s">
        <v>383</v>
      </c>
      <c r="F45" s="443" t="s">
        <v>348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384</v>
      </c>
      <c r="H46" s="475"/>
      <c r="J46" s="455">
        <v>23</v>
      </c>
    </row>
    <row customHeight="1" ht="24">
      <c r="A47" s="2202"/>
      <c r="B47" s="502"/>
      <c r="C47" s="492"/>
      <c r="D47" s="440" t="str">
        <f>D45&amp;".2"</f>
        <v>12.2</v>
      </c>
      <c r="E47" s="442" t="s">
        <v>385</v>
      </c>
      <c r="F47" s="490"/>
      <c r="G47" s="437" t="s">
        <v>386</v>
      </c>
      <c r="H47" s="475"/>
      <c r="J47" s="455">
        <v>23</v>
      </c>
    </row>
    <row customHeight="1" ht="24">
      <c r="A48" s="2202"/>
      <c r="B48" s="502"/>
      <c r="C48" s="492"/>
      <c r="D48" s="440" t="str">
        <f>D45&amp;".3"</f>
        <v>12.3</v>
      </c>
      <c r="E48" s="442" t="s">
        <v>387</v>
      </c>
      <c r="F48" s="490"/>
      <c r="G48" s="437" t="s">
        <v>388</v>
      </c>
      <c r="H48" s="475"/>
      <c r="J48" s="455">
        <v>23</v>
      </c>
    </row>
    <row customHeight="1" ht="24">
      <c r="A49" s="2202"/>
      <c r="B49" s="502"/>
      <c r="C49" s="492"/>
      <c r="D49" s="440" t="str">
        <f>IF(TEMPLATE_SPHERE="TKO",D45&amp;".0",D45&amp;".4")</f>
        <v>12.4</v>
      </c>
      <c r="E49" s="436" t="s">
        <v>389</v>
      </c>
      <c r="F49" s="1685"/>
      <c r="G49" s="1762" t="s">
        <v>390</v>
      </c>
      <c r="H49" s="475"/>
      <c r="J49" s="455">
        <v>23</v>
      </c>
    </row>
    <row customHeight="1" ht="24">
      <c r="A50" s="457"/>
      <c r="B50" s="502"/>
      <c r="C50" s="457"/>
      <c r="D50" s="467"/>
      <c r="E50" s="415" t="s">
        <v>391</v>
      </c>
      <c r="F50" s="468"/>
      <c r="G50" s="1762" t="s">
        <v>392</v>
      </c>
      <c r="H50" s="476"/>
      <c r="J50" s="455">
        <v>23</v>
      </c>
    </row>
    <row customHeight="1" ht="24">
      <c r="A51" s="858"/>
      <c r="B51" s="502"/>
      <c r="C51" s="492"/>
      <c r="D51" s="440">
        <f>D45+1</f>
        <v>13</v>
      </c>
      <c r="E51" s="528" t="s">
        <v>393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E031A-3DE9-B5B7-6825-42CA0C5334E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394</v>
      </c>
      <c r="I1" s="2217"/>
      <c r="J1" s="2217"/>
      <c r="K1" s="2217"/>
      <c r="L1" s="2217"/>
      <c r="M1" s="2217"/>
      <c r="N1" s="2217"/>
      <c r="O1" s="2217"/>
      <c r="P1" s="2217"/>
      <c r="Q1" s="2217"/>
      <c r="R1" s="2217"/>
      <c r="T1" s="2217" t="s">
        <v>395</v>
      </c>
      <c r="U1" s="2217"/>
      <c r="V1" s="2217"/>
      <c r="X1" s="2217" t="s">
        <v>396</v>
      </c>
      <c r="Y1" s="2217"/>
      <c r="Z1" s="2217"/>
      <c r="AB1" s="2217" t="s">
        <v>397</v>
      </c>
      <c r="AC1" s="2217"/>
      <c r="AT1" s="447" t="s">
        <v>14</v>
      </c>
    </row>
    <row customHeight="1" ht="14.25" hidden="1">
      <c r="AT2" s="447">
        <v>0</v>
      </c>
    </row>
    <row s="1613" customFormat="1" customHeight="1" ht="5.25">
      <c r="C3" s="701"/>
      <c r="D3" s="702"/>
      <c r="E3" s="702"/>
      <c r="F3" s="702"/>
      <c r="G3" s="702"/>
      <c r="H3" s="702" t="s">
        <v>398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"УСТЭК"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342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343</v>
      </c>
      <c r="AF7" s="2223" t="s">
        <v>343</v>
      </c>
      <c r="AG7" s="2223" t="s">
        <v>343</v>
      </c>
      <c r="AH7" s="2223" t="s">
        <v>343</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399</v>
      </c>
      <c r="I8" s="2226" t="s">
        <v>400</v>
      </c>
      <c r="J8" s="2223" t="s">
        <v>401</v>
      </c>
      <c r="K8" s="2223"/>
      <c r="L8" s="2223"/>
      <c r="M8" s="2218"/>
      <c r="N8" s="2223" t="s">
        <v>402</v>
      </c>
      <c r="O8" s="2223"/>
      <c r="P8" s="2223" t="s">
        <v>403</v>
      </c>
      <c r="Q8" s="2223"/>
      <c r="R8" s="2230" t="s">
        <v>404</v>
      </c>
      <c r="S8" s="824"/>
      <c r="T8" s="2228" t="s">
        <v>405</v>
      </c>
      <c r="U8" s="2228" t="s">
        <v>406</v>
      </c>
      <c r="V8" s="2228" t="s">
        <v>407</v>
      </c>
      <c r="W8" s="826"/>
      <c r="X8" s="2228" t="s">
        <v>408</v>
      </c>
      <c r="Y8" s="2228" t="s">
        <v>409</v>
      </c>
      <c r="Z8" s="2228" t="s">
        <v>410</v>
      </c>
      <c r="AA8" s="826"/>
      <c r="AB8" s="2228" t="s">
        <v>411</v>
      </c>
      <c r="AC8" s="2228" t="s">
        <v>404</v>
      </c>
      <c r="AD8" s="826"/>
      <c r="AE8" s="2223"/>
      <c r="AF8" s="2223"/>
      <c r="AG8" s="2223"/>
      <c r="AH8" s="2223"/>
      <c r="AT8" s="447">
        <v>26</v>
      </c>
    </row>
    <row customHeight="1" ht="46.199999999999996">
      <c r="C9" s="450"/>
      <c r="D9" s="2127"/>
      <c r="E9" s="2223"/>
      <c r="F9" s="2223"/>
      <c r="G9" s="829"/>
      <c r="H9" s="2225"/>
      <c r="I9" s="2227"/>
      <c r="J9" s="425" t="s">
        <v>412</v>
      </c>
      <c r="K9" s="425" t="s">
        <v>413</v>
      </c>
      <c r="L9" s="425" t="s">
        <v>414</v>
      </c>
      <c r="M9" s="431" t="s">
        <v>415</v>
      </c>
      <c r="N9" s="425" t="s">
        <v>416</v>
      </c>
      <c r="O9" s="425" t="s">
        <v>415</v>
      </c>
      <c r="P9" s="425" t="s">
        <v>417</v>
      </c>
      <c r="Q9" s="425" t="s">
        <v>415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418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419</v>
      </c>
      <c r="AF12" s="2221" t="s">
        <v>420</v>
      </c>
      <c r="AG12" s="2221" t="s">
        <v>421</v>
      </c>
      <c r="AH12" s="2221" t="s">
        <v>422</v>
      </c>
      <c r="AI12" s="447"/>
      <c r="AM12" s="511"/>
      <c r="AP12" s="500" t="s">
        <v>423</v>
      </c>
      <c r="AQ12" s="500" t="s">
        <v>423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93F8B-CED8-F5A4-3FB4-C615173C4E5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394</v>
      </c>
      <c r="I1" s="2217"/>
      <c r="V1" s="1607" t="s">
        <v>14</v>
      </c>
    </row>
    <row s="1635" customFormat="1" customHeight="1" ht="14.25" hidden="1">
      <c r="C2" s="1619"/>
      <c r="D2" s="2233" t="s">
        <v>111</v>
      </c>
      <c r="E2" s="2235"/>
      <c r="F2" s="1625"/>
      <c r="G2" s="1620" t="s">
        <v>111</v>
      </c>
      <c r="H2" s="1623"/>
      <c r="I2" s="1621"/>
      <c r="L2" s="1622"/>
      <c r="M2" s="1622"/>
      <c r="N2" s="1622"/>
      <c r="O2" s="1622" t="s">
        <v>424</v>
      </c>
      <c r="P2" s="1622"/>
      <c r="Q2" s="1622"/>
      <c r="R2" s="1624" t="s">
        <v>423</v>
      </c>
      <c r="S2" s="1624" t="s">
        <v>423</v>
      </c>
      <c r="T2" s="1622"/>
      <c r="U2" s="1622"/>
      <c r="V2" s="1618">
        <v>0</v>
      </c>
    </row>
    <row s="1635" customFormat="1" customHeight="1" ht="14.25" hidden="1">
      <c r="C3" s="1619"/>
      <c r="D3" s="2234"/>
      <c r="E3" s="2236"/>
      <c r="F3" s="405"/>
      <c r="G3" s="869"/>
      <c r="H3" s="869" t="s">
        <v>425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398</v>
      </c>
      <c r="I5" s="702"/>
      <c r="J5" s="702"/>
      <c r="L5" s="1614"/>
      <c r="M5" s="1614"/>
      <c r="N5" s="1614"/>
      <c r="O5" s="1614"/>
      <c r="P5" s="1614"/>
      <c r="Q5" s="1614"/>
      <c r="R5" s="1614"/>
      <c r="S5" s="1614"/>
      <c r="T5" s="1614"/>
      <c r="U5" s="1614"/>
      <c r="V5" s="1613">
        <v>5</v>
      </c>
    </row>
    <row customHeight="1" ht="29.25">
      <c r="C6" s="1516"/>
      <c r="D6" s="2237" t="s">
        <v>426</v>
      </c>
      <c r="E6" s="2237"/>
      <c r="F6" s="2237"/>
      <c r="G6" s="2237"/>
      <c r="H6" s="2237"/>
      <c r="I6" s="2237"/>
      <c r="J6" s="491"/>
      <c r="K6" s="1615"/>
      <c r="V6" s="1607">
        <v>28</v>
      </c>
    </row>
    <row customHeight="1" ht="18">
      <c r="C7" s="1516"/>
      <c r="D7" s="2176" t="str">
        <f>IF(org=0,"Не определено",org)</f>
        <v>АО "УСТЭК"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342</v>
      </c>
      <c r="E10" s="2219"/>
      <c r="F10" s="2219"/>
      <c r="G10" s="2219"/>
      <c r="H10" s="2219"/>
      <c r="I10" s="2219"/>
      <c r="J10" s="2223" t="s">
        <v>343</v>
      </c>
      <c r="V10" s="1607">
        <v>14</v>
      </c>
    </row>
    <row customHeight="1" ht="27.299999999999997">
      <c r="C11" s="1516"/>
      <c r="D11" s="2127" t="s">
        <v>90</v>
      </c>
      <c r="E11" s="2223" t="s">
        <v>107</v>
      </c>
      <c r="F11" s="2192" t="s">
        <v>90</v>
      </c>
      <c r="G11" s="2193"/>
      <c r="H11" s="2175" t="s">
        <v>427</v>
      </c>
      <c r="I11" s="2175" t="s">
        <v>428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418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429</v>
      </c>
      <c r="K14" s="1607"/>
      <c r="R14" s="500" t="s">
        <v>423</v>
      </c>
      <c r="S14" s="500" t="s">
        <v>423</v>
      </c>
      <c r="V14" s="1607">
        <v>14</v>
      </c>
    </row>
    <row customHeight="1" ht="14.699999999999998">
      <c r="A15" s="1607"/>
      <c r="C15" s="1516"/>
      <c r="D15" s="2234"/>
      <c r="E15" s="2236"/>
      <c r="F15" s="405"/>
      <c r="G15" s="869"/>
      <c r="H15" s="869" t="s">
        <v>425</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FBA75-6F83-355C-B332-7D5AE6EF0D0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430</v>
      </c>
      <c r="F4" s="2238"/>
      <c r="G4" s="2239"/>
      <c r="H4" s="2239"/>
      <c r="I4" s="2240"/>
      <c r="J4" s="491"/>
      <c r="K4" s="453"/>
      <c r="L4" s="453"/>
      <c r="W4" s="447">
        <v>22</v>
      </c>
    </row>
    <row s="1635" customFormat="1" customHeight="1" ht="18">
      <c r="A5" s="759"/>
      <c r="D5" s="822"/>
      <c r="E5" s="2214" t="str">
        <f>IF(org=0,"Не определено",org)</f>
        <v>АО "УСТЭК"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342</v>
      </c>
      <c r="F7" s="2208"/>
      <c r="G7" s="2209"/>
      <c r="H7" s="2209"/>
      <c r="I7" s="2209"/>
      <c r="J7" s="2209"/>
      <c r="K7" s="2209"/>
      <c r="L7" s="2223" t="s">
        <v>343</v>
      </c>
      <c r="W7" s="447">
        <v>14</v>
      </c>
    </row>
    <row customHeight="1" ht="48.29999999999999">
      <c r="D8" s="450"/>
      <c r="E8" s="473" t="s">
        <v>90</v>
      </c>
      <c r="F8" s="823"/>
      <c r="G8" s="465" t="s">
        <v>88</v>
      </c>
      <c r="H8" s="465" t="s">
        <v>89</v>
      </c>
      <c r="I8" s="414" t="s">
        <v>87</v>
      </c>
      <c r="J8" s="414" t="s">
        <v>431</v>
      </c>
      <c r="K8" s="414" t="s">
        <v>432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433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434</v>
      </c>
      <c r="Q12" s="516" t="s">
        <v>435</v>
      </c>
      <c r="R12" s="517" t="s">
        <v>436</v>
      </c>
      <c r="S12" s="511" t="s">
        <v>437</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0A809-90C8-E488-5FCE-3187973C0A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439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440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441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443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445</v>
      </c>
      <c r="M6" s="537"/>
      <c r="P6" s="2257">
        <v>1</v>
      </c>
      <c r="Q6" s="1305"/>
      <c r="R6" s="356"/>
      <c r="S6" s="1309">
        <f>$I6</f>
      </c>
      <c r="T6" s="285" t="s">
        <v>446</v>
      </c>
      <c r="U6" s="300"/>
      <c r="V6" s="2245"/>
      <c r="W6" s="2246"/>
      <c r="X6" s="2246"/>
      <c r="Y6" s="2246"/>
      <c r="Z6" s="2246"/>
      <c r="AA6" s="2246"/>
      <c r="AB6" s="2246"/>
      <c r="AC6" s="2247"/>
      <c r="AD6" s="2245"/>
      <c r="AE6" s="2246"/>
      <c r="AF6" s="2246"/>
      <c r="AG6" s="2246"/>
      <c r="AH6" s="2246"/>
      <c r="AI6" s="2246"/>
      <c r="AJ6" s="2246"/>
      <c r="AK6" s="2246"/>
      <c r="AL6" s="2247"/>
      <c r="AM6" s="1258" t="s">
        <v>447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448</v>
      </c>
      <c r="M7" s="537"/>
      <c r="N7" s="1366"/>
      <c r="P7" s="2257"/>
      <c r="Q7" s="2257">
        <v>1</v>
      </c>
      <c r="R7" s="357"/>
      <c r="S7" s="1309">
        <f>$J7</f>
      </c>
      <c r="T7" s="286" t="s">
        <v>449</v>
      </c>
      <c r="U7" s="300"/>
      <c r="V7" s="2245"/>
      <c r="W7" s="2246"/>
      <c r="X7" s="2246"/>
      <c r="Y7" s="2246"/>
      <c r="Z7" s="2246"/>
      <c r="AA7" s="2246"/>
      <c r="AB7" s="2246"/>
      <c r="AC7" s="2247"/>
      <c r="AD7" s="2245"/>
      <c r="AE7" s="2246"/>
      <c r="AF7" s="2246"/>
      <c r="AG7" s="2246"/>
      <c r="AH7" s="2246"/>
      <c r="AI7" s="2246"/>
      <c r="AJ7" s="2246"/>
      <c r="AK7" s="2246"/>
      <c r="AL7" s="2247"/>
      <c r="AM7" s="1258" t="s">
        <v>450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451</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452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454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тарифной и ценовой политики Тюменской области</v>
      </c>
      <c r="W29" s="2251"/>
      <c r="X29" s="2251"/>
      <c r="Y29" s="2251"/>
      <c r="Z29" s="2251"/>
      <c r="AA29" s="2251"/>
      <c r="AB29" s="2251"/>
      <c r="AC29" s="326"/>
      <c r="AD29" s="2251" t="str">
        <f>IF(TITLE_NAME_OR_PR_CHANGE="",IF(TITLE_NAME_OR_PR="","",TITLE_NAME_OR_PR),TITLE_NAME_OR_PR_CHANGE)</f>
        <v>Департамент тарифной и ценовой политики Тюменской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45503.42328703704</v>
      </c>
      <c r="W30" s="2264"/>
      <c r="X30" s="2264"/>
      <c r="Y30" s="2264"/>
      <c r="Z30" s="2264"/>
      <c r="AA30" s="2264"/>
      <c r="AB30" s="2264"/>
      <c r="AC30" s="326"/>
      <c r="AD30" s="2264" t="str">
        <f>IF(TITLE_DATE_PR_CHANGE="",IF(TITLE_DATE_PR="","",TITLE_DATE_PR),TITLE_DATE_PR_CHANGE)</f>
        <v>45503.42328703704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032/01-21</v>
      </c>
      <c r="W31" s="2251"/>
      <c r="X31" s="2251"/>
      <c r="Y31" s="2251"/>
      <c r="Z31" s="2251"/>
      <c r="AA31" s="2251"/>
      <c r="AB31" s="2251"/>
      <c r="AC31" s="326"/>
      <c r="AD31" s="2251" t="str">
        <f>IF(TITLE_NUMBER_PR_CHANGE="",IF(TITLE_NUMBER_PR="","",TITLE_NUMBER_PR),TITLE_NUMBER_PR_CHANGE)</f>
        <v>032/01-21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https://tarif.admtyumen.ru/OIGV/tarif/actions/npa.htm</v>
      </c>
      <c r="W32" s="2251"/>
      <c r="X32" s="2251"/>
      <c r="Y32" s="2251"/>
      <c r="Z32" s="2251"/>
      <c r="AA32" s="2251"/>
      <c r="AB32" s="2251"/>
      <c r="AC32" s="326"/>
      <c r="AD32" s="2251" t="str">
        <f>IF(TITLE_IST_PUB_CHANGE="",IF(TITLE_IST_PUB="","",TITLE_IST_PUB),TITLE_IST_PUB_CHANGE)</f>
        <v>https://tarif.admtyumen.ru/OIGV/tarif/actions/npa.htm</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45503.42328703704</v>
      </c>
      <c r="W34" s="2264"/>
      <c r="X34" s="2264"/>
      <c r="Y34" s="2264"/>
      <c r="Z34" s="2264"/>
      <c r="AA34" s="2264"/>
      <c r="AB34" s="2264"/>
      <c r="AC34" s="326"/>
      <c r="AD34" s="2264" t="str">
        <f>IF(TITLE_DATE_PR_CHANGE="",IF(TITLE_DATE_PR="","",TITLE_DATE_PR),TITLE_DATE_PR_CHANGE)</f>
        <v>45503.42328703704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032/01-21</v>
      </c>
      <c r="W35" s="2251"/>
      <c r="X35" s="2251"/>
      <c r="Y35" s="2251"/>
      <c r="Z35" s="2251"/>
      <c r="AA35" s="2251"/>
      <c r="AB35" s="2251"/>
      <c r="AC35" s="326"/>
      <c r="AD35" s="2251" t="str">
        <f>IF(TITLE_NUMBER_PR_CHANGE="",IF(TITLE_NUMBER_PR="","",TITLE_NUMBER_PR),TITLE_NUMBER_PR_CHANGE)</f>
        <v>032/01-21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343</v>
      </c>
      <c r="AS38" s="1155">
        <v>14</v>
      </c>
    </row>
    <row customHeight="1" ht="14.699999999999998">
      <c r="Q39" s="376"/>
      <c r="R39" s="376"/>
      <c r="S39" s="2273" t="s">
        <v>90</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610" t="s">
        <v>473</v>
      </c>
      <c r="X40" s="2262" t="s">
        <v>474</v>
      </c>
      <c r="Y40" s="2263"/>
      <c r="Z40" s="2262" t="s">
        <v>475</v>
      </c>
      <c r="AA40" s="2269"/>
      <c r="AB40" s="2263"/>
      <c r="AC40" s="2278"/>
      <c r="AD40" s="2260" t="s">
        <v>472</v>
      </c>
      <c r="AE40" s="2283" t="s">
        <v>473</v>
      </c>
      <c r="AF40" s="2262" t="s">
        <v>474</v>
      </c>
      <c r="AG40" s="2263"/>
      <c r="AH40" s="2262" t="s">
        <v>475</v>
      </c>
      <c r="AI40" s="2269"/>
      <c r="AJ40" s="2263"/>
      <c r="AK40" s="2278"/>
      <c r="AL40" s="2281"/>
      <c r="AM40" s="2127"/>
      <c r="AS40" s="1155">
        <v>34</v>
      </c>
    </row>
    <row customHeight="1" ht="35.699999999999996">
      <c r="A41" s="1370"/>
      <c r="B41" s="1370" t="s">
        <v>137</v>
      </c>
      <c r="C41" s="1370" t="s">
        <v>138</v>
      </c>
      <c r="D41" s="1370" t="s">
        <v>139</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221" t="s">
        <v>485</v>
      </c>
      <c r="AA41" s="2270" t="s">
        <v>486</v>
      </c>
      <c r="AB41" s="2271"/>
      <c r="AC41" s="2279"/>
      <c r="AD41" s="2261"/>
      <c r="AE41" s="2284"/>
      <c r="AF41" s="1222" t="s">
        <v>483</v>
      </c>
      <c r="AG41" s="1222" t="s">
        <v>484</v>
      </c>
      <c r="AH41" s="1313"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439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440</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441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442</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443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444</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445</v>
      </c>
      <c r="P47" s="2257">
        <v>1</v>
      </c>
      <c r="Q47" s="1220"/>
      <c r="R47" s="356"/>
      <c r="S47" s="1224" t="str">
        <f>$I47</f>
        <v>....1</v>
      </c>
      <c r="T47" s="285" t="s">
        <v>446</v>
      </c>
      <c r="U47" s="300"/>
      <c r="V47" s="2245"/>
      <c r="W47" s="2246"/>
      <c r="X47" s="2246"/>
      <c r="Y47" s="2246"/>
      <c r="Z47" s="2246"/>
      <c r="AA47" s="2246"/>
      <c r="AB47" s="2246"/>
      <c r="AC47" s="2247"/>
      <c r="AD47" s="2245"/>
      <c r="AE47" s="2246"/>
      <c r="AF47" s="2246"/>
      <c r="AG47" s="2246"/>
      <c r="AH47" s="2246"/>
      <c r="AI47" s="2246"/>
      <c r="AJ47" s="2246"/>
      <c r="AK47" s="2246"/>
      <c r="AL47" s="2247"/>
      <c r="AM47" s="1258" t="s">
        <v>447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448</v>
      </c>
      <c r="P48" s="2257"/>
      <c r="Q48" s="2257">
        <v>1</v>
      </c>
      <c r="R48" s="357"/>
      <c r="S48" s="1224" t="str">
        <f>$J48</f>
        <v>....1.1</v>
      </c>
      <c r="T48" s="286" t="s">
        <v>449</v>
      </c>
      <c r="U48" s="300"/>
      <c r="V48" s="2245"/>
      <c r="W48" s="2246"/>
      <c r="X48" s="2246"/>
      <c r="Y48" s="2246"/>
      <c r="Z48" s="2246"/>
      <c r="AA48" s="2246"/>
      <c r="AB48" s="2246"/>
      <c r="AC48" s="2247"/>
      <c r="AD48" s="2245"/>
      <c r="AE48" s="2246"/>
      <c r="AF48" s="2246"/>
      <c r="AG48" s="2246"/>
      <c r="AH48" s="2246"/>
      <c r="AI48" s="2246"/>
      <c r="AJ48" s="2246"/>
      <c r="AK48" s="2246"/>
      <c r="AL48" s="2247"/>
      <c r="AM48" s="1258" t="s">
        <v>450</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451</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453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454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455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E231E-584A-BD14-A8F9-2E443D2B9669}" mc:Ignorable="x14ac xr xr2 xr3">
  <sheetPr>
    <tabColor theme="6" tint="0.4"/>
  </sheetPr>
  <dimension ref="A1:BA163"/>
  <sheetViews>
    <sheetView showGridLines="0" zoomScale="90" workbookViewId="0" tabSelected="1">
      <pane xSplit="29" ySplit="42" topLeftCell="AD137" activePane="bottomRight" state="frozen"/>
      <selection pane="bottomLeft" activeCell="A43" sqref="A43"/>
      <selection pane="topRight" activeCell="AD1" sqref="AD1"/>
      <selection pane="bottomRight" activeCell="T157" sqref="T157:AU15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438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440</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441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442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444</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445</v>
      </c>
      <c r="M6" s="537"/>
      <c r="P6" s="2257">
        <v>1</v>
      </c>
      <c r="Q6" s="1331"/>
      <c r="R6" s="356"/>
      <c r="S6" s="1336">
        <f>$I6</f>
      </c>
      <c r="T6" s="285" t="s">
        <v>446</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447</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448</v>
      </c>
      <c r="M7" s="537"/>
      <c r="N7" s="1366"/>
      <c r="P7" s="2257"/>
      <c r="Q7" s="2257">
        <v>1</v>
      </c>
      <c r="R7" s="357"/>
      <c r="S7" s="1336">
        <f>$J7</f>
      </c>
      <c r="T7" s="286" t="s">
        <v>449</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450</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451</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751"/>
      <c r="AM8" s="325"/>
      <c r="AN8" s="751"/>
      <c r="AO8" s="1257"/>
      <c r="AP8" s="2602"/>
      <c r="AQ8" s="2107" t="s">
        <v>63</v>
      </c>
      <c r="AR8" s="2602"/>
      <c r="AS8" s="2107" t="s">
        <v>63</v>
      </c>
      <c r="AT8" s="325"/>
      <c r="AU8" s="2253" t="s">
        <v>452</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453</v>
      </c>
      <c r="U10" s="367"/>
      <c r="V10" s="367"/>
      <c r="W10" s="367"/>
      <c r="X10" s="367"/>
      <c r="Y10" s="367"/>
      <c r="Z10" s="367"/>
      <c r="AA10" s="367"/>
      <c r="AB10" s="367"/>
      <c r="AC10" s="367"/>
      <c r="AD10" s="367"/>
      <c r="AE10" s="367"/>
      <c r="AF10" s="367"/>
      <c r="AG10" s="367"/>
      <c r="AH10" s="367"/>
      <c r="AI10" s="367"/>
      <c r="AJ10" s="367"/>
      <c r="AK10" s="367"/>
      <c r="AL10" s="2679"/>
      <c r="AM10" s="2680"/>
      <c r="AN10" s="2681"/>
      <c r="AO10" s="2682"/>
      <c r="AP10" s="2683"/>
      <c r="AQ10" s="2684"/>
      <c r="AR10" s="2685"/>
      <c r="AS10" s="2686"/>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454</v>
      </c>
      <c r="U11" s="367"/>
      <c r="V11" s="367"/>
      <c r="W11" s="367"/>
      <c r="X11" s="367"/>
      <c r="Y11" s="367"/>
      <c r="Z11" s="367"/>
      <c r="AA11" s="367"/>
      <c r="AB11" s="367"/>
      <c r="AC11" s="366"/>
      <c r="AD11" s="367"/>
      <c r="AE11" s="367"/>
      <c r="AF11" s="367"/>
      <c r="AG11" s="367"/>
      <c r="AH11" s="367"/>
      <c r="AI11" s="367"/>
      <c r="AJ11" s="367"/>
      <c r="AK11" s="366"/>
      <c r="AL11" s="2687"/>
      <c r="AM11" s="2688"/>
      <c r="AN11" s="2689"/>
      <c r="AO11" s="2690"/>
      <c r="AP11" s="2691"/>
      <c r="AQ11" s="2692"/>
      <c r="AR11" s="2693"/>
      <c r="AS11" s="2694"/>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455</v>
      </c>
      <c r="U12" s="367"/>
      <c r="V12" s="367"/>
      <c r="W12" s="367"/>
      <c r="X12" s="367"/>
      <c r="Y12" s="367"/>
      <c r="Z12" s="367"/>
      <c r="AA12" s="367"/>
      <c r="AB12" s="367"/>
      <c r="AC12" s="366"/>
      <c r="AD12" s="367"/>
      <c r="AE12" s="367"/>
      <c r="AF12" s="367"/>
      <c r="AG12" s="367"/>
      <c r="AH12" s="367"/>
      <c r="AI12" s="367"/>
      <c r="AJ12" s="367"/>
      <c r="AK12" s="366"/>
      <c r="AL12" s="2695"/>
      <c r="AM12" s="2696"/>
      <c r="AN12" s="2697"/>
      <c r="AO12" s="2698"/>
      <c r="AP12" s="2699"/>
      <c r="AQ12" s="2700"/>
      <c r="AR12" s="2701"/>
      <c r="AS12" s="2702"/>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63</v>
      </c>
      <c r="AJ17" s="2267"/>
      <c r="AK17" s="2268" t="s">
        <v>63</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456</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L22" s="1366"/>
      <c r="AM22" s="1366"/>
      <c r="AN22" s="1366"/>
      <c r="AO22" s="1366"/>
      <c r="AP22" s="1366"/>
      <c r="AQ22" s="1370" t="s">
        <v>459</v>
      </c>
      <c r="AR22" s="1366"/>
      <c r="AS22" s="1370" t="s">
        <v>460</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тарифной и ценовой политики Тюменской области</v>
      </c>
      <c r="W29" s="2251"/>
      <c r="X29" s="2251"/>
      <c r="Y29" s="2251"/>
      <c r="Z29" s="2251"/>
      <c r="AA29" s="2251"/>
      <c r="AB29" s="2251"/>
      <c r="AC29" s="326"/>
      <c r="AD29" s="2251" t="str">
        <f>IF(TITLE_NAME_OR_PR_CHANGE="",IF(TITLE_NAME_OR_PR="","",TITLE_NAME_OR_PR),TITLE_NAME_OR_PR_CHANGE)</f>
        <v>Департамент тарифной и ценовой политики Тюменской области</v>
      </c>
      <c r="AE29" s="2251"/>
      <c r="AF29" s="2251"/>
      <c r="AG29" s="2251"/>
      <c r="AH29" s="2251"/>
      <c r="AI29" s="2251"/>
      <c r="AJ29" s="2251"/>
      <c r="AK29" s="326"/>
      <c r="AL29" s="2251" t="str">
        <f>IF(TITLE_NAME_OR_PR_CHANGE="",IF(TITLE_NAME_OR_PR="","",TITLE_NAME_OR_PR),TITLE_NAME_OR_PR_CHANGE)</f>
        <v>Департамент тарифной и ценовой политики Тюменской области</v>
      </c>
      <c r="AM29" s="2251"/>
      <c r="AN29" s="2251"/>
      <c r="AO29" s="2251"/>
      <c r="AP29" s="2251"/>
      <c r="AQ29" s="2251"/>
      <c r="AR29" s="2251"/>
      <c r="AS29" s="1635"/>
      <c r="AT29" s="326"/>
      <c r="AU29" s="280"/>
      <c r="AV29" s="368"/>
      <c r="AW29" s="368"/>
      <c r="AX29" s="368"/>
      <c r="AY29" s="368"/>
      <c r="AZ29" s="368"/>
      <c r="BA29" s="418">
        <v>0</v>
      </c>
    </row>
    <row s="1853" customFormat="1" customHeight="1" ht="18.75">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45503.42328703704</v>
      </c>
      <c r="W30" s="2264"/>
      <c r="X30" s="2264"/>
      <c r="Y30" s="2264"/>
      <c r="Z30" s="2264"/>
      <c r="AA30" s="2264"/>
      <c r="AB30" s="2264"/>
      <c r="AC30" s="326"/>
      <c r="AD30" s="2264" t="str">
        <f>IF(TITLE_DATE_PR_CHANGE="",IF(TITLE_DATE_PR="","",TITLE_DATE_PR),TITLE_DATE_PR_CHANGE)</f>
        <v>45503.42328703704</v>
      </c>
      <c r="AE30" s="2264"/>
      <c r="AF30" s="2264"/>
      <c r="AG30" s="2264"/>
      <c r="AH30" s="2264"/>
      <c r="AI30" s="2264"/>
      <c r="AJ30" s="2264"/>
      <c r="AK30" s="326"/>
      <c r="AL30" s="2264" t="str">
        <f>IF(TITLE_DATE_PR_CHANGE="",IF(TITLE_DATE_PR="","",TITLE_DATE_PR),TITLE_DATE_PR_CHANGE)</f>
        <v>45503.42328703704</v>
      </c>
      <c r="AM30" s="2264"/>
      <c r="AN30" s="2264"/>
      <c r="AO30" s="2264"/>
      <c r="AP30" s="2264"/>
      <c r="AQ30" s="2264"/>
      <c r="AR30" s="2264"/>
      <c r="AS30" s="1635"/>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032/01-21</v>
      </c>
      <c r="W31" s="2251"/>
      <c r="X31" s="2251"/>
      <c r="Y31" s="2251"/>
      <c r="Z31" s="2251"/>
      <c r="AA31" s="2251"/>
      <c r="AB31" s="2251"/>
      <c r="AC31" s="326"/>
      <c r="AD31" s="2251" t="str">
        <f>IF(TITLE_NUMBER_PR_CHANGE="",IF(TITLE_NUMBER_PR="","",TITLE_NUMBER_PR),TITLE_NUMBER_PR_CHANGE)</f>
        <v>032/01-21</v>
      </c>
      <c r="AE31" s="2251"/>
      <c r="AF31" s="2251"/>
      <c r="AG31" s="2251"/>
      <c r="AH31" s="2251"/>
      <c r="AI31" s="2251"/>
      <c r="AJ31" s="2251"/>
      <c r="AK31" s="326"/>
      <c r="AL31" s="2251" t="str">
        <f>IF(TITLE_NUMBER_PR_CHANGE="",IF(TITLE_NUMBER_PR="","",TITLE_NUMBER_PR),TITLE_NUMBER_PR_CHANGE)</f>
        <v>032/01-21</v>
      </c>
      <c r="AM31" s="2251"/>
      <c r="AN31" s="2251"/>
      <c r="AO31" s="2251"/>
      <c r="AP31" s="2251"/>
      <c r="AQ31" s="2251"/>
      <c r="AR31" s="2251"/>
      <c r="AS31" s="1635"/>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https://tarif.admtyumen.ru/OIGV/tarif/actions/npa.htm</v>
      </c>
      <c r="W32" s="2251"/>
      <c r="X32" s="2251"/>
      <c r="Y32" s="2251"/>
      <c r="Z32" s="2251"/>
      <c r="AA32" s="2251"/>
      <c r="AB32" s="2251"/>
      <c r="AC32" s="326"/>
      <c r="AD32" s="2251" t="str">
        <f>IF(TITLE_IST_PUB_CHANGE="",IF(TITLE_IST_PUB="","",TITLE_IST_PUB),TITLE_IST_PUB_CHANGE)</f>
        <v>https://tarif.admtyumen.ru/OIGV/tarif/actions/npa.htm</v>
      </c>
      <c r="AE32" s="2251"/>
      <c r="AF32" s="2251"/>
      <c r="AG32" s="2251"/>
      <c r="AH32" s="2251"/>
      <c r="AI32" s="2251"/>
      <c r="AJ32" s="2251"/>
      <c r="AK32" s="326"/>
      <c r="AL32" s="2251" t="str">
        <f>IF(TITLE_IST_PUB_CHANGE="",IF(TITLE_IST_PUB="","",TITLE_IST_PUB),TITLE_IST_PUB_CHANGE)</f>
        <v>https://tarif.admtyumen.ru/OIGV/tarif/actions/npa.htm</v>
      </c>
      <c r="AM32" s="2251"/>
      <c r="AN32" s="2251"/>
      <c r="AO32" s="2251"/>
      <c r="AP32" s="2251"/>
      <c r="AQ32" s="2251"/>
      <c r="AR32" s="2251"/>
      <c r="AS32" s="1635"/>
      <c r="AT32" s="326"/>
      <c r="AU32" s="280"/>
      <c r="AV32" s="368"/>
      <c r="AW32" s="368"/>
      <c r="AX32" s="368"/>
      <c r="AY32" s="368"/>
      <c r="AZ32" s="368"/>
      <c r="BA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45503.42328703704</v>
      </c>
      <c r="W34" s="2264"/>
      <c r="X34" s="2264"/>
      <c r="Y34" s="2264"/>
      <c r="Z34" s="2264"/>
      <c r="AA34" s="2264"/>
      <c r="AB34" s="2264"/>
      <c r="AC34" s="326"/>
      <c r="AD34" s="2264" t="str">
        <f>IF(TITLE_DATE_PR_CHANGE="",IF(TITLE_DATE_PR="","",TITLE_DATE_PR),TITLE_DATE_PR_CHANGE)</f>
        <v>45503.42328703704</v>
      </c>
      <c r="AE34" s="2264"/>
      <c r="AF34" s="2264"/>
      <c r="AG34" s="2264"/>
      <c r="AH34" s="2264"/>
      <c r="AI34" s="2264"/>
      <c r="AJ34" s="2264"/>
      <c r="AK34" s="326"/>
      <c r="AL34" s="2264" t="str">
        <f>IF(TITLE_DATE_PR_CHANGE="",IF(TITLE_DATE_PR="","",TITLE_DATE_PR),TITLE_DATE_PR_CHANGE)</f>
        <v>45503.42328703704</v>
      </c>
      <c r="AM34" s="2264"/>
      <c r="AN34" s="2264"/>
      <c r="AO34" s="2264"/>
      <c r="AP34" s="2264"/>
      <c r="AQ34" s="2264"/>
      <c r="AR34" s="2264"/>
      <c r="AS34" s="1635"/>
      <c r="AT34" s="326"/>
      <c r="AU34" s="280"/>
      <c r="AV34" s="368"/>
      <c r="AW34" s="368"/>
      <c r="AX34" s="368"/>
      <c r="AY34" s="368"/>
      <c r="AZ34" s="368"/>
      <c r="BA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032/01-21</v>
      </c>
      <c r="W35" s="2251"/>
      <c r="X35" s="2251"/>
      <c r="Y35" s="2251"/>
      <c r="Z35" s="2251"/>
      <c r="AA35" s="2251"/>
      <c r="AB35" s="2251"/>
      <c r="AC35" s="326"/>
      <c r="AD35" s="2251" t="str">
        <f>IF(TITLE_NUMBER_PR_CHANGE="",IF(TITLE_NUMBER_PR="","",TITLE_NUMBER_PR),TITLE_NUMBER_PR_CHANGE)</f>
        <v>032/01-21</v>
      </c>
      <c r="AE35" s="2251"/>
      <c r="AF35" s="2251"/>
      <c r="AG35" s="2251"/>
      <c r="AH35" s="2251"/>
      <c r="AI35" s="2251"/>
      <c r="AJ35" s="2251"/>
      <c r="AK35" s="326"/>
      <c r="AL35" s="2251" t="str">
        <f>IF(TITLE_NUMBER_PR_CHANGE="",IF(TITLE_NUMBER_PR="","",TITLE_NUMBER_PR),TITLE_NUMBER_PR_CHANGE)</f>
        <v>032/01-21</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L36" s="1635"/>
      <c r="AM36" s="1635"/>
      <c r="AN36" s="1635"/>
      <c r="AO36" s="1635"/>
      <c r="AP36" s="1635"/>
      <c r="AQ36" s="1635"/>
      <c r="AR36" s="1635"/>
      <c r="AS36" s="1642" t="s">
        <v>466</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173</v>
      </c>
      <c r="AM37" s="2252"/>
      <c r="AN37" s="2252"/>
      <c r="AO37" s="2252"/>
      <c r="AP37" s="2252"/>
      <c r="AQ37" s="2252"/>
      <c r="AR37" s="2252"/>
      <c r="AS37" s="2252"/>
      <c r="BA37" s="1155">
        <v>14</v>
      </c>
    </row>
    <row customHeight="1" ht="14.699999999999998">
      <c r="Q38" s="376"/>
      <c r="R38" s="376"/>
      <c r="S38" s="2127" t="s">
        <v>342</v>
      </c>
      <c r="T38" s="2127"/>
      <c r="U38" s="2127"/>
      <c r="V38" s="2127"/>
      <c r="W38" s="2127"/>
      <c r="X38" s="2127"/>
      <c r="Y38" s="2127"/>
      <c r="Z38" s="2127"/>
      <c r="AA38" s="2127"/>
      <c r="AB38" s="2127"/>
      <c r="AC38" s="2127"/>
      <c r="AD38" s="2127"/>
      <c r="AE38" s="2127"/>
      <c r="AF38" s="2127"/>
      <c r="AG38" s="2127"/>
      <c r="AH38" s="2127"/>
      <c r="AI38" s="2127"/>
      <c r="AJ38" s="2127"/>
      <c r="AK38" s="2127"/>
      <c r="AL38" s="2312" t="s">
        <v>342</v>
      </c>
      <c r="AM38" s="2312"/>
      <c r="AN38" s="2312"/>
      <c r="AO38" s="2312"/>
      <c r="AP38" s="2312"/>
      <c r="AQ38" s="2312"/>
      <c r="AR38" s="2312"/>
      <c r="AS38" s="2312"/>
      <c r="AT38" s="2127"/>
      <c r="AU38" s="2127"/>
      <c r="BA38" s="1155"/>
    </row>
    <row customHeight="1" ht="14.699999999999998">
      <c r="Q39" s="376"/>
      <c r="R39" s="376"/>
      <c r="S39" s="2273" t="s">
        <v>90</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399" t="s">
        <v>468</v>
      </c>
      <c r="AM39" s="2400"/>
      <c r="AN39" s="2400"/>
      <c r="AO39" s="2400"/>
      <c r="AP39" s="2400"/>
      <c r="AQ39" s="2400"/>
      <c r="AR39" s="2401"/>
      <c r="AS39" s="2277" t="s">
        <v>469</v>
      </c>
      <c r="AT39" s="2280" t="s">
        <v>471</v>
      </c>
      <c r="AU39" s="2127"/>
      <c r="BA39" s="1155">
        <v>14</v>
      </c>
    </row>
    <row customHeight="1" ht="35.699999999999996">
      <c r="Q40" s="376"/>
      <c r="R40" s="376"/>
      <c r="S40" s="2273"/>
      <c r="T40" s="2209"/>
      <c r="U40" s="1031"/>
      <c r="V40" s="2260" t="s">
        <v>472</v>
      </c>
      <c r="W40" s="2283" t="s">
        <v>473</v>
      </c>
      <c r="X40" s="2262" t="s">
        <v>474</v>
      </c>
      <c r="Y40" s="2263"/>
      <c r="Z40" s="2262" t="s">
        <v>487</v>
      </c>
      <c r="AA40" s="2269"/>
      <c r="AB40" s="2263"/>
      <c r="AC40" s="2278"/>
      <c r="AD40" s="2260" t="s">
        <v>472</v>
      </c>
      <c r="AE40" s="2283" t="s">
        <v>473</v>
      </c>
      <c r="AF40" s="2262" t="s">
        <v>474</v>
      </c>
      <c r="AG40" s="2263"/>
      <c r="AH40" s="2262" t="s">
        <v>475</v>
      </c>
      <c r="AI40" s="2269"/>
      <c r="AJ40" s="2263"/>
      <c r="AK40" s="2278"/>
      <c r="AL40" s="2260" t="s">
        <v>472</v>
      </c>
      <c r="AM40" s="2610" t="s">
        <v>473</v>
      </c>
      <c r="AN40" s="2262" t="s">
        <v>474</v>
      </c>
      <c r="AO40" s="2263"/>
      <c r="AP40" s="2262" t="s">
        <v>487</v>
      </c>
      <c r="AQ40" s="2269"/>
      <c r="AR40" s="2263"/>
      <c r="AS40" s="2278"/>
      <c r="AT40" s="2281"/>
      <c r="AU40" s="2127"/>
      <c r="BA40" s="1155">
        <v>34</v>
      </c>
    </row>
    <row customHeight="1" ht="35.699999999999996">
      <c r="A41" s="1370"/>
      <c r="B41" s="1370" t="s">
        <v>137</v>
      </c>
      <c r="C41" s="1370" t="s">
        <v>138</v>
      </c>
      <c r="D41" s="1370" t="s">
        <v>139</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338" t="s">
        <v>485</v>
      </c>
      <c r="AA41" s="2270" t="s">
        <v>486</v>
      </c>
      <c r="AB41" s="2271"/>
      <c r="AC41" s="2279"/>
      <c r="AD41" s="2261"/>
      <c r="AE41" s="2284"/>
      <c r="AF41" s="1222" t="s">
        <v>483</v>
      </c>
      <c r="AG41" s="1222" t="s">
        <v>484</v>
      </c>
      <c r="AH41" s="1338" t="s">
        <v>485</v>
      </c>
      <c r="AI41" s="2270" t="s">
        <v>486</v>
      </c>
      <c r="AJ41" s="2271"/>
      <c r="AK41" s="2279"/>
      <c r="AL41" s="2261"/>
      <c r="AM41" s="2284"/>
      <c r="AN41" s="2577" t="s">
        <v>483</v>
      </c>
      <c r="AO41" s="2577" t="s">
        <v>484</v>
      </c>
      <c r="AP41" s="2577" t="s">
        <v>485</v>
      </c>
      <c r="AQ41" s="2270" t="s">
        <v>486</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125</v>
      </c>
      <c r="U43" s="300"/>
      <c r="V43" s="2242"/>
      <c r="W43" s="2243"/>
      <c r="X43" s="2243"/>
      <c r="Y43" s="2243"/>
      <c r="Z43" s="2243"/>
      <c r="AA43" s="2243"/>
      <c r="AB43" s="2243"/>
      <c r="AC43" s="2244"/>
      <c r="AD43" s="2242" t="str">
        <f>INDEX(PT_DIFFERENTIATION_NTAR,MATCH(A43,PT_DIFFERENTIATION_NTAR_ID,0))</f>
        <v>Льготный тариф для физических лиц, проживающих в г. Тюмени. Для потребителей, подключенных к системам теплоснабжения: распределительные сети ПАО "СУЭНКО"(до 01.01.2018), ведомственные котельные, магистральные тепловые сети АО "УТСК"(до 01.01.2018,в жилищном фонде с 01.07.2017), котельные ТМУП "ТТС" (расположенные по адресам: г.Тюмень, ул.Электростроителей,1, стр.1; ул.Луначарского,18, стр.1; ул.Газодобытчиков,19; ул.Академика Сахарова,48, стр.1), ООО "Техноцентр", ООО "ТехЭнерго"(ул.Интернациональная,199, стр.1; ул.Новоселов,66, стр.2), ФБУ Центр реабилитации ФСС РФ "Тараскуль", ООО "Теплый дом", ООО "ТЕПЛОН"(ул. Мельникайте, д.2, соор.2), ООО "ТСК"(проезд Воронинские горки,101, стр.12); ООО "СБК ЭНЕРГО" (ул. Интернациональная, 199, стр.3), а также котельная, расположенная по адресу: г.Тюмень,ул.Велижанская,д.66, стр.1</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0"/>
      <c r="AX43" s="500" t="str">
        <f>IF(T43="","",T43)</f>
        <v>Наименование тарифа</v>
      </c>
      <c r="AY43" s="500"/>
      <c r="AZ43" s="500"/>
      <c r="BA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439</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440</v>
      </c>
      <c r="AW44" s="500"/>
      <c r="AX44" s="500" t="str">
        <f>IF(T44="","",T44)</f>
        <v>Территория действия тарифа</v>
      </c>
      <c r="AY44" s="500"/>
      <c r="AZ44" s="500"/>
      <c r="BA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441</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442</v>
      </c>
      <c r="AW45" s="500"/>
      <c r="AX45" s="500" t="str">
        <f>IF(T45="","",T45)</f>
        <v>Наименование системы теплоснабжения </v>
      </c>
      <c r="AY45" s="500"/>
      <c r="AZ45" s="500"/>
      <c r="BA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443</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444</v>
      </c>
      <c r="AW46" s="500"/>
      <c r="AX46" s="500" t="str">
        <f>IF(T46="","",T46)</f>
        <v>Источник тепловой энергии  </v>
      </c>
      <c r="AY46" s="500"/>
      <c r="AZ46" s="500"/>
      <c r="BA46" s="1155">
        <v>21</v>
      </c>
    </row>
    <row customHeight="1" ht="49.5">
      <c r="A47" s="1363" t="s">
        <v>166</v>
      </c>
      <c r="B47" s="1363" t="s">
        <v>167</v>
      </c>
      <c r="C47" s="1363" t="s">
        <v>168</v>
      </c>
      <c r="D47" s="1363" t="s">
        <v>169</v>
      </c>
      <c r="E47" s="2259"/>
      <c r="F47" s="2259"/>
      <c r="G47" s="2259"/>
      <c r="H47" s="2259"/>
      <c r="I47" s="2256" t="str">
        <f>S46&amp;".1"</f>
        <v>1.1.1.1.1</v>
      </c>
      <c r="J47" s="1363"/>
      <c r="K47" s="1363"/>
      <c r="L47" s="1364" t="s">
        <v>445</v>
      </c>
      <c r="P47" s="2257">
        <v>1</v>
      </c>
      <c r="Q47" s="1331"/>
      <c r="R47" s="356"/>
      <c r="S47" s="1336" t="str">
        <f>$I47</f>
        <v>1.1.1.1.1</v>
      </c>
      <c r="T47" s="285" t="s">
        <v>446</v>
      </c>
      <c r="U47" s="300"/>
      <c r="V47" s="2245"/>
      <c r="W47" s="2246"/>
      <c r="X47" s="2246"/>
      <c r="Y47" s="2246"/>
      <c r="Z47" s="2246"/>
      <c r="AA47" s="2246"/>
      <c r="AB47" s="2246"/>
      <c r="AC47" s="2247"/>
      <c r="AD47" s="2245" t="s">
        <v>488</v>
      </c>
      <c r="AE47" s="2246"/>
      <c r="AF47" s="2246"/>
      <c r="AG47" s="2246"/>
      <c r="AH47" s="2246"/>
      <c r="AI47" s="2246"/>
      <c r="AJ47" s="2246"/>
      <c r="AK47" s="2246"/>
      <c r="AL47" s="2245"/>
      <c r="AM47" s="2246"/>
      <c r="AN47" s="2246"/>
      <c r="AO47" s="2246"/>
      <c r="AP47" s="2246"/>
      <c r="AQ47" s="2246"/>
      <c r="AR47" s="2246"/>
      <c r="AS47" s="2247"/>
      <c r="AT47" s="2247"/>
      <c r="AU47" s="1258" t="s">
        <v>447</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2.049999999999997">
      <c r="A48" s="1363" t="s">
        <v>166</v>
      </c>
      <c r="B48" s="1363" t="s">
        <v>167</v>
      </c>
      <c r="C48" s="1363" t="s">
        <v>168</v>
      </c>
      <c r="D48" s="1363" t="s">
        <v>169</v>
      </c>
      <c r="E48" s="2259"/>
      <c r="F48" s="2259"/>
      <c r="G48" s="2259"/>
      <c r="H48" s="2259"/>
      <c r="I48" s="2286"/>
      <c r="J48" s="2256" t="str">
        <f>I47&amp;".1"</f>
        <v>1.1.1.1.1.1</v>
      </c>
      <c r="K48" s="1363"/>
      <c r="L48" s="1364" t="s">
        <v>448</v>
      </c>
      <c r="P48" s="2257"/>
      <c r="Q48" s="2257">
        <v>1</v>
      </c>
      <c r="R48" s="357"/>
      <c r="S48" s="1336" t="str">
        <f>$J48</f>
        <v>1.1.1.1.1.1</v>
      </c>
      <c r="T48" s="286" t="s">
        <v>449</v>
      </c>
      <c r="U48" s="300"/>
      <c r="V48" s="2245"/>
      <c r="W48" s="2246"/>
      <c r="X48" s="2246"/>
      <c r="Y48" s="2246"/>
      <c r="Z48" s="2246"/>
      <c r="AA48" s="2246"/>
      <c r="AB48" s="2246"/>
      <c r="AC48" s="2247"/>
      <c r="AD48" s="2245" t="s">
        <v>488</v>
      </c>
      <c r="AE48" s="2246"/>
      <c r="AF48" s="2246"/>
      <c r="AG48" s="2246"/>
      <c r="AH48" s="2246"/>
      <c r="AI48" s="2246"/>
      <c r="AJ48" s="2246"/>
      <c r="AK48" s="2246"/>
      <c r="AL48" s="2245"/>
      <c r="AM48" s="2246"/>
      <c r="AN48" s="2246"/>
      <c r="AO48" s="2246"/>
      <c r="AP48" s="2246"/>
      <c r="AQ48" s="2246"/>
      <c r="AR48" s="2246"/>
      <c r="AS48" s="2247"/>
      <c r="AT48" s="2247"/>
      <c r="AU48" s="1258" t="s">
        <v>450</v>
      </c>
      <c r="AW48" s="500"/>
      <c r="AX48" s="500" t="str">
        <f>IF(T48="","",T48)</f>
        <v>Группа потребителей</v>
      </c>
      <c r="AY48" s="500"/>
      <c r="AZ48" s="500"/>
      <c r="BA48" s="1155">
        <v>21</v>
      </c>
    </row>
    <row customHeight="1" ht="22.049999999999997">
      <c r="A49" s="1363" t="s">
        <v>166</v>
      </c>
      <c r="B49" s="1363" t="s">
        <v>167</v>
      </c>
      <c r="C49" s="1363" t="s">
        <v>168</v>
      </c>
      <c r="D49" s="1363" t="s">
        <v>169</v>
      </c>
      <c r="E49" s="2259"/>
      <c r="F49" s="2259"/>
      <c r="G49" s="2259"/>
      <c r="H49" s="2259"/>
      <c r="I49" s="2286"/>
      <c r="J49" s="2286"/>
      <c r="K49" s="2256" t="str">
        <f>J48&amp;".1"</f>
        <v>1.1.1.1.1.1.1</v>
      </c>
      <c r="L49" s="1364" t="s">
        <v>451</v>
      </c>
      <c r="P49" s="2257"/>
      <c r="Q49" s="2257"/>
      <c r="R49" s="357">
        <v>1</v>
      </c>
      <c r="S49" s="1336" t="str">
        <f>$K49</f>
        <v>1.1.1.1.1.1.1</v>
      </c>
      <c r="T49" s="1347" t="s">
        <v>489</v>
      </c>
      <c r="U49" s="300"/>
      <c r="V49" s="751"/>
      <c r="W49" s="325"/>
      <c r="X49" s="751"/>
      <c r="Y49" s="1257"/>
      <c r="Z49" s="2265"/>
      <c r="AA49" s="2107" t="s">
        <v>63</v>
      </c>
      <c r="AB49" s="2265"/>
      <c r="AC49" s="2107" t="s">
        <v>63</v>
      </c>
      <c r="AD49" s="751">
        <v>1742.27</v>
      </c>
      <c r="AE49" s="325"/>
      <c r="AF49" s="751"/>
      <c r="AG49" s="1257"/>
      <c r="AH49" s="2602">
        <v>45292.46233796296</v>
      </c>
      <c r="AI49" s="2107" t="s">
        <v>63</v>
      </c>
      <c r="AJ49" s="2287">
        <v>45473.4624537037</v>
      </c>
      <c r="AK49" s="2107" t="s">
        <v>63</v>
      </c>
      <c r="AL49" s="751">
        <v>1909.52</v>
      </c>
      <c r="AM49" s="325"/>
      <c r="AN49" s="751"/>
      <c r="AO49" s="1257"/>
      <c r="AP49" s="2602">
        <v>45474.4627662037</v>
      </c>
      <c r="AQ49" s="2107" t="s">
        <v>63</v>
      </c>
      <c r="AR49" s="2602">
        <v>45657.46295138889</v>
      </c>
      <c r="AS49" s="2107" t="s">
        <v>63</v>
      </c>
      <c r="AT49" s="1348"/>
      <c r="AU49" s="2253" t="s">
        <v>452</v>
      </c>
      <c r="AV49" s="511">
        <f>STRCHECKDATE(V50:AT50)</f>
      </c>
      <c r="AW49" s="500"/>
      <c r="AX49" s="500" t="str">
        <f>IF(T49="","",T49)</f>
        <v>вода</v>
      </c>
      <c r="AY49" s="500"/>
      <c r="AZ49" s="500"/>
      <c r="BA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45292.46233796296-45473.4624537037</v>
      </c>
      <c r="AH50" s="2266"/>
      <c r="AI50" s="2107"/>
      <c r="AJ50" s="2288"/>
      <c r="AK50" s="2107"/>
      <c r="AL50" s="325"/>
      <c r="AM50" s="325"/>
      <c r="AN50" s="325"/>
      <c r="AO50" s="328" t="str">
        <f>AP49&amp;"-"&amp;AR49</f>
        <v>45474.4627662037-45657.46295138889</v>
      </c>
      <c r="AP50" s="2309"/>
      <c r="AQ50" s="2107"/>
      <c r="AR50" s="2309"/>
      <c r="AS50" s="2107"/>
      <c r="AT50" s="1349"/>
      <c r="AU50" s="2254"/>
      <c r="AW50" s="500"/>
      <c r="AX50" s="500" t="str">
        <f>IF(T50="","",T50)</f>
        <v/>
      </c>
      <c r="AY50" s="500"/>
      <c r="AZ50" s="500"/>
      <c r="BA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453</v>
      </c>
      <c r="U51" s="367"/>
      <c r="V51" s="367"/>
      <c r="W51" s="367"/>
      <c r="X51" s="367"/>
      <c r="Y51" s="367"/>
      <c r="Z51" s="367"/>
      <c r="AA51" s="367"/>
      <c r="AB51" s="367"/>
      <c r="AC51" s="367"/>
      <c r="AD51" s="367"/>
      <c r="AE51" s="367"/>
      <c r="AF51" s="367"/>
      <c r="AG51" s="367"/>
      <c r="AH51" s="367"/>
      <c r="AI51" s="367"/>
      <c r="AJ51" s="367"/>
      <c r="AK51" s="367"/>
      <c r="AL51" s="2703"/>
      <c r="AM51" s="2704"/>
      <c r="AN51" s="2705"/>
      <c r="AO51" s="2706"/>
      <c r="AP51" s="2707"/>
      <c r="AQ51" s="2708"/>
      <c r="AR51" s="2709"/>
      <c r="AS51" s="2710"/>
      <c r="AT51" s="324"/>
      <c r="AU51" s="2255"/>
      <c r="AW51" s="500"/>
      <c r="AX51" s="500" t="str">
        <f>IF(T51="","",T51)</f>
        <v>Добавить вид теплоносителя (параметры теплоносителя)</v>
      </c>
      <c r="AY51" s="500"/>
      <c r="AZ51" s="500"/>
      <c r="BA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454</v>
      </c>
      <c r="U52" s="367"/>
      <c r="V52" s="367"/>
      <c r="W52" s="367"/>
      <c r="X52" s="367"/>
      <c r="Y52" s="367"/>
      <c r="Z52" s="367"/>
      <c r="AA52" s="367"/>
      <c r="AB52" s="367"/>
      <c r="AC52" s="366"/>
      <c r="AD52" s="367"/>
      <c r="AE52" s="367"/>
      <c r="AF52" s="367"/>
      <c r="AG52" s="367"/>
      <c r="AH52" s="367"/>
      <c r="AI52" s="367"/>
      <c r="AJ52" s="367"/>
      <c r="AK52" s="366"/>
      <c r="AL52" s="2711"/>
      <c r="AM52" s="2712"/>
      <c r="AN52" s="2713"/>
      <c r="AO52" s="2714"/>
      <c r="AP52" s="2715"/>
      <c r="AQ52" s="2716"/>
      <c r="AR52" s="2717"/>
      <c r="AS52" s="2718"/>
      <c r="AT52" s="367"/>
      <c r="AU52" s="303"/>
      <c r="AW52" s="500"/>
      <c r="AX52" s="500" t="str">
        <f>IF(T52="","",T52)</f>
        <v>Добавить группу потребителей</v>
      </c>
      <c r="AY52" s="500"/>
      <c r="AZ52" s="500"/>
      <c r="BA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455</v>
      </c>
      <c r="U53" s="367"/>
      <c r="V53" s="367"/>
      <c r="W53" s="367"/>
      <c r="X53" s="367"/>
      <c r="Y53" s="367"/>
      <c r="Z53" s="367"/>
      <c r="AA53" s="367"/>
      <c r="AB53" s="367"/>
      <c r="AC53" s="366"/>
      <c r="AD53" s="367"/>
      <c r="AE53" s="367"/>
      <c r="AF53" s="367"/>
      <c r="AG53" s="367"/>
      <c r="AH53" s="367"/>
      <c r="AI53" s="367"/>
      <c r="AJ53" s="367"/>
      <c r="AK53" s="366"/>
      <c r="AL53" s="2719"/>
      <c r="AM53" s="2720"/>
      <c r="AN53" s="2721"/>
      <c r="AO53" s="2722"/>
      <c r="AP53" s="2723"/>
      <c r="AQ53" s="2724"/>
      <c r="AR53" s="2725"/>
      <c r="AS53" s="2726"/>
      <c r="AT53" s="367"/>
      <c r="AU53" s="303"/>
      <c r="AW53" s="500"/>
      <c r="AX53" s="500" t="str">
        <f>IF(T53="","",T53)</f>
        <v>Добавить схему подключения</v>
      </c>
      <c r="AY53" s="500"/>
      <c r="AZ53" s="500"/>
      <c r="BA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850" customFormat="1" customHeight="1" ht="21">
      <c r="A57" s="1363" t="s">
        <v>175</v>
      </c>
      <c r="B57" s="1363"/>
      <c r="C57" s="1363"/>
      <c r="D57" s="1363"/>
      <c r="E57" s="2258" t="s">
        <v>112</v>
      </c>
      <c r="F57" s="1363"/>
      <c r="G57" s="1363"/>
      <c r="H57" s="1363"/>
      <c r="I57" s="1363"/>
      <c r="J57" s="1363"/>
      <c r="K57" s="1363"/>
      <c r="L57" s="1369"/>
      <c r="M57" s="1365"/>
      <c r="N57" s="1365"/>
      <c r="O57" s="1365"/>
      <c r="P57" s="2397"/>
      <c r="Q57" s="1823"/>
      <c r="R57" s="355"/>
      <c r="S57" s="2273" t="str">
        <f>INDEX(PT_DIFFERENTIATION_NUM_NTAR,MATCH(A57,PT_DIFFERENTIATION_NTAR_ID,0))</f>
        <v>2</v>
      </c>
      <c r="T57" s="1525" t="s">
        <v>125</v>
      </c>
      <c r="U57" s="300"/>
      <c r="V57" s="2242"/>
      <c r="W57" s="2243"/>
      <c r="X57" s="2243"/>
      <c r="Y57" s="2243"/>
      <c r="Z57" s="2243"/>
      <c r="AA57" s="2243"/>
      <c r="AB57" s="2243"/>
      <c r="AC57" s="2244"/>
      <c r="AD57" s="2242" t="str">
        <f>INDEX(PT_DIFFERENTIATION_NTAR,MATCH(A57,PT_DIFFERENTIATION_NTAR_ID,0))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ТМУП"ТТС"(расположенная по адресу: г. Тюмень, ул. Дружбы,132, стр.2)</v>
      </c>
      <c r="AE57" s="2243"/>
      <c r="AF57" s="2243"/>
      <c r="AG57" s="2243"/>
      <c r="AH57" s="2243"/>
      <c r="AI57" s="2243"/>
      <c r="AJ57" s="2243"/>
      <c r="AK57" s="2243"/>
      <c r="AL57" s="2242"/>
      <c r="AM57" s="2243"/>
      <c r="AN57" s="2243"/>
      <c r="AO57" s="2243"/>
      <c r="AP57" s="2243"/>
      <c r="AQ57" s="2243"/>
      <c r="AR57" s="2243"/>
      <c r="AS57" s="2244"/>
      <c r="AT57" s="2244"/>
      <c r="AU57" s="1258" t="s">
        <v>438</v>
      </c>
      <c r="AV57" s="1642"/>
      <c r="AW57" s="1624"/>
      <c r="AX57" s="1624" t="str">
        <f>IF(T57="","",T57)</f>
        <v>Наименование тарифа</v>
      </c>
      <c r="AY57" s="1624"/>
      <c r="AZ57" s="1624"/>
      <c r="BA57" s="1635">
        <v>0</v>
      </c>
    </row>
    <row s="1850" customFormat="1" customHeight="1" ht="21">
      <c r="A58" s="1363"/>
      <c r="B58" s="1363" t="s">
        <v>176</v>
      </c>
      <c r="C58" s="1363"/>
      <c r="D58" s="1363"/>
      <c r="E58" s="2259">
        <v>1</v>
      </c>
      <c r="F58" s="2258">
        <v>1</v>
      </c>
      <c r="G58" s="1363"/>
      <c r="H58" s="1363"/>
      <c r="I58" s="1363"/>
      <c r="J58" s="1363"/>
      <c r="K58" s="1363"/>
      <c r="L58" s="1369"/>
      <c r="M58" s="1365"/>
      <c r="N58" s="1365"/>
      <c r="O58" s="1365"/>
      <c r="P58" s="2125"/>
      <c r="Q58" s="352"/>
      <c r="R58" s="353"/>
      <c r="S58" s="2273" t="str">
        <f>INDEX(PT_DIFFERENTIATION_NUM_TER,MATCH(B58,PT_DIFFERENTIATION_TER_ID,0))</f>
        <v>2.1</v>
      </c>
      <c r="T58" s="1522" t="s">
        <v>439</v>
      </c>
      <c r="U58" s="300"/>
      <c r="V58" s="2242"/>
      <c r="W58" s="2243"/>
      <c r="X58" s="2243"/>
      <c r="Y58" s="2243"/>
      <c r="Z58" s="2243"/>
      <c r="AA58" s="2243"/>
      <c r="AB58" s="2243"/>
      <c r="AC58" s="2244"/>
      <c r="AD58" s="2242" t="str">
        <f>INDEX(PT_DIFFERENTIATION_TER,MATCH(B58,PT_DIFFERENTIATION_TER_ID,0))</f>
        <v>без дифференциации</v>
      </c>
      <c r="AE58" s="2243"/>
      <c r="AF58" s="2243"/>
      <c r="AG58" s="2243"/>
      <c r="AH58" s="2243"/>
      <c r="AI58" s="2243"/>
      <c r="AJ58" s="2243"/>
      <c r="AK58" s="2243"/>
      <c r="AL58" s="2242"/>
      <c r="AM58" s="2243"/>
      <c r="AN58" s="2243"/>
      <c r="AO58" s="2243"/>
      <c r="AP58" s="2243"/>
      <c r="AQ58" s="2243"/>
      <c r="AR58" s="2243"/>
      <c r="AS58" s="2244"/>
      <c r="AT58" s="2244"/>
      <c r="AU58" s="1258" t="s">
        <v>440</v>
      </c>
      <c r="AV58" s="1642"/>
      <c r="AW58" s="1624"/>
      <c r="AX58" s="1624" t="str">
        <f>IF(T58="","",T58)</f>
        <v>Территория действия тарифа</v>
      </c>
      <c r="AY58" s="1624"/>
      <c r="AZ58" s="1624"/>
      <c r="BA58" s="1635">
        <v>0</v>
      </c>
    </row>
    <row s="1850" customFormat="1" customHeight="1" ht="23.25">
      <c r="A59" s="1363"/>
      <c r="B59" s="1363"/>
      <c r="C59" s="1363" t="s">
        <v>177</v>
      </c>
      <c r="D59" s="1363"/>
      <c r="E59" s="2259">
        <v>1</v>
      </c>
      <c r="F59" s="2259"/>
      <c r="G59" s="2258">
        <v>1</v>
      </c>
      <c r="H59" s="1363"/>
      <c r="I59" s="1363"/>
      <c r="J59" s="1363"/>
      <c r="K59" s="1363"/>
      <c r="L59" s="1369"/>
      <c r="M59" s="1365"/>
      <c r="N59" s="1365"/>
      <c r="O59" s="1365"/>
      <c r="P59" s="354"/>
      <c r="Q59" s="352"/>
      <c r="R59" s="353"/>
      <c r="S59" s="2273" t="str">
        <f>INDEX(PT_DIFFERENTIATION_NUM_CS,MATCH(C59,PT_DIFFERENTIATION_CS_ID,0))</f>
        <v>2.1.1</v>
      </c>
      <c r="T59" s="309" t="s">
        <v>441</v>
      </c>
      <c r="U59" s="300"/>
      <c r="V59" s="2242"/>
      <c r="W59" s="2243"/>
      <c r="X59" s="2243"/>
      <c r="Y59" s="2243"/>
      <c r="Z59" s="2243"/>
      <c r="AA59" s="2243"/>
      <c r="AB59" s="2243"/>
      <c r="AC59" s="2244"/>
      <c r="AD59" s="2242" t="str">
        <f>INDEX(PT_DIFFERENTIATION_CS,MATCH(C59,PT_DIFFERENTIATION_CS_ID,0))</f>
        <v>без дифференциации</v>
      </c>
      <c r="AE59" s="2243"/>
      <c r="AF59" s="2243"/>
      <c r="AG59" s="2243"/>
      <c r="AH59" s="2243"/>
      <c r="AI59" s="2243"/>
      <c r="AJ59" s="2243"/>
      <c r="AK59" s="2243"/>
      <c r="AL59" s="2242"/>
      <c r="AM59" s="2243"/>
      <c r="AN59" s="2243"/>
      <c r="AO59" s="2243"/>
      <c r="AP59" s="2243"/>
      <c r="AQ59" s="2243"/>
      <c r="AR59" s="2243"/>
      <c r="AS59" s="2244"/>
      <c r="AT59" s="2244"/>
      <c r="AU59" s="1258" t="s">
        <v>442</v>
      </c>
      <c r="AV59" s="1642"/>
      <c r="AW59" s="1624"/>
      <c r="AX59" s="1624" t="str">
        <f>IF(T59="","",T59)</f>
        <v>Наименование системы теплоснабжения </v>
      </c>
      <c r="AY59" s="1624"/>
      <c r="AZ59" s="1624"/>
      <c r="BA59" s="1635">
        <v>0</v>
      </c>
    </row>
    <row s="1850" customFormat="1" customHeight="1" ht="21">
      <c r="A60" s="1363"/>
      <c r="B60" s="1363"/>
      <c r="C60" s="1363"/>
      <c r="D60" s="1363" t="s">
        <v>178</v>
      </c>
      <c r="E60" s="2259">
        <v>1</v>
      </c>
      <c r="F60" s="2259"/>
      <c r="G60" s="2259"/>
      <c r="H60" s="2258">
        <v>1</v>
      </c>
      <c r="I60" s="1363"/>
      <c r="J60" s="1363"/>
      <c r="K60" s="1363"/>
      <c r="L60" s="1369"/>
      <c r="M60" s="1365"/>
      <c r="N60" s="1365"/>
      <c r="O60" s="1365"/>
      <c r="P60" s="354"/>
      <c r="Q60" s="352"/>
      <c r="R60" s="353"/>
      <c r="S60" s="2273" t="str">
        <f>INDEX(PT_DIFFERENTIATION_NUM_IST_TE,MATCH(D60,PT_DIFFERENTIATION_IST_TE_ID,0))</f>
        <v>2.1.1.1</v>
      </c>
      <c r="T60" s="310" t="s">
        <v>443</v>
      </c>
      <c r="U60" s="300"/>
      <c r="V60" s="2242"/>
      <c r="W60" s="2243"/>
      <c r="X60" s="2243"/>
      <c r="Y60" s="2243"/>
      <c r="Z60" s="2243"/>
      <c r="AA60" s="2243"/>
      <c r="AB60" s="2243"/>
      <c r="AC60" s="2244"/>
      <c r="AD60" s="2242" t="str">
        <f>INDEX(PT_DIFFERENTIATION_IST_TE,MATCH(D60,PT_DIFFERENTIATION_IST_TE_ID,0))</f>
        <v>без дифференциации</v>
      </c>
      <c r="AE60" s="2243"/>
      <c r="AF60" s="2243"/>
      <c r="AG60" s="2243"/>
      <c r="AH60" s="2243"/>
      <c r="AI60" s="2243"/>
      <c r="AJ60" s="2243"/>
      <c r="AK60" s="2243"/>
      <c r="AL60" s="2242"/>
      <c r="AM60" s="2243"/>
      <c r="AN60" s="2243"/>
      <c r="AO60" s="2243"/>
      <c r="AP60" s="2243"/>
      <c r="AQ60" s="2243"/>
      <c r="AR60" s="2243"/>
      <c r="AS60" s="2244"/>
      <c r="AT60" s="2244"/>
      <c r="AU60" s="1258" t="s">
        <v>444</v>
      </c>
      <c r="AV60" s="1642"/>
      <c r="AW60" s="1624"/>
      <c r="AX60" s="1624" t="str">
        <f>IF(T60="","",T60)</f>
        <v>Источник тепловой энергии  </v>
      </c>
      <c r="AY60" s="1624"/>
      <c r="AZ60" s="1624"/>
      <c r="BA60" s="1635">
        <v>0</v>
      </c>
    </row>
    <row s="1850" customFormat="1" customHeight="1" ht="47.25">
      <c r="A61" s="1363"/>
      <c r="B61" s="1363"/>
      <c r="C61" s="1363"/>
      <c r="D61" s="1363"/>
      <c r="E61" s="2259">
        <v>1</v>
      </c>
      <c r="F61" s="2259"/>
      <c r="G61" s="2259"/>
      <c r="H61" s="2259"/>
      <c r="I61" s="2256" t="str">
        <f>S60&amp;".1"</f>
        <v>2.1.1.1.1</v>
      </c>
      <c r="J61" s="1363"/>
      <c r="K61" s="1363"/>
      <c r="L61" s="1369" t="s">
        <v>445</v>
      </c>
      <c r="M61" s="1366"/>
      <c r="N61" s="1776"/>
      <c r="O61" s="1776"/>
      <c r="P61" s="2374">
        <v>1</v>
      </c>
      <c r="Q61" s="2374"/>
      <c r="R61" s="356"/>
      <c r="S61" s="2273" t="str">
        <f>$I61</f>
        <v>2.1.1.1.1</v>
      </c>
      <c r="T61" s="285" t="s">
        <v>446</v>
      </c>
      <c r="U61" s="300"/>
      <c r="V61" s="2245"/>
      <c r="W61" s="2246"/>
      <c r="X61" s="2246"/>
      <c r="Y61" s="2246"/>
      <c r="Z61" s="2246"/>
      <c r="AA61" s="2246"/>
      <c r="AB61" s="2246"/>
      <c r="AC61" s="2247"/>
      <c r="AD61" s="2245" t="s">
        <v>488</v>
      </c>
      <c r="AE61" s="2246"/>
      <c r="AF61" s="2246"/>
      <c r="AG61" s="2246"/>
      <c r="AH61" s="2246"/>
      <c r="AI61" s="2246"/>
      <c r="AJ61" s="2246"/>
      <c r="AK61" s="2246"/>
      <c r="AL61" s="2245"/>
      <c r="AM61" s="2246"/>
      <c r="AN61" s="2246"/>
      <c r="AO61" s="2246"/>
      <c r="AP61" s="2246"/>
      <c r="AQ61" s="2246"/>
      <c r="AR61" s="2246"/>
      <c r="AS61" s="2247"/>
      <c r="AT61" s="2247"/>
      <c r="AU61" s="1258" t="s">
        <v>447</v>
      </c>
      <c r="AV61" s="1642"/>
      <c r="AW61" s="1624"/>
      <c r="AX61" s="1624" t="str">
        <f>IF(T61="","",T61)</f>
        <v>Схема подключения теплопотребляющей установки к коллектору источника тепловой энергии</v>
      </c>
      <c r="AY61" s="1624"/>
      <c r="AZ61" s="1624"/>
      <c r="BA61" s="1635">
        <v>0</v>
      </c>
    </row>
    <row s="1850" customFormat="1" customHeight="1" ht="21">
      <c r="A62" s="1363"/>
      <c r="B62" s="1363"/>
      <c r="C62" s="1363"/>
      <c r="D62" s="1363"/>
      <c r="E62" s="2259">
        <v>1</v>
      </c>
      <c r="F62" s="2259"/>
      <c r="G62" s="2259"/>
      <c r="H62" s="2259"/>
      <c r="I62" s="2286"/>
      <c r="J62" s="2256" t="str">
        <f>I61&amp;".1"</f>
        <v>2.1.1.1.1.1</v>
      </c>
      <c r="K62" s="1363"/>
      <c r="L62" s="1369" t="s">
        <v>448</v>
      </c>
      <c r="M62" s="1366"/>
      <c r="N62" s="1366"/>
      <c r="O62" s="1776"/>
      <c r="P62" s="2374"/>
      <c r="Q62" s="2374">
        <v>1</v>
      </c>
      <c r="R62" s="357"/>
      <c r="S62" s="2273" t="str">
        <f>$J62</f>
        <v>2.1.1.1.1.1</v>
      </c>
      <c r="T62" s="286" t="s">
        <v>449</v>
      </c>
      <c r="U62" s="300"/>
      <c r="V62" s="2245"/>
      <c r="W62" s="2246"/>
      <c r="X62" s="2246"/>
      <c r="Y62" s="2246"/>
      <c r="Z62" s="2246"/>
      <c r="AA62" s="2246"/>
      <c r="AB62" s="2246"/>
      <c r="AC62" s="2247"/>
      <c r="AD62" s="2245" t="s">
        <v>488</v>
      </c>
      <c r="AE62" s="2246"/>
      <c r="AF62" s="2246"/>
      <c r="AG62" s="2246"/>
      <c r="AH62" s="2246"/>
      <c r="AI62" s="2246"/>
      <c r="AJ62" s="2246"/>
      <c r="AK62" s="2246"/>
      <c r="AL62" s="2245"/>
      <c r="AM62" s="2246"/>
      <c r="AN62" s="2246"/>
      <c r="AO62" s="2246"/>
      <c r="AP62" s="2246"/>
      <c r="AQ62" s="2246"/>
      <c r="AR62" s="2246"/>
      <c r="AS62" s="2247"/>
      <c r="AT62" s="2247"/>
      <c r="AU62" s="1258" t="s">
        <v>450</v>
      </c>
      <c r="AV62" s="1642"/>
      <c r="AW62" s="1624"/>
      <c r="AX62" s="1624" t="str">
        <f>IF(T62="","",T62)</f>
        <v>Группа потребителей</v>
      </c>
      <c r="AY62" s="1624"/>
      <c r="AZ62" s="1624"/>
      <c r="BA62" s="1635">
        <v>0</v>
      </c>
    </row>
    <row s="1850" customFormat="1" customHeight="1" ht="21">
      <c r="A63" s="1363"/>
      <c r="B63" s="1363"/>
      <c r="C63" s="1363"/>
      <c r="D63" s="1363"/>
      <c r="E63" s="2259">
        <v>1</v>
      </c>
      <c r="F63" s="2259"/>
      <c r="G63" s="2259"/>
      <c r="H63" s="2259"/>
      <c r="I63" s="2286"/>
      <c r="J63" s="2286"/>
      <c r="K63" s="2256" t="str">
        <f>J62&amp;".1"</f>
        <v>2.1.1.1.1.1.1</v>
      </c>
      <c r="L63" s="1369" t="s">
        <v>451</v>
      </c>
      <c r="M63" s="1366"/>
      <c r="N63" s="1366"/>
      <c r="O63" s="1366"/>
      <c r="P63" s="2374"/>
      <c r="Q63" s="2374"/>
      <c r="R63" s="357">
        <v>1</v>
      </c>
      <c r="S63" s="2273" t="str">
        <f>$K63</f>
        <v>2.1.1.1.1.1.1</v>
      </c>
      <c r="T63" s="1347" t="s">
        <v>489</v>
      </c>
      <c r="U63" s="300"/>
      <c r="V63" s="751"/>
      <c r="W63" s="325"/>
      <c r="X63" s="751"/>
      <c r="Y63" s="1257"/>
      <c r="Z63" s="2602"/>
      <c r="AA63" s="2107" t="s">
        <v>63</v>
      </c>
      <c r="AB63" s="2602"/>
      <c r="AC63" s="2107" t="s">
        <v>63</v>
      </c>
      <c r="AD63" s="751">
        <v>1742.24</v>
      </c>
      <c r="AE63" s="325"/>
      <c r="AF63" s="751"/>
      <c r="AG63" s="1257"/>
      <c r="AH63" s="2602">
        <v>45292.46376157407</v>
      </c>
      <c r="AI63" s="2107" t="s">
        <v>63</v>
      </c>
      <c r="AJ63" s="2602">
        <v>45473.463842592595</v>
      </c>
      <c r="AK63" s="2107" t="s">
        <v>63</v>
      </c>
      <c r="AL63" s="751">
        <v>1909.49</v>
      </c>
      <c r="AM63" s="325"/>
      <c r="AN63" s="751"/>
      <c r="AO63" s="1257"/>
      <c r="AP63" s="2602">
        <v>45474.4640162037</v>
      </c>
      <c r="AQ63" s="2107" t="s">
        <v>63</v>
      </c>
      <c r="AR63" s="2602">
        <v>45657.464479166665</v>
      </c>
      <c r="AS63" s="2107" t="s">
        <v>63</v>
      </c>
      <c r="AT63" s="325"/>
      <c r="AU63" s="2253" t="s">
        <v>452</v>
      </c>
      <c r="AV63" s="1642">
        <f>STRCHECKDATE(V64:AT64)</f>
      </c>
      <c r="AW63" s="1624"/>
      <c r="AX63" s="1624" t="str">
        <f>IF(T63="","",T63)</f>
        <v>вода</v>
      </c>
      <c r="AY63" s="1624"/>
      <c r="AZ63" s="1624"/>
      <c r="BA63" s="1635">
        <v>0</v>
      </c>
    </row>
    <row s="1850" customFormat="1" customHeight="1" ht="0.75">
      <c r="A64" s="1363"/>
      <c r="B64" s="1363"/>
      <c r="C64" s="1363"/>
      <c r="D64" s="1363"/>
      <c r="E64" s="2259">
        <v>1</v>
      </c>
      <c r="F64" s="2259"/>
      <c r="G64" s="2259"/>
      <c r="H64" s="2259"/>
      <c r="I64" s="2286"/>
      <c r="J64" s="2286"/>
      <c r="K64" s="2256"/>
      <c r="L64" s="1369"/>
      <c r="M64" s="1366"/>
      <c r="N64" s="1366"/>
      <c r="O64" s="1366"/>
      <c r="P64" s="2374"/>
      <c r="Q64" s="2374"/>
      <c r="R64" s="357"/>
      <c r="S64" s="2513"/>
      <c r="T64" s="300"/>
      <c r="U64" s="300"/>
      <c r="V64" s="325"/>
      <c r="W64" s="325"/>
      <c r="X64" s="325"/>
      <c r="Y64" s="328" t="str">
        <f>Z63&amp;"-"&amp;AB63</f>
        <v>-</v>
      </c>
      <c r="Z64" s="2309"/>
      <c r="AA64" s="2107"/>
      <c r="AB64" s="2309"/>
      <c r="AC64" s="2107"/>
      <c r="AD64" s="325"/>
      <c r="AE64" s="325"/>
      <c r="AF64" s="325"/>
      <c r="AG64" s="328" t="str">
        <f>AH63&amp;"-"&amp;AJ63</f>
        <v>45292.46376157407-45473.463842592595</v>
      </c>
      <c r="AH64" s="2309"/>
      <c r="AI64" s="2107"/>
      <c r="AJ64" s="2309"/>
      <c r="AK64" s="2107"/>
      <c r="AL64" s="325"/>
      <c r="AM64" s="325"/>
      <c r="AN64" s="325"/>
      <c r="AO64" s="328" t="str">
        <f>AP63&amp;"-"&amp;AR63</f>
        <v>45474.4640162037-45657.464479166665</v>
      </c>
      <c r="AP64" s="2309"/>
      <c r="AQ64" s="2107"/>
      <c r="AR64" s="2309"/>
      <c r="AS64" s="2107"/>
      <c r="AT64" s="325"/>
      <c r="AU64" s="2254"/>
      <c r="AV64" s="1642"/>
      <c r="AW64" s="1624"/>
      <c r="AX64" s="1624" t="str">
        <f>IF(T64="","",T64)</f>
        <v/>
      </c>
      <c r="AY64" s="1624"/>
      <c r="AZ64" s="1624"/>
      <c r="BA64" s="1635">
        <v>0</v>
      </c>
    </row>
    <row s="1850" customFormat="1" customHeight="1" ht="15">
      <c r="A65" s="1363"/>
      <c r="B65" s="1363"/>
      <c r="C65" s="1363"/>
      <c r="D65" s="1363"/>
      <c r="E65" s="2259">
        <v>1</v>
      </c>
      <c r="F65" s="2259"/>
      <c r="G65" s="2259"/>
      <c r="H65" s="2259"/>
      <c r="I65" s="2286"/>
      <c r="J65" s="2256"/>
      <c r="K65" s="1363"/>
      <c r="L65" s="1369"/>
      <c r="M65" s="1366"/>
      <c r="N65" s="1366"/>
      <c r="O65" s="1776"/>
      <c r="P65" s="2374"/>
      <c r="Q65" s="2374"/>
      <c r="R65" s="356"/>
      <c r="S65" s="2727"/>
      <c r="T65" s="2728" t="s">
        <v>453</v>
      </c>
      <c r="U65" s="2729"/>
      <c r="V65" s="2730"/>
      <c r="W65" s="2731"/>
      <c r="X65" s="2732"/>
      <c r="Y65" s="2733"/>
      <c r="Z65" s="2734"/>
      <c r="AA65" s="2735"/>
      <c r="AB65" s="2736"/>
      <c r="AC65" s="2737"/>
      <c r="AD65" s="2738"/>
      <c r="AE65" s="2739"/>
      <c r="AF65" s="2740"/>
      <c r="AG65" s="2741"/>
      <c r="AH65" s="2742"/>
      <c r="AI65" s="2743"/>
      <c r="AJ65" s="2744"/>
      <c r="AK65" s="2745"/>
      <c r="AL65" s="2746"/>
      <c r="AM65" s="2747"/>
      <c r="AN65" s="2748"/>
      <c r="AO65" s="2749"/>
      <c r="AP65" s="2750"/>
      <c r="AQ65" s="2751"/>
      <c r="AR65" s="2752"/>
      <c r="AS65" s="2753"/>
      <c r="AT65" s="2754"/>
      <c r="AU65" s="2255"/>
      <c r="AV65" s="1642"/>
      <c r="AW65" s="1624"/>
      <c r="AX65" s="1624" t="str">
        <f>IF(T65="","",T65)</f>
        <v>Добавить вид теплоносителя (параметры теплоносителя)</v>
      </c>
      <c r="AY65" s="1624"/>
      <c r="AZ65" s="1624"/>
      <c r="BA65" s="1635">
        <v>0</v>
      </c>
    </row>
    <row s="1850" customFormat="1" customHeight="1" ht="15">
      <c r="A66" s="1363"/>
      <c r="B66" s="1363"/>
      <c r="C66" s="1363"/>
      <c r="D66" s="1363"/>
      <c r="E66" s="2259">
        <v>1</v>
      </c>
      <c r="F66" s="2259"/>
      <c r="G66" s="2259"/>
      <c r="H66" s="2259"/>
      <c r="I66" s="2256"/>
      <c r="J66" s="1363"/>
      <c r="K66" s="1363"/>
      <c r="L66" s="1369"/>
      <c r="M66" s="1366"/>
      <c r="N66" s="1776"/>
      <c r="O66" s="1776"/>
      <c r="P66" s="2374"/>
      <c r="Q66" s="2374"/>
      <c r="R66" s="356"/>
      <c r="S66" s="2755"/>
      <c r="T66" s="2756" t="s">
        <v>454</v>
      </c>
      <c r="U66" s="2757"/>
      <c r="V66" s="2758"/>
      <c r="W66" s="2759"/>
      <c r="X66" s="2760"/>
      <c r="Y66" s="2761"/>
      <c r="Z66" s="2762"/>
      <c r="AA66" s="2763"/>
      <c r="AB66" s="2764"/>
      <c r="AC66" s="2765"/>
      <c r="AD66" s="2766"/>
      <c r="AE66" s="2767"/>
      <c r="AF66" s="2768"/>
      <c r="AG66" s="2769"/>
      <c r="AH66" s="2770"/>
      <c r="AI66" s="2771"/>
      <c r="AJ66" s="2772"/>
      <c r="AK66" s="2773"/>
      <c r="AL66" s="2774"/>
      <c r="AM66" s="2775"/>
      <c r="AN66" s="2776"/>
      <c r="AO66" s="2777"/>
      <c r="AP66" s="2778"/>
      <c r="AQ66" s="2779"/>
      <c r="AR66" s="2780"/>
      <c r="AS66" s="2781"/>
      <c r="AT66" s="2782"/>
      <c r="AU66" s="2783"/>
      <c r="AV66" s="1642"/>
      <c r="AW66" s="1624"/>
      <c r="AX66" s="1624" t="str">
        <f>IF(T66="","",T66)</f>
        <v>Добавить группу потребителей</v>
      </c>
      <c r="AY66" s="1624"/>
      <c r="AZ66" s="1624"/>
      <c r="BA66" s="1635">
        <v>0</v>
      </c>
    </row>
    <row s="1850" customFormat="1" customHeight="1" ht="14.25">
      <c r="A67" s="1363"/>
      <c r="B67" s="1363"/>
      <c r="C67" s="1363"/>
      <c r="D67" s="1363"/>
      <c r="E67" s="2259">
        <v>1</v>
      </c>
      <c r="F67" s="2259"/>
      <c r="G67" s="2259"/>
      <c r="H67" s="2258"/>
      <c r="I67" s="1363"/>
      <c r="J67" s="1363"/>
      <c r="K67" s="1363"/>
      <c r="L67" s="1369"/>
      <c r="M67" s="1365"/>
      <c r="N67" s="1365"/>
      <c r="O67" s="1366"/>
      <c r="P67" s="1823"/>
      <c r="Q67" s="375"/>
      <c r="R67" s="355"/>
      <c r="S67" s="2784"/>
      <c r="T67" s="2785" t="s">
        <v>455</v>
      </c>
      <c r="U67" s="2786"/>
      <c r="V67" s="2787"/>
      <c r="W67" s="2788"/>
      <c r="X67" s="2789"/>
      <c r="Y67" s="2790"/>
      <c r="Z67" s="2791"/>
      <c r="AA67" s="2792"/>
      <c r="AB67" s="2793"/>
      <c r="AC67" s="2794"/>
      <c r="AD67" s="2795"/>
      <c r="AE67" s="2796"/>
      <c r="AF67" s="2797"/>
      <c r="AG67" s="2798"/>
      <c r="AH67" s="2799"/>
      <c r="AI67" s="2800"/>
      <c r="AJ67" s="2801"/>
      <c r="AK67" s="2802"/>
      <c r="AL67" s="2803"/>
      <c r="AM67" s="2804"/>
      <c r="AN67" s="2805"/>
      <c r="AO67" s="2806"/>
      <c r="AP67" s="2807"/>
      <c r="AQ67" s="2808"/>
      <c r="AR67" s="2809"/>
      <c r="AS67" s="2810"/>
      <c r="AT67" s="2811"/>
      <c r="AU67" s="2812"/>
      <c r="AV67" s="1642"/>
      <c r="AW67" s="1624"/>
      <c r="AX67" s="1624" t="str">
        <f>IF(T67="","",T67)</f>
        <v>Добавить схему подключения</v>
      </c>
      <c r="AY67" s="1624"/>
      <c r="AZ67" s="1624"/>
      <c r="BA67" s="1635">
        <v>0</v>
      </c>
    </row>
    <row s="622" customFormat="1" customHeight="1" ht="0.75">
      <c r="A68" s="1343"/>
      <c r="B68" s="1343"/>
      <c r="C68" s="1343"/>
      <c r="D68" s="1343"/>
      <c r="E68" s="2259">
        <v>1</v>
      </c>
      <c r="F68" s="2259"/>
      <c r="G68" s="2258"/>
      <c r="H68" s="1343"/>
      <c r="I68" s="1343"/>
      <c r="J68" s="1343"/>
      <c r="K68" s="1343"/>
      <c r="L68" s="1545"/>
      <c r="M68" s="1315"/>
      <c r="N68" s="1315"/>
      <c r="O68" s="1642"/>
      <c r="P68" s="1316"/>
      <c r="Q68" s="1344"/>
      <c r="R68" s="1316"/>
      <c r="S68" s="1318"/>
      <c r="T68" s="1319" t="s">
        <v>170</v>
      </c>
      <c r="U68" s="1320"/>
      <c r="V68" s="1320"/>
      <c r="W68" s="1320"/>
      <c r="X68" s="1320"/>
      <c r="Y68" s="1320"/>
      <c r="Z68" s="1320"/>
      <c r="AA68" s="1320"/>
      <c r="AB68" s="1320"/>
      <c r="AC68" s="1320"/>
      <c r="AD68" s="1320"/>
      <c r="AE68" s="1320"/>
      <c r="AF68" s="1320"/>
      <c r="AG68" s="1320"/>
      <c r="AH68" s="1320"/>
      <c r="AI68" s="1320"/>
      <c r="AJ68" s="1320"/>
      <c r="AK68" s="1320"/>
      <c r="AL68" s="1320"/>
      <c r="AM68" s="1320"/>
      <c r="AN68" s="1320"/>
      <c r="AO68" s="1320"/>
      <c r="AP68" s="1320"/>
      <c r="AQ68" s="1320"/>
      <c r="AR68" s="1320"/>
      <c r="AS68" s="1320"/>
      <c r="AT68" s="1320"/>
      <c r="AU68" s="1320"/>
      <c r="AV68" s="1642"/>
      <c r="AW68" s="1624"/>
      <c r="AX68" s="1624" t="str">
        <f>IF(T68="","",T68)</f>
        <v>Добавить источник для дифференциации</v>
      </c>
      <c r="AY68" s="1624"/>
      <c r="AZ68" s="1624"/>
      <c r="BA68" s="1642">
        <v>0</v>
      </c>
    </row>
    <row s="622" customFormat="1" customHeight="1" ht="0.75">
      <c r="A69" s="1343"/>
      <c r="B69" s="1343"/>
      <c r="C69" s="1343"/>
      <c r="D69" s="1343"/>
      <c r="E69" s="2259">
        <v>1</v>
      </c>
      <c r="F69" s="2258"/>
      <c r="G69" s="1343"/>
      <c r="H69" s="1343"/>
      <c r="I69" s="1343"/>
      <c r="J69" s="1343"/>
      <c r="K69" s="1343"/>
      <c r="L69" s="1545"/>
      <c r="M69" s="1321"/>
      <c r="N69" s="1321"/>
      <c r="O69" s="1642"/>
      <c r="P69" s="1316"/>
      <c r="Q69" s="1344"/>
      <c r="R69" s="1316"/>
      <c r="S69" s="1322"/>
      <c r="T69" s="1323" t="s">
        <v>171</v>
      </c>
      <c r="U69" s="1324"/>
      <c r="V69" s="1324"/>
      <c r="W69" s="1324"/>
      <c r="X69" s="1324"/>
      <c r="Y69" s="1324"/>
      <c r="Z69" s="1324"/>
      <c r="AA69" s="1324"/>
      <c r="AB69" s="1324"/>
      <c r="AC69" s="1324"/>
      <c r="AD69" s="1324"/>
      <c r="AE69" s="1324"/>
      <c r="AF69" s="1324"/>
      <c r="AG69" s="1324"/>
      <c r="AH69" s="1324"/>
      <c r="AI69" s="1324"/>
      <c r="AJ69" s="1324"/>
      <c r="AK69" s="1324"/>
      <c r="AL69" s="1324"/>
      <c r="AM69" s="1324"/>
      <c r="AN69" s="1324"/>
      <c r="AO69" s="1324"/>
      <c r="AP69" s="1324"/>
      <c r="AQ69" s="1324"/>
      <c r="AR69" s="1324"/>
      <c r="AS69" s="1324"/>
      <c r="AT69" s="1324"/>
      <c r="AU69" s="1324"/>
      <c r="AV69" s="1642"/>
      <c r="AW69" s="1624"/>
      <c r="AX69" s="1624" t="str">
        <f>IF(T69="","",T69)</f>
        <v>Добавить централизованную систему для дифференциации</v>
      </c>
      <c r="AY69" s="1624"/>
      <c r="AZ69" s="1624"/>
      <c r="BA69" s="1642">
        <v>0</v>
      </c>
    </row>
    <row s="622" customFormat="1" customHeight="1" ht="0.75">
      <c r="A70" s="1343"/>
      <c r="B70" s="1343"/>
      <c r="C70" s="1343"/>
      <c r="D70" s="1343"/>
      <c r="E70" s="2258">
        <v>1</v>
      </c>
      <c r="F70" s="1343"/>
      <c r="G70" s="1343"/>
      <c r="H70" s="1343"/>
      <c r="I70" s="1343"/>
      <c r="J70" s="1343"/>
      <c r="K70" s="1343"/>
      <c r="L70" s="1545"/>
      <c r="M70" s="1321"/>
      <c r="N70" s="1321"/>
      <c r="O70" s="1642"/>
      <c r="P70" s="1316"/>
      <c r="Q70" s="1344"/>
      <c r="R70" s="1316"/>
      <c r="S70" s="1322"/>
      <c r="T70" s="1325" t="s">
        <v>172</v>
      </c>
      <c r="U70" s="1324"/>
      <c r="V70" s="1324"/>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c r="AR70" s="1324"/>
      <c r="AS70" s="1324"/>
      <c r="AT70" s="1324"/>
      <c r="AU70" s="1324"/>
      <c r="AV70" s="1642"/>
      <c r="AW70" s="1624"/>
      <c r="AX70" s="1624" t="str">
        <f>IF(T70="","",T70)</f>
        <v>Добавить территорию для дифференциации</v>
      </c>
      <c r="AY70" s="1624"/>
      <c r="AZ70" s="1624"/>
      <c r="BA70" s="1642">
        <v>0</v>
      </c>
    </row>
    <row s="1850" customFormat="1" customHeight="1" ht="21">
      <c r="A71" s="1363" t="s">
        <v>180</v>
      </c>
      <c r="B71" s="1363"/>
      <c r="C71" s="1363"/>
      <c r="D71" s="1363"/>
      <c r="E71" s="2258" t="s">
        <v>92</v>
      </c>
      <c r="F71" s="1363"/>
      <c r="G71" s="1363"/>
      <c r="H71" s="1363"/>
      <c r="I71" s="1363"/>
      <c r="J71" s="1363"/>
      <c r="K71" s="1363"/>
      <c r="L71" s="1369"/>
      <c r="M71" s="1365"/>
      <c r="N71" s="1365"/>
      <c r="O71" s="1365"/>
      <c r="P71" s="2397"/>
      <c r="Q71" s="1823"/>
      <c r="R71" s="355"/>
      <c r="S71" s="2273" t="str">
        <f>INDEX(PT_DIFFERENTIATION_NUM_NTAR,MATCH(A71,PT_DIFFERENTIATION_NTAR_ID,0))</f>
        <v>3</v>
      </c>
      <c r="T71" s="1525" t="s">
        <v>125</v>
      </c>
      <c r="U71" s="300"/>
      <c r="V71" s="2242"/>
      <c r="W71" s="2243"/>
      <c r="X71" s="2243"/>
      <c r="Y71" s="2243"/>
      <c r="Z71" s="2243"/>
      <c r="AA71" s="2243"/>
      <c r="AB71" s="2243"/>
      <c r="AC71" s="2244"/>
      <c r="AD71" s="2242" t="str">
        <f>INDEX(PT_DIFFERENTIATION_NTAR,MATCH(A71,PT_DIFFERENTIATION_NTAR_ID,0))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"ТСК"</v>
      </c>
      <c r="AE71" s="2243"/>
      <c r="AF71" s="2243"/>
      <c r="AG71" s="2243"/>
      <c r="AH71" s="2243"/>
      <c r="AI71" s="2243"/>
      <c r="AJ71" s="2243"/>
      <c r="AK71" s="2243"/>
      <c r="AL71" s="2242"/>
      <c r="AM71" s="2243"/>
      <c r="AN71" s="2243"/>
      <c r="AO71" s="2243"/>
      <c r="AP71" s="2243"/>
      <c r="AQ71" s="2243"/>
      <c r="AR71" s="2243"/>
      <c r="AS71" s="2244"/>
      <c r="AT71" s="2244"/>
      <c r="AU71" s="1258" t="s">
        <v>438</v>
      </c>
      <c r="AV71" s="1642"/>
      <c r="AW71" s="1624"/>
      <c r="AX71" s="1624" t="str">
        <f>IF(T71="","",T71)</f>
        <v>Наименование тарифа</v>
      </c>
      <c r="AY71" s="1624"/>
      <c r="AZ71" s="1624"/>
      <c r="BA71" s="1635">
        <v>0</v>
      </c>
    </row>
    <row s="1850" customFormat="1" customHeight="1" ht="21">
      <c r="A72" s="1363"/>
      <c r="B72" s="1363" t="s">
        <v>181</v>
      </c>
      <c r="C72" s="1363"/>
      <c r="D72" s="1363"/>
      <c r="E72" s="2259" t="s">
        <v>112</v>
      </c>
      <c r="F72" s="2258">
        <v>1</v>
      </c>
      <c r="G72" s="1363"/>
      <c r="H72" s="1363"/>
      <c r="I72" s="1363"/>
      <c r="J72" s="1363"/>
      <c r="K72" s="1363"/>
      <c r="L72" s="1369"/>
      <c r="M72" s="1365"/>
      <c r="N72" s="1365"/>
      <c r="O72" s="1365"/>
      <c r="P72" s="2125"/>
      <c r="Q72" s="352"/>
      <c r="R72" s="353"/>
      <c r="S72" s="2273" t="str">
        <f>INDEX(PT_DIFFERENTIATION_NUM_TER,MATCH(B72,PT_DIFFERENTIATION_TER_ID,0))</f>
        <v>3.1</v>
      </c>
      <c r="T72" s="1522" t="s">
        <v>439</v>
      </c>
      <c r="U72" s="300"/>
      <c r="V72" s="2242"/>
      <c r="W72" s="2243"/>
      <c r="X72" s="2243"/>
      <c r="Y72" s="2243"/>
      <c r="Z72" s="2243"/>
      <c r="AA72" s="2243"/>
      <c r="AB72" s="2243"/>
      <c r="AC72" s="2244"/>
      <c r="AD72" s="2242" t="str">
        <f>INDEX(PT_DIFFERENTIATION_TER,MATCH(B72,PT_DIFFERENTIATION_TER_ID,0))</f>
        <v>без дифференциации</v>
      </c>
      <c r="AE72" s="2243"/>
      <c r="AF72" s="2243"/>
      <c r="AG72" s="2243"/>
      <c r="AH72" s="2243"/>
      <c r="AI72" s="2243"/>
      <c r="AJ72" s="2243"/>
      <c r="AK72" s="2243"/>
      <c r="AL72" s="2242"/>
      <c r="AM72" s="2243"/>
      <c r="AN72" s="2243"/>
      <c r="AO72" s="2243"/>
      <c r="AP72" s="2243"/>
      <c r="AQ72" s="2243"/>
      <c r="AR72" s="2243"/>
      <c r="AS72" s="2244"/>
      <c r="AT72" s="2244"/>
      <c r="AU72" s="1258" t="s">
        <v>440</v>
      </c>
      <c r="AV72" s="1642"/>
      <c r="AW72" s="1624"/>
      <c r="AX72" s="1624" t="str">
        <f>IF(T72="","",T72)</f>
        <v>Территория действия тарифа</v>
      </c>
      <c r="AY72" s="1624"/>
      <c r="AZ72" s="1624"/>
      <c r="BA72" s="1635">
        <v>0</v>
      </c>
    </row>
    <row s="1850" customFormat="1" customHeight="1" ht="23.25">
      <c r="A73" s="1363"/>
      <c r="B73" s="1363"/>
      <c r="C73" s="1363" t="s">
        <v>182</v>
      </c>
      <c r="D73" s="1363"/>
      <c r="E73" s="2259" t="s">
        <v>112</v>
      </c>
      <c r="F73" s="2259"/>
      <c r="G73" s="2258">
        <v>1</v>
      </c>
      <c r="H73" s="1363"/>
      <c r="I73" s="1363"/>
      <c r="J73" s="1363"/>
      <c r="K73" s="1363"/>
      <c r="L73" s="1369"/>
      <c r="M73" s="1365"/>
      <c r="N73" s="1365"/>
      <c r="O73" s="1365"/>
      <c r="P73" s="354"/>
      <c r="Q73" s="352"/>
      <c r="R73" s="353"/>
      <c r="S73" s="2273" t="str">
        <f>INDEX(PT_DIFFERENTIATION_NUM_CS,MATCH(C73,PT_DIFFERENTIATION_CS_ID,0))</f>
        <v>3.1.1</v>
      </c>
      <c r="T73" s="309" t="s">
        <v>441</v>
      </c>
      <c r="U73" s="300"/>
      <c r="V73" s="2242"/>
      <c r="W73" s="2243"/>
      <c r="X73" s="2243"/>
      <c r="Y73" s="2243"/>
      <c r="Z73" s="2243"/>
      <c r="AA73" s="2243"/>
      <c r="AB73" s="2243"/>
      <c r="AC73" s="2244"/>
      <c r="AD73" s="2242" t="str">
        <f>INDEX(PT_DIFFERENTIATION_CS,MATCH(C73,PT_DIFFERENTIATION_CS_ID,0))</f>
        <v>без дифференциации</v>
      </c>
      <c r="AE73" s="2243"/>
      <c r="AF73" s="2243"/>
      <c r="AG73" s="2243"/>
      <c r="AH73" s="2243"/>
      <c r="AI73" s="2243"/>
      <c r="AJ73" s="2243"/>
      <c r="AK73" s="2243"/>
      <c r="AL73" s="2242"/>
      <c r="AM73" s="2243"/>
      <c r="AN73" s="2243"/>
      <c r="AO73" s="2243"/>
      <c r="AP73" s="2243"/>
      <c r="AQ73" s="2243"/>
      <c r="AR73" s="2243"/>
      <c r="AS73" s="2244"/>
      <c r="AT73" s="2244"/>
      <c r="AU73" s="1258" t="s">
        <v>442</v>
      </c>
      <c r="AV73" s="1642"/>
      <c r="AW73" s="1624"/>
      <c r="AX73" s="1624" t="str">
        <f>IF(T73="","",T73)</f>
        <v>Наименование системы теплоснабжения </v>
      </c>
      <c r="AY73" s="1624"/>
      <c r="AZ73" s="1624"/>
      <c r="BA73" s="1635">
        <v>0</v>
      </c>
    </row>
    <row s="1850" customFormat="1" customHeight="1" ht="21">
      <c r="A74" s="1363"/>
      <c r="B74" s="1363"/>
      <c r="C74" s="1363"/>
      <c r="D74" s="1363" t="s">
        <v>183</v>
      </c>
      <c r="E74" s="2259" t="s">
        <v>112</v>
      </c>
      <c r="F74" s="2259"/>
      <c r="G74" s="2259"/>
      <c r="H74" s="2258">
        <v>1</v>
      </c>
      <c r="I74" s="1363"/>
      <c r="J74" s="1363"/>
      <c r="K74" s="1363"/>
      <c r="L74" s="1369"/>
      <c r="M74" s="1365"/>
      <c r="N74" s="1365"/>
      <c r="O74" s="1365"/>
      <c r="P74" s="354"/>
      <c r="Q74" s="352"/>
      <c r="R74" s="353"/>
      <c r="S74" s="2273" t="str">
        <f>INDEX(PT_DIFFERENTIATION_NUM_IST_TE,MATCH(D74,PT_DIFFERENTIATION_IST_TE_ID,0))</f>
        <v>3.1.1.1</v>
      </c>
      <c r="T74" s="310" t="s">
        <v>443</v>
      </c>
      <c r="U74" s="300"/>
      <c r="V74" s="2242"/>
      <c r="W74" s="2243"/>
      <c r="X74" s="2243"/>
      <c r="Y74" s="2243"/>
      <c r="Z74" s="2243"/>
      <c r="AA74" s="2243"/>
      <c r="AB74" s="2243"/>
      <c r="AC74" s="2244"/>
      <c r="AD74" s="2242" t="str">
        <f>INDEX(PT_DIFFERENTIATION_IST_TE,MATCH(D74,PT_DIFFERENTIATION_IST_TE_ID,0))</f>
        <v>без дифференциации</v>
      </c>
      <c r="AE74" s="2243"/>
      <c r="AF74" s="2243"/>
      <c r="AG74" s="2243"/>
      <c r="AH74" s="2243"/>
      <c r="AI74" s="2243"/>
      <c r="AJ74" s="2243"/>
      <c r="AK74" s="2243"/>
      <c r="AL74" s="2242"/>
      <c r="AM74" s="2243"/>
      <c r="AN74" s="2243"/>
      <c r="AO74" s="2243"/>
      <c r="AP74" s="2243"/>
      <c r="AQ74" s="2243"/>
      <c r="AR74" s="2243"/>
      <c r="AS74" s="2244"/>
      <c r="AT74" s="2244"/>
      <c r="AU74" s="1258" t="s">
        <v>444</v>
      </c>
      <c r="AV74" s="1642"/>
      <c r="AW74" s="1624"/>
      <c r="AX74" s="1624" t="str">
        <f>IF(T74="","",T74)</f>
        <v>Источник тепловой энергии  </v>
      </c>
      <c r="AY74" s="1624"/>
      <c r="AZ74" s="1624"/>
      <c r="BA74" s="1635">
        <v>0</v>
      </c>
    </row>
    <row s="1850" customFormat="1" customHeight="1" ht="47.25">
      <c r="A75" s="1363"/>
      <c r="B75" s="1363"/>
      <c r="C75" s="1363"/>
      <c r="D75" s="1363"/>
      <c r="E75" s="2259" t="s">
        <v>112</v>
      </c>
      <c r="F75" s="2259"/>
      <c r="G75" s="2259"/>
      <c r="H75" s="2259"/>
      <c r="I75" s="2256" t="str">
        <f>S74&amp;".1"</f>
        <v>3.1.1.1.1</v>
      </c>
      <c r="J75" s="1363"/>
      <c r="K75" s="1363"/>
      <c r="L75" s="1369" t="s">
        <v>445</v>
      </c>
      <c r="M75" s="1366"/>
      <c r="N75" s="1776"/>
      <c r="O75" s="1776"/>
      <c r="P75" s="2374">
        <v>1</v>
      </c>
      <c r="Q75" s="2374"/>
      <c r="R75" s="356"/>
      <c r="S75" s="2273" t="str">
        <f>$I75</f>
        <v>3.1.1.1.1</v>
      </c>
      <c r="T75" s="285" t="s">
        <v>446</v>
      </c>
      <c r="U75" s="300"/>
      <c r="V75" s="2245"/>
      <c r="W75" s="2246"/>
      <c r="X75" s="2246"/>
      <c r="Y75" s="2246"/>
      <c r="Z75" s="2246"/>
      <c r="AA75" s="2246"/>
      <c r="AB75" s="2246"/>
      <c r="AC75" s="2247"/>
      <c r="AD75" s="2245" t="s">
        <v>488</v>
      </c>
      <c r="AE75" s="2246"/>
      <c r="AF75" s="2246"/>
      <c r="AG75" s="2246"/>
      <c r="AH75" s="2246"/>
      <c r="AI75" s="2246"/>
      <c r="AJ75" s="2246"/>
      <c r="AK75" s="2246"/>
      <c r="AL75" s="2245"/>
      <c r="AM75" s="2246"/>
      <c r="AN75" s="2246"/>
      <c r="AO75" s="2246"/>
      <c r="AP75" s="2246"/>
      <c r="AQ75" s="2246"/>
      <c r="AR75" s="2246"/>
      <c r="AS75" s="2247"/>
      <c r="AT75" s="2247"/>
      <c r="AU75" s="1258" t="s">
        <v>447</v>
      </c>
      <c r="AV75" s="1642"/>
      <c r="AW75" s="1624"/>
      <c r="AX75" s="1624" t="str">
        <f>IF(T75="","",T75)</f>
        <v>Схема подключения теплопотребляющей установки к коллектору источника тепловой энергии</v>
      </c>
      <c r="AY75" s="1624"/>
      <c r="AZ75" s="1624"/>
      <c r="BA75" s="1635">
        <v>0</v>
      </c>
    </row>
    <row s="1850" customFormat="1" customHeight="1" ht="21">
      <c r="A76" s="1363"/>
      <c r="B76" s="1363"/>
      <c r="C76" s="1363"/>
      <c r="D76" s="1363"/>
      <c r="E76" s="2259" t="s">
        <v>112</v>
      </c>
      <c r="F76" s="2259"/>
      <c r="G76" s="2259"/>
      <c r="H76" s="2259"/>
      <c r="I76" s="2286"/>
      <c r="J76" s="2256" t="str">
        <f>I75&amp;".1"</f>
        <v>3.1.1.1.1.1</v>
      </c>
      <c r="K76" s="1363"/>
      <c r="L76" s="1369" t="s">
        <v>448</v>
      </c>
      <c r="M76" s="1366"/>
      <c r="N76" s="1366"/>
      <c r="O76" s="1776"/>
      <c r="P76" s="2374"/>
      <c r="Q76" s="2374">
        <v>1</v>
      </c>
      <c r="R76" s="357"/>
      <c r="S76" s="2273" t="str">
        <f>$J76</f>
        <v>3.1.1.1.1.1</v>
      </c>
      <c r="T76" s="286" t="s">
        <v>449</v>
      </c>
      <c r="U76" s="300"/>
      <c r="V76" s="2245"/>
      <c r="W76" s="2246"/>
      <c r="X76" s="2246"/>
      <c r="Y76" s="2246"/>
      <c r="Z76" s="2246"/>
      <c r="AA76" s="2246"/>
      <c r="AB76" s="2246"/>
      <c r="AC76" s="2247"/>
      <c r="AD76" s="2245" t="s">
        <v>488</v>
      </c>
      <c r="AE76" s="2246"/>
      <c r="AF76" s="2246"/>
      <c r="AG76" s="2246"/>
      <c r="AH76" s="2246"/>
      <c r="AI76" s="2246"/>
      <c r="AJ76" s="2246"/>
      <c r="AK76" s="2246"/>
      <c r="AL76" s="2245"/>
      <c r="AM76" s="2246"/>
      <c r="AN76" s="2246"/>
      <c r="AO76" s="2246"/>
      <c r="AP76" s="2246"/>
      <c r="AQ76" s="2246"/>
      <c r="AR76" s="2246"/>
      <c r="AS76" s="2247"/>
      <c r="AT76" s="2247"/>
      <c r="AU76" s="1258" t="s">
        <v>450</v>
      </c>
      <c r="AV76" s="1642"/>
      <c r="AW76" s="1624"/>
      <c r="AX76" s="1624" t="str">
        <f>IF(T76="","",T76)</f>
        <v>Группа потребителей</v>
      </c>
      <c r="AY76" s="1624"/>
      <c r="AZ76" s="1624"/>
      <c r="BA76" s="1635">
        <v>0</v>
      </c>
    </row>
    <row s="1850" customFormat="1" customHeight="1" ht="21">
      <c r="A77" s="1363"/>
      <c r="B77" s="1363"/>
      <c r="C77" s="1363"/>
      <c r="D77" s="1363"/>
      <c r="E77" s="2259" t="s">
        <v>112</v>
      </c>
      <c r="F77" s="2259"/>
      <c r="G77" s="2259"/>
      <c r="H77" s="2259"/>
      <c r="I77" s="2286"/>
      <c r="J77" s="2286"/>
      <c r="K77" s="2256" t="str">
        <f>J76&amp;".1"</f>
        <v>3.1.1.1.1.1.1</v>
      </c>
      <c r="L77" s="1369" t="s">
        <v>451</v>
      </c>
      <c r="M77" s="1366"/>
      <c r="N77" s="1366"/>
      <c r="O77" s="1366"/>
      <c r="P77" s="2374"/>
      <c r="Q77" s="2374"/>
      <c r="R77" s="357">
        <v>1</v>
      </c>
      <c r="S77" s="2273" t="str">
        <f>$K77</f>
        <v>3.1.1.1.1.1.1</v>
      </c>
      <c r="T77" s="1347" t="s">
        <v>489</v>
      </c>
      <c r="U77" s="300"/>
      <c r="V77" s="751"/>
      <c r="W77" s="325"/>
      <c r="X77" s="751"/>
      <c r="Y77" s="1257"/>
      <c r="Z77" s="2602"/>
      <c r="AA77" s="2107" t="s">
        <v>63</v>
      </c>
      <c r="AB77" s="2602"/>
      <c r="AC77" s="2107" t="s">
        <v>63</v>
      </c>
      <c r="AD77" s="751">
        <v>1455.23</v>
      </c>
      <c r="AE77" s="325"/>
      <c r="AF77" s="751"/>
      <c r="AG77" s="1257"/>
      <c r="AH77" s="2602">
        <v>45292.46513888889</v>
      </c>
      <c r="AI77" s="2107" t="s">
        <v>63</v>
      </c>
      <c r="AJ77" s="2602">
        <v>45473.46527777778</v>
      </c>
      <c r="AK77" s="2107" t="s">
        <v>63</v>
      </c>
      <c r="AL77" s="751">
        <v>1594.93</v>
      </c>
      <c r="AM77" s="325"/>
      <c r="AN77" s="751"/>
      <c r="AO77" s="1257"/>
      <c r="AP77" s="2602">
        <v>45474.465682870374</v>
      </c>
      <c r="AQ77" s="2107" t="s">
        <v>63</v>
      </c>
      <c r="AR77" s="2602">
        <v>45657.46582175926</v>
      </c>
      <c r="AS77" s="2107" t="s">
        <v>63</v>
      </c>
      <c r="AT77" s="325"/>
      <c r="AU77" s="2253" t="s">
        <v>452</v>
      </c>
      <c r="AV77" s="1642">
        <f>STRCHECKDATE(V78:AT78)</f>
      </c>
      <c r="AW77" s="1624"/>
      <c r="AX77" s="1624" t="str">
        <f>IF(T77="","",T77)</f>
        <v>вода</v>
      </c>
      <c r="AY77" s="1624"/>
      <c r="AZ77" s="1624"/>
      <c r="BA77" s="1635">
        <v>0</v>
      </c>
    </row>
    <row s="1850" customFormat="1" customHeight="1" ht="0.75">
      <c r="A78" s="1363"/>
      <c r="B78" s="1363"/>
      <c r="C78" s="1363"/>
      <c r="D78" s="1363"/>
      <c r="E78" s="2259" t="s">
        <v>112</v>
      </c>
      <c r="F78" s="2259"/>
      <c r="G78" s="2259"/>
      <c r="H78" s="2259"/>
      <c r="I78" s="2286"/>
      <c r="J78" s="2286"/>
      <c r="K78" s="2256"/>
      <c r="L78" s="1369"/>
      <c r="M78" s="1366"/>
      <c r="N78" s="1366"/>
      <c r="O78" s="1366"/>
      <c r="P78" s="2374"/>
      <c r="Q78" s="2374"/>
      <c r="R78" s="357"/>
      <c r="S78" s="2513"/>
      <c r="T78" s="300"/>
      <c r="U78" s="300"/>
      <c r="V78" s="325"/>
      <c r="W78" s="325"/>
      <c r="X78" s="325"/>
      <c r="Y78" s="328" t="str">
        <f>Z77&amp;"-"&amp;AB77</f>
        <v>-</v>
      </c>
      <c r="Z78" s="2309"/>
      <c r="AA78" s="2107"/>
      <c r="AB78" s="2309"/>
      <c r="AC78" s="2107"/>
      <c r="AD78" s="325"/>
      <c r="AE78" s="325"/>
      <c r="AF78" s="325"/>
      <c r="AG78" s="328" t="str">
        <f>AH77&amp;"-"&amp;AJ77</f>
        <v>45292.46513888889-45473.46527777778</v>
      </c>
      <c r="AH78" s="2309"/>
      <c r="AI78" s="2107"/>
      <c r="AJ78" s="2309"/>
      <c r="AK78" s="2107"/>
      <c r="AL78" s="325"/>
      <c r="AM78" s="325"/>
      <c r="AN78" s="325"/>
      <c r="AO78" s="328" t="str">
        <f>AP77&amp;"-"&amp;AR77</f>
        <v>45474.465682870374-45657.46582175926</v>
      </c>
      <c r="AP78" s="2309"/>
      <c r="AQ78" s="2107"/>
      <c r="AR78" s="2309"/>
      <c r="AS78" s="2107"/>
      <c r="AT78" s="325"/>
      <c r="AU78" s="2254"/>
      <c r="AV78" s="1642"/>
      <c r="AW78" s="1624"/>
      <c r="AX78" s="1624" t="str">
        <f>IF(T78="","",T78)</f>
        <v/>
      </c>
      <c r="AY78" s="1624"/>
      <c r="AZ78" s="1624"/>
      <c r="BA78" s="1635">
        <v>0</v>
      </c>
    </row>
    <row s="1850" customFormat="1" customHeight="1" ht="15">
      <c r="A79" s="1363"/>
      <c r="B79" s="1363"/>
      <c r="C79" s="1363"/>
      <c r="D79" s="1363"/>
      <c r="E79" s="2259" t="s">
        <v>112</v>
      </c>
      <c r="F79" s="2259"/>
      <c r="G79" s="2259"/>
      <c r="H79" s="2259"/>
      <c r="I79" s="2286"/>
      <c r="J79" s="2256"/>
      <c r="K79" s="1363"/>
      <c r="L79" s="1369"/>
      <c r="M79" s="1366"/>
      <c r="N79" s="1366"/>
      <c r="O79" s="1776"/>
      <c r="P79" s="2374"/>
      <c r="Q79" s="2374"/>
      <c r="R79" s="356"/>
      <c r="S79" s="2813"/>
      <c r="T79" s="2814" t="s">
        <v>453</v>
      </c>
      <c r="U79" s="2815"/>
      <c r="V79" s="2816"/>
      <c r="W79" s="2817"/>
      <c r="X79" s="2818"/>
      <c r="Y79" s="2819"/>
      <c r="Z79" s="2820"/>
      <c r="AA79" s="2821"/>
      <c r="AB79" s="2822"/>
      <c r="AC79" s="2823"/>
      <c r="AD79" s="2824"/>
      <c r="AE79" s="2825"/>
      <c r="AF79" s="2826"/>
      <c r="AG79" s="2827"/>
      <c r="AH79" s="2828"/>
      <c r="AI79" s="2829"/>
      <c r="AJ79" s="2830"/>
      <c r="AK79" s="2831"/>
      <c r="AL79" s="2832"/>
      <c r="AM79" s="2833"/>
      <c r="AN79" s="2834"/>
      <c r="AO79" s="2835"/>
      <c r="AP79" s="2836"/>
      <c r="AQ79" s="2837"/>
      <c r="AR79" s="2838"/>
      <c r="AS79" s="2839"/>
      <c r="AT79" s="2840"/>
      <c r="AU79" s="2255"/>
      <c r="AV79" s="1642"/>
      <c r="AW79" s="1624"/>
      <c r="AX79" s="1624" t="str">
        <f>IF(T79="","",T79)</f>
        <v>Добавить вид теплоносителя (параметры теплоносителя)</v>
      </c>
      <c r="AY79" s="1624"/>
      <c r="AZ79" s="1624"/>
      <c r="BA79" s="1635">
        <v>0</v>
      </c>
    </row>
    <row s="1850" customFormat="1" customHeight="1" ht="15">
      <c r="A80" s="1363"/>
      <c r="B80" s="1363"/>
      <c r="C80" s="1363"/>
      <c r="D80" s="1363"/>
      <c r="E80" s="2259" t="s">
        <v>112</v>
      </c>
      <c r="F80" s="2259"/>
      <c r="G80" s="2259"/>
      <c r="H80" s="2259"/>
      <c r="I80" s="2256"/>
      <c r="J80" s="1363"/>
      <c r="K80" s="1363"/>
      <c r="L80" s="1369"/>
      <c r="M80" s="1366"/>
      <c r="N80" s="1776"/>
      <c r="O80" s="1776"/>
      <c r="P80" s="2374"/>
      <c r="Q80" s="2374"/>
      <c r="R80" s="356"/>
      <c r="S80" s="2841"/>
      <c r="T80" s="2842" t="s">
        <v>454</v>
      </c>
      <c r="U80" s="2843"/>
      <c r="V80" s="2844"/>
      <c r="W80" s="2845"/>
      <c r="X80" s="2846"/>
      <c r="Y80" s="2847"/>
      <c r="Z80" s="2848"/>
      <c r="AA80" s="2849"/>
      <c r="AB80" s="2850"/>
      <c r="AC80" s="2851"/>
      <c r="AD80" s="2852"/>
      <c r="AE80" s="2853"/>
      <c r="AF80" s="2854"/>
      <c r="AG80" s="2855"/>
      <c r="AH80" s="2856"/>
      <c r="AI80" s="2857"/>
      <c r="AJ80" s="2858"/>
      <c r="AK80" s="2859"/>
      <c r="AL80" s="2860"/>
      <c r="AM80" s="2861"/>
      <c r="AN80" s="2862"/>
      <c r="AO80" s="2863"/>
      <c r="AP80" s="2864"/>
      <c r="AQ80" s="2865"/>
      <c r="AR80" s="2866"/>
      <c r="AS80" s="2867"/>
      <c r="AT80" s="2868"/>
      <c r="AU80" s="2869"/>
      <c r="AV80" s="1642"/>
      <c r="AW80" s="1624"/>
      <c r="AX80" s="1624" t="str">
        <f>IF(T80="","",T80)</f>
        <v>Добавить группу потребителей</v>
      </c>
      <c r="AY80" s="1624"/>
      <c r="AZ80" s="1624"/>
      <c r="BA80" s="1635">
        <v>0</v>
      </c>
    </row>
    <row s="1850" customFormat="1" customHeight="1" ht="14.25">
      <c r="A81" s="1363"/>
      <c r="B81" s="1363"/>
      <c r="C81" s="1363"/>
      <c r="D81" s="1363"/>
      <c r="E81" s="2259" t="s">
        <v>112</v>
      </c>
      <c r="F81" s="2259"/>
      <c r="G81" s="2259"/>
      <c r="H81" s="2258"/>
      <c r="I81" s="1363"/>
      <c r="J81" s="1363"/>
      <c r="K81" s="1363"/>
      <c r="L81" s="1369"/>
      <c r="M81" s="1365"/>
      <c r="N81" s="1365"/>
      <c r="O81" s="1366"/>
      <c r="P81" s="1823"/>
      <c r="Q81" s="375"/>
      <c r="R81" s="355"/>
      <c r="S81" s="2870"/>
      <c r="T81" s="2871" t="s">
        <v>455</v>
      </c>
      <c r="U81" s="2872"/>
      <c r="V81" s="2873"/>
      <c r="W81" s="2874"/>
      <c r="X81" s="2875"/>
      <c r="Y81" s="2876"/>
      <c r="Z81" s="2877"/>
      <c r="AA81" s="2878"/>
      <c r="AB81" s="2879"/>
      <c r="AC81" s="2880"/>
      <c r="AD81" s="2881"/>
      <c r="AE81" s="2882"/>
      <c r="AF81" s="2883"/>
      <c r="AG81" s="2884"/>
      <c r="AH81" s="2885"/>
      <c r="AI81" s="2886"/>
      <c r="AJ81" s="2887"/>
      <c r="AK81" s="2888"/>
      <c r="AL81" s="2889"/>
      <c r="AM81" s="2890"/>
      <c r="AN81" s="2891"/>
      <c r="AO81" s="2892"/>
      <c r="AP81" s="2893"/>
      <c r="AQ81" s="2894"/>
      <c r="AR81" s="2895"/>
      <c r="AS81" s="2896"/>
      <c r="AT81" s="2897"/>
      <c r="AU81" s="2898"/>
      <c r="AV81" s="1642"/>
      <c r="AW81" s="1624"/>
      <c r="AX81" s="1624" t="str">
        <f>IF(T81="","",T81)</f>
        <v>Добавить схему подключения</v>
      </c>
      <c r="AY81" s="1624"/>
      <c r="AZ81" s="1624"/>
      <c r="BA81" s="1635">
        <v>0</v>
      </c>
    </row>
    <row s="622" customFormat="1" customHeight="1" ht="0.75">
      <c r="A82" s="1343"/>
      <c r="B82" s="1343"/>
      <c r="C82" s="1343"/>
      <c r="D82" s="1343"/>
      <c r="E82" s="2259" t="s">
        <v>112</v>
      </c>
      <c r="F82" s="2259"/>
      <c r="G82" s="2258"/>
      <c r="H82" s="1343"/>
      <c r="I82" s="1343"/>
      <c r="J82" s="1343"/>
      <c r="K82" s="1343"/>
      <c r="L82" s="1545"/>
      <c r="M82" s="1315"/>
      <c r="N82" s="1315"/>
      <c r="O82" s="1642"/>
      <c r="P82" s="1316"/>
      <c r="Q82" s="1344"/>
      <c r="R82" s="1316"/>
      <c r="S82" s="1318"/>
      <c r="T82" s="1319" t="s">
        <v>170</v>
      </c>
      <c r="U82" s="1320"/>
      <c r="V82" s="1320"/>
      <c r="W82" s="1320"/>
      <c r="X82" s="1320"/>
      <c r="Y82" s="1320"/>
      <c r="Z82" s="1320"/>
      <c r="AA82" s="1320"/>
      <c r="AB82" s="1320"/>
      <c r="AC82" s="1320"/>
      <c r="AD82" s="1320"/>
      <c r="AE82" s="1320"/>
      <c r="AF82" s="1320"/>
      <c r="AG82" s="1320"/>
      <c r="AH82" s="1320"/>
      <c r="AI82" s="1320"/>
      <c r="AJ82" s="1320"/>
      <c r="AK82" s="1320"/>
      <c r="AL82" s="1320"/>
      <c r="AM82" s="1320"/>
      <c r="AN82" s="1320"/>
      <c r="AO82" s="1320"/>
      <c r="AP82" s="1320"/>
      <c r="AQ82" s="1320"/>
      <c r="AR82" s="1320"/>
      <c r="AS82" s="1320"/>
      <c r="AT82" s="1320"/>
      <c r="AU82" s="1320"/>
      <c r="AV82" s="1642"/>
      <c r="AW82" s="1624"/>
      <c r="AX82" s="1624" t="str">
        <f>IF(T82="","",T82)</f>
        <v>Добавить источник для дифференциации</v>
      </c>
      <c r="AY82" s="1624"/>
      <c r="AZ82" s="1624"/>
      <c r="BA82" s="1642">
        <v>0</v>
      </c>
    </row>
    <row s="622" customFormat="1" customHeight="1" ht="0.75">
      <c r="A83" s="1343"/>
      <c r="B83" s="1343"/>
      <c r="C83" s="1343"/>
      <c r="D83" s="1343"/>
      <c r="E83" s="2259" t="s">
        <v>112</v>
      </c>
      <c r="F83" s="2258"/>
      <c r="G83" s="1343"/>
      <c r="H83" s="1343"/>
      <c r="I83" s="1343"/>
      <c r="J83" s="1343"/>
      <c r="K83" s="1343"/>
      <c r="L83" s="1545"/>
      <c r="M83" s="1321"/>
      <c r="N83" s="1321"/>
      <c r="O83" s="1642"/>
      <c r="P83" s="1316"/>
      <c r="Q83" s="1344"/>
      <c r="R83" s="1316"/>
      <c r="S83" s="1322"/>
      <c r="T83" s="1323" t="s">
        <v>171</v>
      </c>
      <c r="U83" s="1324"/>
      <c r="V83" s="1324"/>
      <c r="W83" s="1324"/>
      <c r="X83" s="1324"/>
      <c r="Y83" s="1324"/>
      <c r="Z83" s="1324"/>
      <c r="AA83" s="1324"/>
      <c r="AB83" s="1324"/>
      <c r="AC83" s="1324"/>
      <c r="AD83" s="1324"/>
      <c r="AE83" s="1324"/>
      <c r="AF83" s="1324"/>
      <c r="AG83" s="1324"/>
      <c r="AH83" s="1324"/>
      <c r="AI83" s="1324"/>
      <c r="AJ83" s="1324"/>
      <c r="AK83" s="1324"/>
      <c r="AL83" s="1324"/>
      <c r="AM83" s="1324"/>
      <c r="AN83" s="1324"/>
      <c r="AO83" s="1324"/>
      <c r="AP83" s="1324"/>
      <c r="AQ83" s="1324"/>
      <c r="AR83" s="1324"/>
      <c r="AS83" s="1324"/>
      <c r="AT83" s="1324"/>
      <c r="AU83" s="1324"/>
      <c r="AV83" s="1642"/>
      <c r="AW83" s="1624"/>
      <c r="AX83" s="1624" t="str">
        <f>IF(T83="","",T83)</f>
        <v>Добавить централизованную систему для дифференциации</v>
      </c>
      <c r="AY83" s="1624"/>
      <c r="AZ83" s="1624"/>
      <c r="BA83" s="1642">
        <v>0</v>
      </c>
    </row>
    <row s="622" customFormat="1" customHeight="1" ht="0.75">
      <c r="A84" s="1343"/>
      <c r="B84" s="1343"/>
      <c r="C84" s="1343"/>
      <c r="D84" s="1343"/>
      <c r="E84" s="2258" t="s">
        <v>112</v>
      </c>
      <c r="F84" s="1343"/>
      <c r="G84" s="1343"/>
      <c r="H84" s="1343"/>
      <c r="I84" s="1343"/>
      <c r="J84" s="1343"/>
      <c r="K84" s="1343"/>
      <c r="L84" s="1545"/>
      <c r="M84" s="1321"/>
      <c r="N84" s="1321"/>
      <c r="O84" s="1642"/>
      <c r="P84" s="1316"/>
      <c r="Q84" s="1344"/>
      <c r="R84" s="1316"/>
      <c r="S84" s="1322"/>
      <c r="T84" s="1325" t="s">
        <v>172</v>
      </c>
      <c r="U84" s="1324"/>
      <c r="V84" s="1324"/>
      <c r="W84" s="1324"/>
      <c r="X84" s="1324"/>
      <c r="Y84" s="1324"/>
      <c r="Z84" s="1324"/>
      <c r="AA84" s="1324"/>
      <c r="AB84" s="1324"/>
      <c r="AC84" s="1324"/>
      <c r="AD84" s="1324"/>
      <c r="AE84" s="1324"/>
      <c r="AF84" s="1324"/>
      <c r="AG84" s="1324"/>
      <c r="AH84" s="1324"/>
      <c r="AI84" s="1324"/>
      <c r="AJ84" s="1324"/>
      <c r="AK84" s="1324"/>
      <c r="AL84" s="1324"/>
      <c r="AM84" s="1324"/>
      <c r="AN84" s="1324"/>
      <c r="AO84" s="1324"/>
      <c r="AP84" s="1324"/>
      <c r="AQ84" s="1324"/>
      <c r="AR84" s="1324"/>
      <c r="AS84" s="1324"/>
      <c r="AT84" s="1324"/>
      <c r="AU84" s="1324"/>
      <c r="AV84" s="1642"/>
      <c r="AW84" s="1624"/>
      <c r="AX84" s="1624" t="str">
        <f>IF(T84="","",T84)</f>
        <v>Добавить территорию для дифференциации</v>
      </c>
      <c r="AY84" s="1624"/>
      <c r="AZ84" s="1624"/>
      <c r="BA84" s="1642">
        <v>0</v>
      </c>
    </row>
    <row s="1850" customFormat="1" customHeight="1" ht="21">
      <c r="A85" s="1363" t="s">
        <v>185</v>
      </c>
      <c r="B85" s="1363"/>
      <c r="C85" s="1363"/>
      <c r="D85" s="1363"/>
      <c r="E85" s="2258" t="s">
        <v>93</v>
      </c>
      <c r="F85" s="1363"/>
      <c r="G85" s="1363"/>
      <c r="H85" s="1363"/>
      <c r="I85" s="1363"/>
      <c r="J85" s="1363"/>
      <c r="K85" s="1363"/>
      <c r="L85" s="1369"/>
      <c r="M85" s="1365"/>
      <c r="N85" s="1365"/>
      <c r="O85" s="1365"/>
      <c r="P85" s="2397"/>
      <c r="Q85" s="1823"/>
      <c r="R85" s="355"/>
      <c r="S85" s="2273" t="str">
        <f>INDEX(PT_DIFFERENTIATION_NUM_NTAR,MATCH(A85,PT_DIFFERENTIATION_NTAR_ID,0))</f>
        <v>4</v>
      </c>
      <c r="T85" s="1525" t="s">
        <v>125</v>
      </c>
      <c r="U85" s="300"/>
      <c r="V85" s="2242"/>
      <c r="W85" s="2243"/>
      <c r="X85" s="2243"/>
      <c r="Y85" s="2243"/>
      <c r="Z85" s="2243"/>
      <c r="AA85" s="2243"/>
      <c r="AB85" s="2243"/>
      <c r="AC85" s="2244"/>
      <c r="AD85" s="2242" t="str">
        <f>INDEX(PT_DIFFERENTIATION_NTAR,MATCH(A85,PT_DIFFERENTIATION_NTAR_ID,0))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"УК НА ПРАЖСКОЙ"</v>
      </c>
      <c r="AE85" s="2243"/>
      <c r="AF85" s="2243"/>
      <c r="AG85" s="2243"/>
      <c r="AH85" s="2243"/>
      <c r="AI85" s="2243"/>
      <c r="AJ85" s="2243"/>
      <c r="AK85" s="2243"/>
      <c r="AL85" s="2242"/>
      <c r="AM85" s="2243"/>
      <c r="AN85" s="2243"/>
      <c r="AO85" s="2243"/>
      <c r="AP85" s="2243"/>
      <c r="AQ85" s="2243"/>
      <c r="AR85" s="2243"/>
      <c r="AS85" s="2244"/>
      <c r="AT85" s="2244"/>
      <c r="AU85" s="1258" t="s">
        <v>438</v>
      </c>
      <c r="AV85" s="1642"/>
      <c r="AW85" s="1624"/>
      <c r="AX85" s="1624" t="str">
        <f>IF(T85="","",T85)</f>
        <v>Наименование тарифа</v>
      </c>
      <c r="AY85" s="1624"/>
      <c r="AZ85" s="1624"/>
      <c r="BA85" s="1635">
        <v>0</v>
      </c>
    </row>
    <row s="1850" customFormat="1" customHeight="1" ht="21">
      <c r="A86" s="1363"/>
      <c r="B86" s="1363" t="s">
        <v>186</v>
      </c>
      <c r="C86" s="1363"/>
      <c r="D86" s="1363"/>
      <c r="E86" s="2259" t="s">
        <v>92</v>
      </c>
      <c r="F86" s="2258">
        <v>1</v>
      </c>
      <c r="G86" s="1363"/>
      <c r="H86" s="1363"/>
      <c r="I86" s="1363"/>
      <c r="J86" s="1363"/>
      <c r="K86" s="1363"/>
      <c r="L86" s="1369"/>
      <c r="M86" s="1365"/>
      <c r="N86" s="1365"/>
      <c r="O86" s="1365"/>
      <c r="P86" s="2125"/>
      <c r="Q86" s="352"/>
      <c r="R86" s="353"/>
      <c r="S86" s="2273" t="str">
        <f>INDEX(PT_DIFFERENTIATION_NUM_TER,MATCH(B86,PT_DIFFERENTIATION_TER_ID,0))</f>
        <v>4.1</v>
      </c>
      <c r="T86" s="1522" t="s">
        <v>439</v>
      </c>
      <c r="U86" s="300"/>
      <c r="V86" s="2242"/>
      <c r="W86" s="2243"/>
      <c r="X86" s="2243"/>
      <c r="Y86" s="2243"/>
      <c r="Z86" s="2243"/>
      <c r="AA86" s="2243"/>
      <c r="AB86" s="2243"/>
      <c r="AC86" s="2244"/>
      <c r="AD86" s="2242" t="str">
        <f>INDEX(PT_DIFFERENTIATION_TER,MATCH(B86,PT_DIFFERENTIATION_TER_ID,0))</f>
        <v>без дифференциации</v>
      </c>
      <c r="AE86" s="2243"/>
      <c r="AF86" s="2243"/>
      <c r="AG86" s="2243"/>
      <c r="AH86" s="2243"/>
      <c r="AI86" s="2243"/>
      <c r="AJ86" s="2243"/>
      <c r="AK86" s="2243"/>
      <c r="AL86" s="2242"/>
      <c r="AM86" s="2243"/>
      <c r="AN86" s="2243"/>
      <c r="AO86" s="2243"/>
      <c r="AP86" s="2243"/>
      <c r="AQ86" s="2243"/>
      <c r="AR86" s="2243"/>
      <c r="AS86" s="2244"/>
      <c r="AT86" s="2244"/>
      <c r="AU86" s="1258" t="s">
        <v>440</v>
      </c>
      <c r="AV86" s="1642"/>
      <c r="AW86" s="1624"/>
      <c r="AX86" s="1624" t="str">
        <f>IF(T86="","",T86)</f>
        <v>Территория действия тарифа</v>
      </c>
      <c r="AY86" s="1624"/>
      <c r="AZ86" s="1624"/>
      <c r="BA86" s="1635">
        <v>0</v>
      </c>
    </row>
    <row s="1850" customFormat="1" customHeight="1" ht="23.25">
      <c r="A87" s="1363"/>
      <c r="B87" s="1363"/>
      <c r="C87" s="1363" t="s">
        <v>187</v>
      </c>
      <c r="D87" s="1363"/>
      <c r="E87" s="2259" t="s">
        <v>92</v>
      </c>
      <c r="F87" s="2259"/>
      <c r="G87" s="2258">
        <v>1</v>
      </c>
      <c r="H87" s="1363"/>
      <c r="I87" s="1363"/>
      <c r="J87" s="1363"/>
      <c r="K87" s="1363"/>
      <c r="L87" s="1369"/>
      <c r="M87" s="1365"/>
      <c r="N87" s="1365"/>
      <c r="O87" s="1365"/>
      <c r="P87" s="354"/>
      <c r="Q87" s="352"/>
      <c r="R87" s="353"/>
      <c r="S87" s="2273" t="str">
        <f>INDEX(PT_DIFFERENTIATION_NUM_CS,MATCH(C87,PT_DIFFERENTIATION_CS_ID,0))</f>
        <v>4.1.1</v>
      </c>
      <c r="T87" s="309" t="s">
        <v>441</v>
      </c>
      <c r="U87" s="300"/>
      <c r="V87" s="2242"/>
      <c r="W87" s="2243"/>
      <c r="X87" s="2243"/>
      <c r="Y87" s="2243"/>
      <c r="Z87" s="2243"/>
      <c r="AA87" s="2243"/>
      <c r="AB87" s="2243"/>
      <c r="AC87" s="2244"/>
      <c r="AD87" s="2242" t="str">
        <f>INDEX(PT_DIFFERENTIATION_CS,MATCH(C87,PT_DIFFERENTIATION_CS_ID,0))</f>
        <v>без дифференциации</v>
      </c>
      <c r="AE87" s="2243"/>
      <c r="AF87" s="2243"/>
      <c r="AG87" s="2243"/>
      <c r="AH87" s="2243"/>
      <c r="AI87" s="2243"/>
      <c r="AJ87" s="2243"/>
      <c r="AK87" s="2243"/>
      <c r="AL87" s="2242"/>
      <c r="AM87" s="2243"/>
      <c r="AN87" s="2243"/>
      <c r="AO87" s="2243"/>
      <c r="AP87" s="2243"/>
      <c r="AQ87" s="2243"/>
      <c r="AR87" s="2243"/>
      <c r="AS87" s="2244"/>
      <c r="AT87" s="2244"/>
      <c r="AU87" s="1258" t="s">
        <v>442</v>
      </c>
      <c r="AV87" s="1642"/>
      <c r="AW87" s="1624"/>
      <c r="AX87" s="1624" t="str">
        <f>IF(T87="","",T87)</f>
        <v>Наименование системы теплоснабжения </v>
      </c>
      <c r="AY87" s="1624"/>
      <c r="AZ87" s="1624"/>
      <c r="BA87" s="1635">
        <v>0</v>
      </c>
    </row>
    <row s="1850" customFormat="1" customHeight="1" ht="21">
      <c r="A88" s="1363"/>
      <c r="B88" s="1363"/>
      <c r="C88" s="1363"/>
      <c r="D88" s="1363" t="s">
        <v>188</v>
      </c>
      <c r="E88" s="2259" t="s">
        <v>92</v>
      </c>
      <c r="F88" s="2259"/>
      <c r="G88" s="2259"/>
      <c r="H88" s="2258">
        <v>1</v>
      </c>
      <c r="I88" s="1363"/>
      <c r="J88" s="1363"/>
      <c r="K88" s="1363"/>
      <c r="L88" s="1369"/>
      <c r="M88" s="1365"/>
      <c r="N88" s="1365"/>
      <c r="O88" s="1365"/>
      <c r="P88" s="354"/>
      <c r="Q88" s="352"/>
      <c r="R88" s="353"/>
      <c r="S88" s="2273" t="str">
        <f>INDEX(PT_DIFFERENTIATION_NUM_IST_TE,MATCH(D88,PT_DIFFERENTIATION_IST_TE_ID,0))</f>
        <v>4.1.1.1</v>
      </c>
      <c r="T88" s="310" t="s">
        <v>443</v>
      </c>
      <c r="U88" s="300"/>
      <c r="V88" s="2242"/>
      <c r="W88" s="2243"/>
      <c r="X88" s="2243"/>
      <c r="Y88" s="2243"/>
      <c r="Z88" s="2243"/>
      <c r="AA88" s="2243"/>
      <c r="AB88" s="2243"/>
      <c r="AC88" s="2244"/>
      <c r="AD88" s="2242" t="str">
        <f>INDEX(PT_DIFFERENTIATION_IST_TE,MATCH(D88,PT_DIFFERENTIATION_IST_TE_ID,0))</f>
        <v>без дифференциации</v>
      </c>
      <c r="AE88" s="2243"/>
      <c r="AF88" s="2243"/>
      <c r="AG88" s="2243"/>
      <c r="AH88" s="2243"/>
      <c r="AI88" s="2243"/>
      <c r="AJ88" s="2243"/>
      <c r="AK88" s="2243"/>
      <c r="AL88" s="2242"/>
      <c r="AM88" s="2243"/>
      <c r="AN88" s="2243"/>
      <c r="AO88" s="2243"/>
      <c r="AP88" s="2243"/>
      <c r="AQ88" s="2243"/>
      <c r="AR88" s="2243"/>
      <c r="AS88" s="2244"/>
      <c r="AT88" s="2244"/>
      <c r="AU88" s="1258" t="s">
        <v>444</v>
      </c>
      <c r="AV88" s="1642"/>
      <c r="AW88" s="1624"/>
      <c r="AX88" s="1624" t="str">
        <f>IF(T88="","",T88)</f>
        <v>Источник тепловой энергии  </v>
      </c>
      <c r="AY88" s="1624"/>
      <c r="AZ88" s="1624"/>
      <c r="BA88" s="1635">
        <v>0</v>
      </c>
    </row>
    <row s="1850" customFormat="1" customHeight="1" ht="47.25">
      <c r="A89" s="1363"/>
      <c r="B89" s="1363"/>
      <c r="C89" s="1363"/>
      <c r="D89" s="1363"/>
      <c r="E89" s="2259" t="s">
        <v>92</v>
      </c>
      <c r="F89" s="2259"/>
      <c r="G89" s="2259"/>
      <c r="H89" s="2259"/>
      <c r="I89" s="2256" t="str">
        <f>S88&amp;".1"</f>
        <v>4.1.1.1.1</v>
      </c>
      <c r="J89" s="1363"/>
      <c r="K89" s="1363"/>
      <c r="L89" s="1369" t="s">
        <v>445</v>
      </c>
      <c r="M89" s="1366"/>
      <c r="N89" s="1776"/>
      <c r="O89" s="1776"/>
      <c r="P89" s="2374">
        <v>1</v>
      </c>
      <c r="Q89" s="2374"/>
      <c r="R89" s="356"/>
      <c r="S89" s="2273" t="str">
        <f>$I89</f>
        <v>4.1.1.1.1</v>
      </c>
      <c r="T89" s="285" t="s">
        <v>446</v>
      </c>
      <c r="U89" s="300"/>
      <c r="V89" s="2245"/>
      <c r="W89" s="2246"/>
      <c r="X89" s="2246"/>
      <c r="Y89" s="2246"/>
      <c r="Z89" s="2246"/>
      <c r="AA89" s="2246"/>
      <c r="AB89" s="2246"/>
      <c r="AC89" s="2247"/>
      <c r="AD89" s="2245" t="s">
        <v>488</v>
      </c>
      <c r="AE89" s="2246"/>
      <c r="AF89" s="2246"/>
      <c r="AG89" s="2246"/>
      <c r="AH89" s="2246"/>
      <c r="AI89" s="2246"/>
      <c r="AJ89" s="2246"/>
      <c r="AK89" s="2246"/>
      <c r="AL89" s="2245"/>
      <c r="AM89" s="2246"/>
      <c r="AN89" s="2246"/>
      <c r="AO89" s="2246"/>
      <c r="AP89" s="2246"/>
      <c r="AQ89" s="2246"/>
      <c r="AR89" s="2246"/>
      <c r="AS89" s="2247"/>
      <c r="AT89" s="2247"/>
      <c r="AU89" s="1258" t="s">
        <v>447</v>
      </c>
      <c r="AV89" s="1642"/>
      <c r="AW89" s="1624"/>
      <c r="AX89" s="1624" t="str">
        <f>IF(T89="","",T89)</f>
        <v>Схема подключения теплопотребляющей установки к коллектору источника тепловой энергии</v>
      </c>
      <c r="AY89" s="1624"/>
      <c r="AZ89" s="1624"/>
      <c r="BA89" s="1635">
        <v>0</v>
      </c>
    </row>
    <row s="1850" customFormat="1" customHeight="1" ht="21">
      <c r="A90" s="1363"/>
      <c r="B90" s="1363"/>
      <c r="C90" s="1363"/>
      <c r="D90" s="1363"/>
      <c r="E90" s="2259" t="s">
        <v>92</v>
      </c>
      <c r="F90" s="2259"/>
      <c r="G90" s="2259"/>
      <c r="H90" s="2259"/>
      <c r="I90" s="2286"/>
      <c r="J90" s="2256" t="str">
        <f>I89&amp;".1"</f>
        <v>4.1.1.1.1.1</v>
      </c>
      <c r="K90" s="1363"/>
      <c r="L90" s="1369" t="s">
        <v>448</v>
      </c>
      <c r="M90" s="1366"/>
      <c r="N90" s="1366"/>
      <c r="O90" s="1776"/>
      <c r="P90" s="2374"/>
      <c r="Q90" s="2374">
        <v>1</v>
      </c>
      <c r="R90" s="357"/>
      <c r="S90" s="2273" t="str">
        <f>$J90</f>
        <v>4.1.1.1.1.1</v>
      </c>
      <c r="T90" s="286" t="s">
        <v>449</v>
      </c>
      <c r="U90" s="300"/>
      <c r="V90" s="2245"/>
      <c r="W90" s="2246"/>
      <c r="X90" s="2246"/>
      <c r="Y90" s="2246"/>
      <c r="Z90" s="2246"/>
      <c r="AA90" s="2246"/>
      <c r="AB90" s="2246"/>
      <c r="AC90" s="2247"/>
      <c r="AD90" s="2245" t="s">
        <v>488</v>
      </c>
      <c r="AE90" s="2246"/>
      <c r="AF90" s="2246"/>
      <c r="AG90" s="2246"/>
      <c r="AH90" s="2246"/>
      <c r="AI90" s="2246"/>
      <c r="AJ90" s="2246"/>
      <c r="AK90" s="2246"/>
      <c r="AL90" s="2245"/>
      <c r="AM90" s="2246"/>
      <c r="AN90" s="2246"/>
      <c r="AO90" s="2246"/>
      <c r="AP90" s="2246"/>
      <c r="AQ90" s="2246"/>
      <c r="AR90" s="2246"/>
      <c r="AS90" s="2247"/>
      <c r="AT90" s="2247"/>
      <c r="AU90" s="1258" t="s">
        <v>450</v>
      </c>
      <c r="AV90" s="1642"/>
      <c r="AW90" s="1624"/>
      <c r="AX90" s="1624" t="str">
        <f>IF(T90="","",T90)</f>
        <v>Группа потребителей</v>
      </c>
      <c r="AY90" s="1624"/>
      <c r="AZ90" s="1624"/>
      <c r="BA90" s="1635">
        <v>0</v>
      </c>
    </row>
    <row s="1850" customFormat="1" customHeight="1" ht="21">
      <c r="A91" s="1363"/>
      <c r="B91" s="1363"/>
      <c r="C91" s="1363"/>
      <c r="D91" s="1363"/>
      <c r="E91" s="2259" t="s">
        <v>92</v>
      </c>
      <c r="F91" s="2259"/>
      <c r="G91" s="2259"/>
      <c r="H91" s="2259"/>
      <c r="I91" s="2286"/>
      <c r="J91" s="2286"/>
      <c r="K91" s="2256" t="str">
        <f>J90&amp;".1"</f>
        <v>4.1.1.1.1.1.1</v>
      </c>
      <c r="L91" s="1369" t="s">
        <v>451</v>
      </c>
      <c r="M91" s="1366"/>
      <c r="N91" s="1366"/>
      <c r="O91" s="1366"/>
      <c r="P91" s="2374"/>
      <c r="Q91" s="2374"/>
      <c r="R91" s="357">
        <v>1</v>
      </c>
      <c r="S91" s="2273" t="str">
        <f>$K91</f>
        <v>4.1.1.1.1.1.1</v>
      </c>
      <c r="T91" s="1347" t="s">
        <v>489</v>
      </c>
      <c r="U91" s="300"/>
      <c r="V91" s="751"/>
      <c r="W91" s="325"/>
      <c r="X91" s="751"/>
      <c r="Y91" s="1257"/>
      <c r="Z91" s="2602"/>
      <c r="AA91" s="2107" t="s">
        <v>63</v>
      </c>
      <c r="AB91" s="2602"/>
      <c r="AC91" s="2107" t="s">
        <v>63</v>
      </c>
      <c r="AD91" s="751">
        <v>1379.72</v>
      </c>
      <c r="AE91" s="325"/>
      <c r="AF91" s="751"/>
      <c r="AG91" s="1257"/>
      <c r="AH91" s="2602">
        <v>45292.469363425924</v>
      </c>
      <c r="AI91" s="2107" t="s">
        <v>63</v>
      </c>
      <c r="AJ91" s="2602">
        <v>45473.46946759259</v>
      </c>
      <c r="AK91" s="2107" t="s">
        <v>63</v>
      </c>
      <c r="AL91" s="751">
        <v>1512.17</v>
      </c>
      <c r="AM91" s="325"/>
      <c r="AN91" s="751"/>
      <c r="AO91" s="1257"/>
      <c r="AP91" s="2602">
        <v>45474.469675925924</v>
      </c>
      <c r="AQ91" s="2107" t="s">
        <v>63</v>
      </c>
      <c r="AR91" s="2602">
        <v>45657.46975694445</v>
      </c>
      <c r="AS91" s="2107" t="s">
        <v>63</v>
      </c>
      <c r="AT91" s="325"/>
      <c r="AU91" s="2253" t="s">
        <v>452</v>
      </c>
      <c r="AV91" s="1642">
        <f>STRCHECKDATE(V92:AT92)</f>
      </c>
      <c r="AW91" s="1624"/>
      <c r="AX91" s="1624" t="str">
        <f>IF(T91="","",T91)</f>
        <v>вода</v>
      </c>
      <c r="AY91" s="1624"/>
      <c r="AZ91" s="1624"/>
      <c r="BA91" s="1635">
        <v>0</v>
      </c>
    </row>
    <row s="1850" customFormat="1" customHeight="1" ht="0.75">
      <c r="A92" s="1363"/>
      <c r="B92" s="1363"/>
      <c r="C92" s="1363"/>
      <c r="D92" s="1363"/>
      <c r="E92" s="2259" t="s">
        <v>92</v>
      </c>
      <c r="F92" s="2259"/>
      <c r="G92" s="2259"/>
      <c r="H92" s="2259"/>
      <c r="I92" s="2286"/>
      <c r="J92" s="2286"/>
      <c r="K92" s="2256"/>
      <c r="L92" s="1369"/>
      <c r="M92" s="1366"/>
      <c r="N92" s="1366"/>
      <c r="O92" s="1366"/>
      <c r="P92" s="2374"/>
      <c r="Q92" s="2374"/>
      <c r="R92" s="357"/>
      <c r="S92" s="2513"/>
      <c r="T92" s="300"/>
      <c r="U92" s="300"/>
      <c r="V92" s="325"/>
      <c r="W92" s="325"/>
      <c r="X92" s="325"/>
      <c r="Y92" s="328" t="str">
        <f>Z91&amp;"-"&amp;AB91</f>
        <v>-</v>
      </c>
      <c r="Z92" s="2309"/>
      <c r="AA92" s="2107"/>
      <c r="AB92" s="2309"/>
      <c r="AC92" s="2107"/>
      <c r="AD92" s="325"/>
      <c r="AE92" s="325"/>
      <c r="AF92" s="325"/>
      <c r="AG92" s="328" t="str">
        <f>AH91&amp;"-"&amp;AJ91</f>
        <v>45292.469363425924-45473.46946759259</v>
      </c>
      <c r="AH92" s="2309"/>
      <c r="AI92" s="2107"/>
      <c r="AJ92" s="2309"/>
      <c r="AK92" s="2107"/>
      <c r="AL92" s="325"/>
      <c r="AM92" s="325"/>
      <c r="AN92" s="325"/>
      <c r="AO92" s="328" t="str">
        <f>AP91&amp;"-"&amp;AR91</f>
        <v>45474.469675925924-45657.46975694445</v>
      </c>
      <c r="AP92" s="2309"/>
      <c r="AQ92" s="2107"/>
      <c r="AR92" s="2309"/>
      <c r="AS92" s="2107"/>
      <c r="AT92" s="325"/>
      <c r="AU92" s="2254"/>
      <c r="AV92" s="1642"/>
      <c r="AW92" s="1624"/>
      <c r="AX92" s="1624" t="str">
        <f>IF(T92="","",T92)</f>
        <v/>
      </c>
      <c r="AY92" s="1624"/>
      <c r="AZ92" s="1624"/>
      <c r="BA92" s="1635">
        <v>0</v>
      </c>
    </row>
    <row s="1850" customFormat="1" customHeight="1" ht="15">
      <c r="A93" s="1363"/>
      <c r="B93" s="1363"/>
      <c r="C93" s="1363"/>
      <c r="D93" s="1363"/>
      <c r="E93" s="2259" t="s">
        <v>92</v>
      </c>
      <c r="F93" s="2259"/>
      <c r="G93" s="2259"/>
      <c r="H93" s="2259"/>
      <c r="I93" s="2286"/>
      <c r="J93" s="2256"/>
      <c r="K93" s="1363"/>
      <c r="L93" s="1369"/>
      <c r="M93" s="1366"/>
      <c r="N93" s="1366"/>
      <c r="O93" s="1776"/>
      <c r="P93" s="2374"/>
      <c r="Q93" s="2374"/>
      <c r="R93" s="356"/>
      <c r="S93" s="2899"/>
      <c r="T93" s="2900" t="s">
        <v>453</v>
      </c>
      <c r="U93" s="2901"/>
      <c r="V93" s="2902"/>
      <c r="W93" s="2903"/>
      <c r="X93" s="2904"/>
      <c r="Y93" s="2905"/>
      <c r="Z93" s="2906"/>
      <c r="AA93" s="2907"/>
      <c r="AB93" s="2908"/>
      <c r="AC93" s="2909"/>
      <c r="AD93" s="2910"/>
      <c r="AE93" s="2911"/>
      <c r="AF93" s="2912"/>
      <c r="AG93" s="2913"/>
      <c r="AH93" s="2914"/>
      <c r="AI93" s="2915"/>
      <c r="AJ93" s="2916"/>
      <c r="AK93" s="2917"/>
      <c r="AL93" s="2918"/>
      <c r="AM93" s="2919"/>
      <c r="AN93" s="2920"/>
      <c r="AO93" s="2921"/>
      <c r="AP93" s="2922"/>
      <c r="AQ93" s="2923"/>
      <c r="AR93" s="2924"/>
      <c r="AS93" s="2925"/>
      <c r="AT93" s="2926"/>
      <c r="AU93" s="2255"/>
      <c r="AV93" s="1642"/>
      <c r="AW93" s="1624"/>
      <c r="AX93" s="1624" t="str">
        <f>IF(T93="","",T93)</f>
        <v>Добавить вид теплоносителя (параметры теплоносителя)</v>
      </c>
      <c r="AY93" s="1624"/>
      <c r="AZ93" s="1624"/>
      <c r="BA93" s="1635">
        <v>0</v>
      </c>
    </row>
    <row s="1850" customFormat="1" customHeight="1" ht="15">
      <c r="A94" s="1363"/>
      <c r="B94" s="1363"/>
      <c r="C94" s="1363"/>
      <c r="D94" s="1363"/>
      <c r="E94" s="2259" t="s">
        <v>92</v>
      </c>
      <c r="F94" s="2259"/>
      <c r="G94" s="2259"/>
      <c r="H94" s="2259"/>
      <c r="I94" s="2256"/>
      <c r="J94" s="1363"/>
      <c r="K94" s="1363"/>
      <c r="L94" s="1369"/>
      <c r="M94" s="1366"/>
      <c r="N94" s="1776"/>
      <c r="O94" s="1776"/>
      <c r="P94" s="2374"/>
      <c r="Q94" s="2374"/>
      <c r="R94" s="356"/>
      <c r="S94" s="2927"/>
      <c r="T94" s="2928" t="s">
        <v>454</v>
      </c>
      <c r="U94" s="2929"/>
      <c r="V94" s="2930"/>
      <c r="W94" s="2931"/>
      <c r="X94" s="2932"/>
      <c r="Y94" s="2933"/>
      <c r="Z94" s="2934"/>
      <c r="AA94" s="2935"/>
      <c r="AB94" s="2936"/>
      <c r="AC94" s="2937"/>
      <c r="AD94" s="2938"/>
      <c r="AE94" s="2939"/>
      <c r="AF94" s="2940"/>
      <c r="AG94" s="2941"/>
      <c r="AH94" s="2942"/>
      <c r="AI94" s="2943"/>
      <c r="AJ94" s="2944"/>
      <c r="AK94" s="2945"/>
      <c r="AL94" s="2946"/>
      <c r="AM94" s="2947"/>
      <c r="AN94" s="2948"/>
      <c r="AO94" s="2949"/>
      <c r="AP94" s="2950"/>
      <c r="AQ94" s="2951"/>
      <c r="AR94" s="2952"/>
      <c r="AS94" s="2953"/>
      <c r="AT94" s="2954"/>
      <c r="AU94" s="2955"/>
      <c r="AV94" s="1642"/>
      <c r="AW94" s="1624"/>
      <c r="AX94" s="1624" t="str">
        <f>IF(T94="","",T94)</f>
        <v>Добавить группу потребителей</v>
      </c>
      <c r="AY94" s="1624"/>
      <c r="AZ94" s="1624"/>
      <c r="BA94" s="1635">
        <v>0</v>
      </c>
    </row>
    <row s="1850" customFormat="1" customHeight="1" ht="14.25">
      <c r="A95" s="1363"/>
      <c r="B95" s="1363"/>
      <c r="C95" s="1363"/>
      <c r="D95" s="1363"/>
      <c r="E95" s="2259" t="s">
        <v>92</v>
      </c>
      <c r="F95" s="2259"/>
      <c r="G95" s="2259"/>
      <c r="H95" s="2258"/>
      <c r="I95" s="1363"/>
      <c r="J95" s="1363"/>
      <c r="K95" s="1363"/>
      <c r="L95" s="1369"/>
      <c r="M95" s="1365"/>
      <c r="N95" s="1365"/>
      <c r="O95" s="1366"/>
      <c r="P95" s="1823"/>
      <c r="Q95" s="375"/>
      <c r="R95" s="355"/>
      <c r="S95" s="2956"/>
      <c r="T95" s="2957" t="s">
        <v>455</v>
      </c>
      <c r="U95" s="2958"/>
      <c r="V95" s="2959"/>
      <c r="W95" s="2960"/>
      <c r="X95" s="2961"/>
      <c r="Y95" s="2962"/>
      <c r="Z95" s="2963"/>
      <c r="AA95" s="2964"/>
      <c r="AB95" s="2965"/>
      <c r="AC95" s="2966"/>
      <c r="AD95" s="2967"/>
      <c r="AE95" s="2968"/>
      <c r="AF95" s="2969"/>
      <c r="AG95" s="2970"/>
      <c r="AH95" s="2971"/>
      <c r="AI95" s="2972"/>
      <c r="AJ95" s="2973"/>
      <c r="AK95" s="2974"/>
      <c r="AL95" s="2975"/>
      <c r="AM95" s="2976"/>
      <c r="AN95" s="2977"/>
      <c r="AO95" s="2978"/>
      <c r="AP95" s="2979"/>
      <c r="AQ95" s="2980"/>
      <c r="AR95" s="2981"/>
      <c r="AS95" s="2982"/>
      <c r="AT95" s="2983"/>
      <c r="AU95" s="2984"/>
      <c r="AV95" s="1642"/>
      <c r="AW95" s="1624"/>
      <c r="AX95" s="1624" t="str">
        <f>IF(T95="","",T95)</f>
        <v>Добавить схему подключения</v>
      </c>
      <c r="AY95" s="1624"/>
      <c r="AZ95" s="1624"/>
      <c r="BA95" s="1635">
        <v>0</v>
      </c>
    </row>
    <row s="622" customFormat="1" customHeight="1" ht="0.75">
      <c r="A96" s="1343"/>
      <c r="B96" s="1343"/>
      <c r="C96" s="1343"/>
      <c r="D96" s="1343"/>
      <c r="E96" s="2259" t="s">
        <v>92</v>
      </c>
      <c r="F96" s="2259"/>
      <c r="G96" s="2258"/>
      <c r="H96" s="1343"/>
      <c r="I96" s="1343"/>
      <c r="J96" s="1343"/>
      <c r="K96" s="1343"/>
      <c r="L96" s="1545"/>
      <c r="M96" s="1315"/>
      <c r="N96" s="1315"/>
      <c r="O96" s="1642"/>
      <c r="P96" s="1316"/>
      <c r="Q96" s="1344"/>
      <c r="R96" s="1316"/>
      <c r="S96" s="1318"/>
      <c r="T96" s="1319" t="s">
        <v>170</v>
      </c>
      <c r="U96" s="1320"/>
      <c r="V96" s="1320"/>
      <c r="W96" s="1320"/>
      <c r="X96" s="1320"/>
      <c r="Y96" s="1320"/>
      <c r="Z96" s="1320"/>
      <c r="AA96" s="1320"/>
      <c r="AB96" s="1320"/>
      <c r="AC96" s="1320"/>
      <c r="AD96" s="1320"/>
      <c r="AE96" s="1320"/>
      <c r="AF96" s="1320"/>
      <c r="AG96" s="1320"/>
      <c r="AH96" s="1320"/>
      <c r="AI96" s="1320"/>
      <c r="AJ96" s="1320"/>
      <c r="AK96" s="1320"/>
      <c r="AL96" s="1320"/>
      <c r="AM96" s="1320"/>
      <c r="AN96" s="1320"/>
      <c r="AO96" s="1320"/>
      <c r="AP96" s="1320"/>
      <c r="AQ96" s="1320"/>
      <c r="AR96" s="1320"/>
      <c r="AS96" s="1320"/>
      <c r="AT96" s="1320"/>
      <c r="AU96" s="1320"/>
      <c r="AV96" s="1642"/>
      <c r="AW96" s="1624"/>
      <c r="AX96" s="1624" t="str">
        <f>IF(T96="","",T96)</f>
        <v>Добавить источник для дифференциации</v>
      </c>
      <c r="AY96" s="1624"/>
      <c r="AZ96" s="1624"/>
      <c r="BA96" s="1642">
        <v>0</v>
      </c>
    </row>
    <row s="622" customFormat="1" customHeight="1" ht="0.75">
      <c r="A97" s="1343"/>
      <c r="B97" s="1343"/>
      <c r="C97" s="1343"/>
      <c r="D97" s="1343"/>
      <c r="E97" s="2259" t="s">
        <v>92</v>
      </c>
      <c r="F97" s="2258"/>
      <c r="G97" s="1343"/>
      <c r="H97" s="1343"/>
      <c r="I97" s="1343"/>
      <c r="J97" s="1343"/>
      <c r="K97" s="1343"/>
      <c r="L97" s="1545"/>
      <c r="M97" s="1321"/>
      <c r="N97" s="1321"/>
      <c r="O97" s="1642"/>
      <c r="P97" s="1316"/>
      <c r="Q97" s="1344"/>
      <c r="R97" s="1316"/>
      <c r="S97" s="1322"/>
      <c r="T97" s="1323" t="s">
        <v>171</v>
      </c>
      <c r="U97" s="1324"/>
      <c r="V97" s="1324"/>
      <c r="W97" s="1324"/>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324"/>
      <c r="AS97" s="1324"/>
      <c r="AT97" s="1324"/>
      <c r="AU97" s="1324"/>
      <c r="AV97" s="1642"/>
      <c r="AW97" s="1624"/>
      <c r="AX97" s="1624" t="str">
        <f>IF(T97="","",T97)</f>
        <v>Добавить централизованную систему для дифференциации</v>
      </c>
      <c r="AY97" s="1624"/>
      <c r="AZ97" s="1624"/>
      <c r="BA97" s="1642">
        <v>0</v>
      </c>
    </row>
    <row s="622" customFormat="1" customHeight="1" ht="0.75">
      <c r="A98" s="1343"/>
      <c r="B98" s="1343"/>
      <c r="C98" s="1343"/>
      <c r="D98" s="1343"/>
      <c r="E98" s="2258" t="s">
        <v>92</v>
      </c>
      <c r="F98" s="1343"/>
      <c r="G98" s="1343"/>
      <c r="H98" s="1343"/>
      <c r="I98" s="1343"/>
      <c r="J98" s="1343"/>
      <c r="K98" s="1343"/>
      <c r="L98" s="1545"/>
      <c r="M98" s="1321"/>
      <c r="N98" s="1321"/>
      <c r="O98" s="1642"/>
      <c r="P98" s="1316"/>
      <c r="Q98" s="1344"/>
      <c r="R98" s="1316"/>
      <c r="S98" s="1322"/>
      <c r="T98" s="1325" t="s">
        <v>172</v>
      </c>
      <c r="U98" s="1324"/>
      <c r="V98" s="1324"/>
      <c r="W98" s="1324"/>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324"/>
      <c r="AS98" s="1324"/>
      <c r="AT98" s="1324"/>
      <c r="AU98" s="1324"/>
      <c r="AV98" s="1642"/>
      <c r="AW98" s="1624"/>
      <c r="AX98" s="1624" t="str">
        <f>IF(T98="","",T98)</f>
        <v>Добавить территорию для дифференциации</v>
      </c>
      <c r="AY98" s="1624"/>
      <c r="AZ98" s="1624"/>
      <c r="BA98" s="1642">
        <v>0</v>
      </c>
    </row>
    <row s="1850" customFormat="1" customHeight="1" ht="21">
      <c r="A99" s="1363" t="s">
        <v>190</v>
      </c>
      <c r="B99" s="1363"/>
      <c r="C99" s="1363"/>
      <c r="D99" s="1363"/>
      <c r="E99" s="2258" t="s">
        <v>113</v>
      </c>
      <c r="F99" s="1363"/>
      <c r="G99" s="1363"/>
      <c r="H99" s="1363"/>
      <c r="I99" s="1363"/>
      <c r="J99" s="1363"/>
      <c r="K99" s="1363"/>
      <c r="L99" s="1369"/>
      <c r="M99" s="1365"/>
      <c r="N99" s="1365"/>
      <c r="O99" s="1365"/>
      <c r="P99" s="2397"/>
      <c r="Q99" s="1823"/>
      <c r="R99" s="355"/>
      <c r="S99" s="2273" t="str">
        <f>INDEX(PT_DIFFERENTIATION_NUM_NTAR,MATCH(A99,PT_DIFFERENTIATION_NTAR_ID,0))</f>
        <v>5</v>
      </c>
      <c r="T99" s="1525" t="s">
        <v>125</v>
      </c>
      <c r="U99" s="300"/>
      <c r="V99" s="2242"/>
      <c r="W99" s="2243"/>
      <c r="X99" s="2243"/>
      <c r="Y99" s="2243"/>
      <c r="Z99" s="2243"/>
      <c r="AA99" s="2243"/>
      <c r="AB99" s="2243"/>
      <c r="AC99" s="2244"/>
      <c r="AD99" s="2242" t="str">
        <f>INDEX(PT_DIFFERENTIATION_NTAR,MATCH(A99,PT_DIFFERENTIATION_NTAR_ID,0))</f>
        <v>Льготный тариф для физических лиц, проживающих в г.Тюмени. Для потребителей, подключенных к системам теплоснабжения: ООО "РЕМИН-ЭНЕРГО" (расположенная по адресу: г.Тюмень, ул. Клары Цеткин, 64, корп.1, стр.2)</v>
      </c>
      <c r="AE99" s="2243"/>
      <c r="AF99" s="2243"/>
      <c r="AG99" s="2243"/>
      <c r="AH99" s="2243"/>
      <c r="AI99" s="2243"/>
      <c r="AJ99" s="2243"/>
      <c r="AK99" s="2243"/>
      <c r="AL99" s="2242"/>
      <c r="AM99" s="2243"/>
      <c r="AN99" s="2243"/>
      <c r="AO99" s="2243"/>
      <c r="AP99" s="2243"/>
      <c r="AQ99" s="2243"/>
      <c r="AR99" s="2243"/>
      <c r="AS99" s="2244"/>
      <c r="AT99" s="2244"/>
      <c r="AU99" s="1258" t="s">
        <v>438</v>
      </c>
      <c r="AV99" s="1642"/>
      <c r="AW99" s="1624"/>
      <c r="AX99" s="1624" t="str">
        <f>IF(T99="","",T99)</f>
        <v>Наименование тарифа</v>
      </c>
      <c r="AY99" s="1624"/>
      <c r="AZ99" s="1624"/>
      <c r="BA99" s="1635">
        <v>0</v>
      </c>
    </row>
    <row s="1850" customFormat="1" customHeight="1" ht="21">
      <c r="A100" s="1363"/>
      <c r="B100" s="1363" t="s">
        <v>191</v>
      </c>
      <c r="C100" s="1363"/>
      <c r="D100" s="1363"/>
      <c r="E100" s="2259" t="s">
        <v>93</v>
      </c>
      <c r="F100" s="2258">
        <v>1</v>
      </c>
      <c r="G100" s="1363"/>
      <c r="H100" s="1363"/>
      <c r="I100" s="1363"/>
      <c r="J100" s="1363"/>
      <c r="K100" s="1363"/>
      <c r="L100" s="1369"/>
      <c r="M100" s="1365"/>
      <c r="N100" s="1365"/>
      <c r="O100" s="1365"/>
      <c r="P100" s="2125"/>
      <c r="Q100" s="352"/>
      <c r="R100" s="353"/>
      <c r="S100" s="2273" t="str">
        <f>INDEX(PT_DIFFERENTIATION_NUM_TER,MATCH(B100,PT_DIFFERENTIATION_TER_ID,0))</f>
        <v>5.1</v>
      </c>
      <c r="T100" s="1522" t="s">
        <v>439</v>
      </c>
      <c r="U100" s="300"/>
      <c r="V100" s="2242"/>
      <c r="W100" s="2243"/>
      <c r="X100" s="2243"/>
      <c r="Y100" s="2243"/>
      <c r="Z100" s="2243"/>
      <c r="AA100" s="2243"/>
      <c r="AB100" s="2243"/>
      <c r="AC100" s="2244"/>
      <c r="AD100" s="2242" t="str">
        <f>INDEX(PT_DIFFERENTIATION_TER,MATCH(B100,PT_DIFFERENTIATION_TER_ID,0))</f>
        <v>без дифференциации</v>
      </c>
      <c r="AE100" s="2243"/>
      <c r="AF100" s="2243"/>
      <c r="AG100" s="2243"/>
      <c r="AH100" s="2243"/>
      <c r="AI100" s="2243"/>
      <c r="AJ100" s="2243"/>
      <c r="AK100" s="2243"/>
      <c r="AL100" s="2242"/>
      <c r="AM100" s="2243"/>
      <c r="AN100" s="2243"/>
      <c r="AO100" s="2243"/>
      <c r="AP100" s="2243"/>
      <c r="AQ100" s="2243"/>
      <c r="AR100" s="2243"/>
      <c r="AS100" s="2244"/>
      <c r="AT100" s="2244"/>
      <c r="AU100" s="1258" t="s">
        <v>440</v>
      </c>
      <c r="AV100" s="1642"/>
      <c r="AW100" s="1624"/>
      <c r="AX100" s="1624" t="str">
        <f>IF(T100="","",T100)</f>
        <v>Территория действия тарифа</v>
      </c>
      <c r="AY100" s="1624"/>
      <c r="AZ100" s="1624"/>
      <c r="BA100" s="1635">
        <v>0</v>
      </c>
    </row>
    <row s="1850" customFormat="1" customHeight="1" ht="23.25">
      <c r="A101" s="1363"/>
      <c r="B101" s="1363"/>
      <c r="C101" s="1363" t="s">
        <v>192</v>
      </c>
      <c r="D101" s="1363"/>
      <c r="E101" s="2259" t="s">
        <v>93</v>
      </c>
      <c r="F101" s="2259"/>
      <c r="G101" s="2258">
        <v>1</v>
      </c>
      <c r="H101" s="1363"/>
      <c r="I101" s="1363"/>
      <c r="J101" s="1363"/>
      <c r="K101" s="1363"/>
      <c r="L101" s="1369"/>
      <c r="M101" s="1365"/>
      <c r="N101" s="1365"/>
      <c r="O101" s="1365"/>
      <c r="P101" s="354"/>
      <c r="Q101" s="352"/>
      <c r="R101" s="353"/>
      <c r="S101" s="2273" t="str">
        <f>INDEX(PT_DIFFERENTIATION_NUM_CS,MATCH(C101,PT_DIFFERENTIATION_CS_ID,0))</f>
        <v>5.1.1</v>
      </c>
      <c r="T101" s="309" t="s">
        <v>441</v>
      </c>
      <c r="U101" s="300"/>
      <c r="V101" s="2242"/>
      <c r="W101" s="2243"/>
      <c r="X101" s="2243"/>
      <c r="Y101" s="2243"/>
      <c r="Z101" s="2243"/>
      <c r="AA101" s="2243"/>
      <c r="AB101" s="2243"/>
      <c r="AC101" s="2244"/>
      <c r="AD101" s="2242" t="str">
        <f>INDEX(PT_DIFFERENTIATION_CS,MATCH(C101,PT_DIFFERENTIATION_CS_ID,0))</f>
        <v>без дифференциации</v>
      </c>
      <c r="AE101" s="2243"/>
      <c r="AF101" s="2243"/>
      <c r="AG101" s="2243"/>
      <c r="AH101" s="2243"/>
      <c r="AI101" s="2243"/>
      <c r="AJ101" s="2243"/>
      <c r="AK101" s="2243"/>
      <c r="AL101" s="2242"/>
      <c r="AM101" s="2243"/>
      <c r="AN101" s="2243"/>
      <c r="AO101" s="2243"/>
      <c r="AP101" s="2243"/>
      <c r="AQ101" s="2243"/>
      <c r="AR101" s="2243"/>
      <c r="AS101" s="2244"/>
      <c r="AT101" s="2244"/>
      <c r="AU101" s="1258" t="s">
        <v>442</v>
      </c>
      <c r="AV101" s="1642"/>
      <c r="AW101" s="1624"/>
      <c r="AX101" s="1624" t="str">
        <f>IF(T101="","",T101)</f>
        <v>Наименование системы теплоснабжения </v>
      </c>
      <c r="AY101" s="1624"/>
      <c r="AZ101" s="1624"/>
      <c r="BA101" s="1635">
        <v>0</v>
      </c>
    </row>
    <row s="1850" customFormat="1" customHeight="1" ht="21">
      <c r="A102" s="1363"/>
      <c r="B102" s="1363"/>
      <c r="C102" s="1363"/>
      <c r="D102" s="1363" t="s">
        <v>193</v>
      </c>
      <c r="E102" s="2259" t="s">
        <v>93</v>
      </c>
      <c r="F102" s="2259"/>
      <c r="G102" s="2259"/>
      <c r="H102" s="2258">
        <v>1</v>
      </c>
      <c r="I102" s="1363"/>
      <c r="J102" s="1363"/>
      <c r="K102" s="1363"/>
      <c r="L102" s="1369"/>
      <c r="M102" s="1365"/>
      <c r="N102" s="1365"/>
      <c r="O102" s="1365"/>
      <c r="P102" s="354"/>
      <c r="Q102" s="352"/>
      <c r="R102" s="353"/>
      <c r="S102" s="2273" t="str">
        <f>INDEX(PT_DIFFERENTIATION_NUM_IST_TE,MATCH(D102,PT_DIFFERENTIATION_IST_TE_ID,0))</f>
        <v>5.1.1.1</v>
      </c>
      <c r="T102" s="310" t="s">
        <v>443</v>
      </c>
      <c r="U102" s="300"/>
      <c r="V102" s="2242"/>
      <c r="W102" s="2243"/>
      <c r="X102" s="2243"/>
      <c r="Y102" s="2243"/>
      <c r="Z102" s="2243"/>
      <c r="AA102" s="2243"/>
      <c r="AB102" s="2243"/>
      <c r="AC102" s="2244"/>
      <c r="AD102" s="2242" t="str">
        <f>INDEX(PT_DIFFERENTIATION_IST_TE,MATCH(D102,PT_DIFFERENTIATION_IST_TE_ID,0))</f>
        <v>без дифференциации</v>
      </c>
      <c r="AE102" s="2243"/>
      <c r="AF102" s="2243"/>
      <c r="AG102" s="2243"/>
      <c r="AH102" s="2243"/>
      <c r="AI102" s="2243"/>
      <c r="AJ102" s="2243"/>
      <c r="AK102" s="2243"/>
      <c r="AL102" s="2242"/>
      <c r="AM102" s="2243"/>
      <c r="AN102" s="2243"/>
      <c r="AO102" s="2243"/>
      <c r="AP102" s="2243"/>
      <c r="AQ102" s="2243"/>
      <c r="AR102" s="2243"/>
      <c r="AS102" s="2244"/>
      <c r="AT102" s="2244"/>
      <c r="AU102" s="1258" t="s">
        <v>444</v>
      </c>
      <c r="AV102" s="1642"/>
      <c r="AW102" s="1624"/>
      <c r="AX102" s="1624" t="str">
        <f>IF(T102="","",T102)</f>
        <v>Источник тепловой энергии  </v>
      </c>
      <c r="AY102" s="1624"/>
      <c r="AZ102" s="1624"/>
      <c r="BA102" s="1635">
        <v>0</v>
      </c>
    </row>
    <row s="1850" customFormat="1" customHeight="1" ht="47.25">
      <c r="A103" s="1363"/>
      <c r="B103" s="1363"/>
      <c r="C103" s="1363"/>
      <c r="D103" s="1363"/>
      <c r="E103" s="2259" t="s">
        <v>93</v>
      </c>
      <c r="F103" s="2259"/>
      <c r="G103" s="2259"/>
      <c r="H103" s="2259"/>
      <c r="I103" s="2256" t="str">
        <f>S102&amp;".1"</f>
        <v>5.1.1.1.1</v>
      </c>
      <c r="J103" s="1363"/>
      <c r="K103" s="1363"/>
      <c r="L103" s="1369" t="s">
        <v>445</v>
      </c>
      <c r="M103" s="1366"/>
      <c r="N103" s="1776"/>
      <c r="O103" s="1776"/>
      <c r="P103" s="2374">
        <v>1</v>
      </c>
      <c r="Q103" s="2374"/>
      <c r="R103" s="356"/>
      <c r="S103" s="2273" t="str">
        <f>$I103</f>
        <v>5.1.1.1.1</v>
      </c>
      <c r="T103" s="285" t="s">
        <v>446</v>
      </c>
      <c r="U103" s="300"/>
      <c r="V103" s="2245"/>
      <c r="W103" s="2246"/>
      <c r="X103" s="2246"/>
      <c r="Y103" s="2246"/>
      <c r="Z103" s="2246"/>
      <c r="AA103" s="2246"/>
      <c r="AB103" s="2246"/>
      <c r="AC103" s="2247"/>
      <c r="AD103" s="2245" t="s">
        <v>488</v>
      </c>
      <c r="AE103" s="2246"/>
      <c r="AF103" s="2246"/>
      <c r="AG103" s="2246"/>
      <c r="AH103" s="2246"/>
      <c r="AI103" s="2246"/>
      <c r="AJ103" s="2246"/>
      <c r="AK103" s="2246"/>
      <c r="AL103" s="2245"/>
      <c r="AM103" s="2246"/>
      <c r="AN103" s="2246"/>
      <c r="AO103" s="2246"/>
      <c r="AP103" s="2246"/>
      <c r="AQ103" s="2246"/>
      <c r="AR103" s="2246"/>
      <c r="AS103" s="2247"/>
      <c r="AT103" s="2247"/>
      <c r="AU103" s="1258" t="s">
        <v>447</v>
      </c>
      <c r="AV103" s="1642"/>
      <c r="AW103" s="1624"/>
      <c r="AX103" s="1624" t="str">
        <f>IF(T103="","",T103)</f>
        <v>Схема подключения теплопотребляющей установки к коллектору источника тепловой энергии</v>
      </c>
      <c r="AY103" s="1624"/>
      <c r="AZ103" s="1624"/>
      <c r="BA103" s="1635">
        <v>0</v>
      </c>
    </row>
    <row s="1850" customFormat="1" customHeight="1" ht="21">
      <c r="A104" s="1363"/>
      <c r="B104" s="1363"/>
      <c r="C104" s="1363"/>
      <c r="D104" s="1363"/>
      <c r="E104" s="2259" t="s">
        <v>93</v>
      </c>
      <c r="F104" s="2259"/>
      <c r="G104" s="2259"/>
      <c r="H104" s="2259"/>
      <c r="I104" s="2286"/>
      <c r="J104" s="2256" t="str">
        <f>I103&amp;".1"</f>
        <v>5.1.1.1.1.1</v>
      </c>
      <c r="K104" s="1363"/>
      <c r="L104" s="1369" t="s">
        <v>448</v>
      </c>
      <c r="M104" s="1366"/>
      <c r="N104" s="1366"/>
      <c r="O104" s="1776"/>
      <c r="P104" s="2374"/>
      <c r="Q104" s="2374">
        <v>1</v>
      </c>
      <c r="R104" s="357"/>
      <c r="S104" s="2273" t="str">
        <f>$J104</f>
        <v>5.1.1.1.1.1</v>
      </c>
      <c r="T104" s="286" t="s">
        <v>449</v>
      </c>
      <c r="U104" s="300"/>
      <c r="V104" s="2245"/>
      <c r="W104" s="2246"/>
      <c r="X104" s="2246"/>
      <c r="Y104" s="2246"/>
      <c r="Z104" s="2246"/>
      <c r="AA104" s="2246"/>
      <c r="AB104" s="2246"/>
      <c r="AC104" s="2247"/>
      <c r="AD104" s="2245" t="s">
        <v>488</v>
      </c>
      <c r="AE104" s="2246"/>
      <c r="AF104" s="2246"/>
      <c r="AG104" s="2246"/>
      <c r="AH104" s="2246"/>
      <c r="AI104" s="2246"/>
      <c r="AJ104" s="2246"/>
      <c r="AK104" s="2246"/>
      <c r="AL104" s="2245"/>
      <c r="AM104" s="2246"/>
      <c r="AN104" s="2246"/>
      <c r="AO104" s="2246"/>
      <c r="AP104" s="2246"/>
      <c r="AQ104" s="2246"/>
      <c r="AR104" s="2246"/>
      <c r="AS104" s="2247"/>
      <c r="AT104" s="2247"/>
      <c r="AU104" s="1258" t="s">
        <v>450</v>
      </c>
      <c r="AV104" s="1642"/>
      <c r="AW104" s="1624"/>
      <c r="AX104" s="1624" t="str">
        <f>IF(T104="","",T104)</f>
        <v>Группа потребителей</v>
      </c>
      <c r="AY104" s="1624"/>
      <c r="AZ104" s="1624"/>
      <c r="BA104" s="1635">
        <v>0</v>
      </c>
    </row>
    <row s="1850" customFormat="1" customHeight="1" ht="21">
      <c r="A105" s="1363"/>
      <c r="B105" s="1363"/>
      <c r="C105" s="1363"/>
      <c r="D105" s="1363"/>
      <c r="E105" s="2259" t="s">
        <v>93</v>
      </c>
      <c r="F105" s="2259"/>
      <c r="G105" s="2259"/>
      <c r="H105" s="2259"/>
      <c r="I105" s="2286"/>
      <c r="J105" s="2286"/>
      <c r="K105" s="2256" t="str">
        <f>J104&amp;".1"</f>
        <v>5.1.1.1.1.1.1</v>
      </c>
      <c r="L105" s="1369" t="s">
        <v>451</v>
      </c>
      <c r="M105" s="1366"/>
      <c r="N105" s="1366"/>
      <c r="O105" s="1366"/>
      <c r="P105" s="2374"/>
      <c r="Q105" s="2374"/>
      <c r="R105" s="357">
        <v>1</v>
      </c>
      <c r="S105" s="2273" t="str">
        <f>$K105</f>
        <v>5.1.1.1.1.1.1</v>
      </c>
      <c r="T105" s="1347" t="s">
        <v>489</v>
      </c>
      <c r="U105" s="300"/>
      <c r="V105" s="751"/>
      <c r="W105" s="325"/>
      <c r="X105" s="751"/>
      <c r="Y105" s="1257"/>
      <c r="Z105" s="2602"/>
      <c r="AA105" s="2107" t="s">
        <v>63</v>
      </c>
      <c r="AB105" s="2602"/>
      <c r="AC105" s="2107" t="s">
        <v>63</v>
      </c>
      <c r="AD105" s="751">
        <v>1366.02</v>
      </c>
      <c r="AE105" s="325"/>
      <c r="AF105" s="751"/>
      <c r="AG105" s="1257"/>
      <c r="AH105" s="2602">
        <v>45292.47027777778</v>
      </c>
      <c r="AI105" s="2107" t="s">
        <v>63</v>
      </c>
      <c r="AJ105" s="2602">
        <v>45473.47038194445</v>
      </c>
      <c r="AK105" s="2107" t="s">
        <v>63</v>
      </c>
      <c r="AL105" s="751">
        <v>1497.14</v>
      </c>
      <c r="AM105" s="325"/>
      <c r="AN105" s="751"/>
      <c r="AO105" s="1257"/>
      <c r="AP105" s="2602">
        <v>45474.47056712963</v>
      </c>
      <c r="AQ105" s="2107" t="s">
        <v>63</v>
      </c>
      <c r="AR105" s="2602">
        <v>45657.47064814815</v>
      </c>
      <c r="AS105" s="2107" t="s">
        <v>63</v>
      </c>
      <c r="AT105" s="325"/>
      <c r="AU105" s="2253" t="s">
        <v>452</v>
      </c>
      <c r="AV105" s="1642">
        <f>STRCHECKDATE(V106:AT106)</f>
      </c>
      <c r="AW105" s="1624"/>
      <c r="AX105" s="1624" t="str">
        <f>IF(T105="","",T105)</f>
        <v>вода</v>
      </c>
      <c r="AY105" s="1624"/>
      <c r="AZ105" s="1624"/>
      <c r="BA105" s="1635">
        <v>0</v>
      </c>
    </row>
    <row s="1850" customFormat="1" customHeight="1" ht="0.75">
      <c r="A106" s="1363"/>
      <c r="B106" s="1363"/>
      <c r="C106" s="1363"/>
      <c r="D106" s="1363"/>
      <c r="E106" s="2259" t="s">
        <v>93</v>
      </c>
      <c r="F106" s="2259"/>
      <c r="G106" s="2259"/>
      <c r="H106" s="2259"/>
      <c r="I106" s="2286"/>
      <c r="J106" s="2286"/>
      <c r="K106" s="2256"/>
      <c r="L106" s="1369"/>
      <c r="M106" s="1366"/>
      <c r="N106" s="1366"/>
      <c r="O106" s="1366"/>
      <c r="P106" s="2374"/>
      <c r="Q106" s="2374"/>
      <c r="R106" s="357"/>
      <c r="S106" s="2513"/>
      <c r="T106" s="300"/>
      <c r="U106" s="300"/>
      <c r="V106" s="325"/>
      <c r="W106" s="325"/>
      <c r="X106" s="325"/>
      <c r="Y106" s="328" t="str">
        <f>Z105&amp;"-"&amp;AB105</f>
        <v>-</v>
      </c>
      <c r="Z106" s="2309"/>
      <c r="AA106" s="2107"/>
      <c r="AB106" s="2309"/>
      <c r="AC106" s="2107"/>
      <c r="AD106" s="325"/>
      <c r="AE106" s="325"/>
      <c r="AF106" s="325"/>
      <c r="AG106" s="328" t="str">
        <f>AH105&amp;"-"&amp;AJ105</f>
        <v>45292.47027777778-45473.47038194445</v>
      </c>
      <c r="AH106" s="2309"/>
      <c r="AI106" s="2107"/>
      <c r="AJ106" s="2309"/>
      <c r="AK106" s="2107"/>
      <c r="AL106" s="325"/>
      <c r="AM106" s="325"/>
      <c r="AN106" s="325"/>
      <c r="AO106" s="328" t="str">
        <f>AP105&amp;"-"&amp;AR105</f>
        <v>45474.47056712963-45657.47064814815</v>
      </c>
      <c r="AP106" s="2309"/>
      <c r="AQ106" s="2107"/>
      <c r="AR106" s="2309"/>
      <c r="AS106" s="2107"/>
      <c r="AT106" s="325"/>
      <c r="AU106" s="2254"/>
      <c r="AV106" s="1642"/>
      <c r="AW106" s="1624"/>
      <c r="AX106" s="1624" t="str">
        <f>IF(T106="","",T106)</f>
        <v/>
      </c>
      <c r="AY106" s="1624"/>
      <c r="AZ106" s="1624"/>
      <c r="BA106" s="1635">
        <v>0</v>
      </c>
    </row>
    <row s="1850" customFormat="1" customHeight="1" ht="15">
      <c r="A107" s="1363"/>
      <c r="B107" s="1363"/>
      <c r="C107" s="1363"/>
      <c r="D107" s="1363"/>
      <c r="E107" s="2259" t="s">
        <v>93</v>
      </c>
      <c r="F107" s="2259"/>
      <c r="G107" s="2259"/>
      <c r="H107" s="2259"/>
      <c r="I107" s="2286"/>
      <c r="J107" s="2256"/>
      <c r="K107" s="1363"/>
      <c r="L107" s="1369"/>
      <c r="M107" s="1366"/>
      <c r="N107" s="1366"/>
      <c r="O107" s="1776"/>
      <c r="P107" s="2374"/>
      <c r="Q107" s="2374"/>
      <c r="R107" s="356"/>
      <c r="S107" s="2985"/>
      <c r="T107" s="2986" t="s">
        <v>453</v>
      </c>
      <c r="U107" s="2987"/>
      <c r="V107" s="2988"/>
      <c r="W107" s="2989"/>
      <c r="X107" s="2990"/>
      <c r="Y107" s="2991"/>
      <c r="Z107" s="2992"/>
      <c r="AA107" s="2993"/>
      <c r="AB107" s="2994"/>
      <c r="AC107" s="2995"/>
      <c r="AD107" s="2996"/>
      <c r="AE107" s="2997"/>
      <c r="AF107" s="2998"/>
      <c r="AG107" s="2999"/>
      <c r="AH107" s="3000"/>
      <c r="AI107" s="3001"/>
      <c r="AJ107" s="3002"/>
      <c r="AK107" s="3003"/>
      <c r="AL107" s="3004"/>
      <c r="AM107" s="3005"/>
      <c r="AN107" s="3006"/>
      <c r="AO107" s="3007"/>
      <c r="AP107" s="3008"/>
      <c r="AQ107" s="3009"/>
      <c r="AR107" s="3010"/>
      <c r="AS107" s="3011"/>
      <c r="AT107" s="3012"/>
      <c r="AU107" s="2255"/>
      <c r="AV107" s="1642"/>
      <c r="AW107" s="1624"/>
      <c r="AX107" s="1624" t="str">
        <f>IF(T107="","",T107)</f>
        <v>Добавить вид теплоносителя (параметры теплоносителя)</v>
      </c>
      <c r="AY107" s="1624"/>
      <c r="AZ107" s="1624"/>
      <c r="BA107" s="1635">
        <v>0</v>
      </c>
    </row>
    <row s="1850" customFormat="1" customHeight="1" ht="15">
      <c r="A108" s="1363"/>
      <c r="B108" s="1363"/>
      <c r="C108" s="1363"/>
      <c r="D108" s="1363"/>
      <c r="E108" s="2259" t="s">
        <v>93</v>
      </c>
      <c r="F108" s="2259"/>
      <c r="G108" s="2259"/>
      <c r="H108" s="2259"/>
      <c r="I108" s="2256"/>
      <c r="J108" s="1363"/>
      <c r="K108" s="1363"/>
      <c r="L108" s="1369"/>
      <c r="M108" s="1366"/>
      <c r="N108" s="1776"/>
      <c r="O108" s="1776"/>
      <c r="P108" s="2374"/>
      <c r="Q108" s="2374"/>
      <c r="R108" s="356"/>
      <c r="S108" s="3013"/>
      <c r="T108" s="3014" t="s">
        <v>454</v>
      </c>
      <c r="U108" s="3015"/>
      <c r="V108" s="3016"/>
      <c r="W108" s="3017"/>
      <c r="X108" s="3018"/>
      <c r="Y108" s="3019"/>
      <c r="Z108" s="3020"/>
      <c r="AA108" s="3021"/>
      <c r="AB108" s="3022"/>
      <c r="AC108" s="3023"/>
      <c r="AD108" s="3024"/>
      <c r="AE108" s="3025"/>
      <c r="AF108" s="3026"/>
      <c r="AG108" s="3027"/>
      <c r="AH108" s="3028"/>
      <c r="AI108" s="3029"/>
      <c r="AJ108" s="3030"/>
      <c r="AK108" s="3031"/>
      <c r="AL108" s="3032"/>
      <c r="AM108" s="3033"/>
      <c r="AN108" s="3034"/>
      <c r="AO108" s="3035"/>
      <c r="AP108" s="3036"/>
      <c r="AQ108" s="3037"/>
      <c r="AR108" s="3038"/>
      <c r="AS108" s="3039"/>
      <c r="AT108" s="3040"/>
      <c r="AU108" s="3041"/>
      <c r="AV108" s="1642"/>
      <c r="AW108" s="1624"/>
      <c r="AX108" s="1624" t="str">
        <f>IF(T108="","",T108)</f>
        <v>Добавить группу потребителей</v>
      </c>
      <c r="AY108" s="1624"/>
      <c r="AZ108" s="1624"/>
      <c r="BA108" s="1635">
        <v>0</v>
      </c>
    </row>
    <row s="1850" customFormat="1" customHeight="1" ht="14.25">
      <c r="A109" s="1363"/>
      <c r="B109" s="1363"/>
      <c r="C109" s="1363"/>
      <c r="D109" s="1363"/>
      <c r="E109" s="2259" t="s">
        <v>93</v>
      </c>
      <c r="F109" s="2259"/>
      <c r="G109" s="2259"/>
      <c r="H109" s="2258"/>
      <c r="I109" s="1363"/>
      <c r="J109" s="1363"/>
      <c r="K109" s="1363"/>
      <c r="L109" s="1369"/>
      <c r="M109" s="1365"/>
      <c r="N109" s="1365"/>
      <c r="O109" s="1366"/>
      <c r="P109" s="1823"/>
      <c r="Q109" s="375"/>
      <c r="R109" s="355"/>
      <c r="S109" s="3042"/>
      <c r="T109" s="3043" t="s">
        <v>455</v>
      </c>
      <c r="U109" s="3044"/>
      <c r="V109" s="3045"/>
      <c r="W109" s="3046"/>
      <c r="X109" s="3047"/>
      <c r="Y109" s="3048"/>
      <c r="Z109" s="3049"/>
      <c r="AA109" s="3050"/>
      <c r="AB109" s="3051"/>
      <c r="AC109" s="3052"/>
      <c r="AD109" s="3053"/>
      <c r="AE109" s="3054"/>
      <c r="AF109" s="3055"/>
      <c r="AG109" s="3056"/>
      <c r="AH109" s="3057"/>
      <c r="AI109" s="3058"/>
      <c r="AJ109" s="3059"/>
      <c r="AK109" s="3060"/>
      <c r="AL109" s="3061"/>
      <c r="AM109" s="3062"/>
      <c r="AN109" s="3063"/>
      <c r="AO109" s="3064"/>
      <c r="AP109" s="3065"/>
      <c r="AQ109" s="3066"/>
      <c r="AR109" s="3067"/>
      <c r="AS109" s="3068"/>
      <c r="AT109" s="3069"/>
      <c r="AU109" s="3070"/>
      <c r="AV109" s="1642"/>
      <c r="AW109" s="1624"/>
      <c r="AX109" s="1624" t="str">
        <f>IF(T109="","",T109)</f>
        <v>Добавить схему подключения</v>
      </c>
      <c r="AY109" s="1624"/>
      <c r="AZ109" s="1624"/>
      <c r="BA109" s="1635">
        <v>0</v>
      </c>
    </row>
    <row s="622" customFormat="1" customHeight="1" ht="0.75">
      <c r="A110" s="1343"/>
      <c r="B110" s="1343"/>
      <c r="C110" s="1343"/>
      <c r="D110" s="1343"/>
      <c r="E110" s="2259" t="s">
        <v>93</v>
      </c>
      <c r="F110" s="2259"/>
      <c r="G110" s="2258"/>
      <c r="H110" s="1343"/>
      <c r="I110" s="1343"/>
      <c r="J110" s="1343"/>
      <c r="K110" s="1343"/>
      <c r="L110" s="1545"/>
      <c r="M110" s="1315"/>
      <c r="N110" s="1315"/>
      <c r="O110" s="1642"/>
      <c r="P110" s="1316"/>
      <c r="Q110" s="1344"/>
      <c r="R110" s="1316"/>
      <c r="S110" s="1318"/>
      <c r="T110" s="1319" t="s">
        <v>170</v>
      </c>
      <c r="U110" s="1320"/>
      <c r="V110" s="1320"/>
      <c r="W110" s="1320"/>
      <c r="X110" s="1320"/>
      <c r="Y110" s="1320"/>
      <c r="Z110" s="1320"/>
      <c r="AA110" s="1320"/>
      <c r="AB110" s="1320"/>
      <c r="AC110" s="1320"/>
      <c r="AD110" s="1320"/>
      <c r="AE110" s="1320"/>
      <c r="AF110" s="1320"/>
      <c r="AG110" s="1320"/>
      <c r="AH110" s="1320"/>
      <c r="AI110" s="1320"/>
      <c r="AJ110" s="1320"/>
      <c r="AK110" s="1320"/>
      <c r="AL110" s="1320"/>
      <c r="AM110" s="1320"/>
      <c r="AN110" s="1320"/>
      <c r="AO110" s="1320"/>
      <c r="AP110" s="1320"/>
      <c r="AQ110" s="1320"/>
      <c r="AR110" s="1320"/>
      <c r="AS110" s="1320"/>
      <c r="AT110" s="1320"/>
      <c r="AU110" s="1320"/>
      <c r="AV110" s="1642"/>
      <c r="AW110" s="1624"/>
      <c r="AX110" s="1624" t="str">
        <f>IF(T110="","",T110)</f>
        <v>Добавить источник для дифференциации</v>
      </c>
      <c r="AY110" s="1624"/>
      <c r="AZ110" s="1624"/>
      <c r="BA110" s="1642">
        <v>0</v>
      </c>
    </row>
    <row s="622" customFormat="1" customHeight="1" ht="0.75">
      <c r="A111" s="1343"/>
      <c r="B111" s="1343"/>
      <c r="C111" s="1343"/>
      <c r="D111" s="1343"/>
      <c r="E111" s="2259" t="s">
        <v>93</v>
      </c>
      <c r="F111" s="2258"/>
      <c r="G111" s="1343"/>
      <c r="H111" s="1343"/>
      <c r="I111" s="1343"/>
      <c r="J111" s="1343"/>
      <c r="K111" s="1343"/>
      <c r="L111" s="1545"/>
      <c r="M111" s="1321"/>
      <c r="N111" s="1321"/>
      <c r="O111" s="1642"/>
      <c r="P111" s="1316"/>
      <c r="Q111" s="1344"/>
      <c r="R111" s="1316"/>
      <c r="S111" s="1322"/>
      <c r="T111" s="1323" t="s">
        <v>171</v>
      </c>
      <c r="U111" s="1324"/>
      <c r="V111" s="1324"/>
      <c r="W111" s="1324"/>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324"/>
      <c r="AS111" s="1324"/>
      <c r="AT111" s="1324"/>
      <c r="AU111" s="1324"/>
      <c r="AV111" s="1642"/>
      <c r="AW111" s="1624"/>
      <c r="AX111" s="1624" t="str">
        <f>IF(T111="","",T111)</f>
        <v>Добавить централизованную систему для дифференциации</v>
      </c>
      <c r="AY111" s="1624"/>
      <c r="AZ111" s="1624"/>
      <c r="BA111" s="1642">
        <v>0</v>
      </c>
    </row>
    <row s="622" customFormat="1" customHeight="1" ht="0.75">
      <c r="A112" s="1343"/>
      <c r="B112" s="1343"/>
      <c r="C112" s="1343"/>
      <c r="D112" s="1343"/>
      <c r="E112" s="2258" t="s">
        <v>93</v>
      </c>
      <c r="F112" s="1343"/>
      <c r="G112" s="1343"/>
      <c r="H112" s="1343"/>
      <c r="I112" s="1343"/>
      <c r="J112" s="1343"/>
      <c r="K112" s="1343"/>
      <c r="L112" s="1545"/>
      <c r="M112" s="1321"/>
      <c r="N112" s="1321"/>
      <c r="O112" s="1642"/>
      <c r="P112" s="1316"/>
      <c r="Q112" s="1344"/>
      <c r="R112" s="1316"/>
      <c r="S112" s="1322"/>
      <c r="T112" s="1325" t="s">
        <v>172</v>
      </c>
      <c r="U112" s="1324"/>
      <c r="V112" s="1324"/>
      <c r="W112" s="1324"/>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324"/>
      <c r="AS112" s="1324"/>
      <c r="AT112" s="1324"/>
      <c r="AU112" s="1324"/>
      <c r="AV112" s="1642"/>
      <c r="AW112" s="1624"/>
      <c r="AX112" s="1624" t="str">
        <f>IF(T112="","",T112)</f>
        <v>Добавить территорию для дифференциации</v>
      </c>
      <c r="AY112" s="1624"/>
      <c r="AZ112" s="1624"/>
      <c r="BA112" s="1642">
        <v>0</v>
      </c>
    </row>
    <row s="1850" customFormat="1" customHeight="1" ht="21">
      <c r="A113" s="1363" t="s">
        <v>195</v>
      </c>
      <c r="B113" s="1363"/>
      <c r="C113" s="1363"/>
      <c r="D113" s="1363"/>
      <c r="E113" s="2258" t="s">
        <v>94</v>
      </c>
      <c r="F113" s="1363"/>
      <c r="G113" s="1363"/>
      <c r="H113" s="1363"/>
      <c r="I113" s="1363"/>
      <c r="J113" s="1363"/>
      <c r="K113" s="1363"/>
      <c r="L113" s="1369"/>
      <c r="M113" s="1365"/>
      <c r="N113" s="1365"/>
      <c r="O113" s="1365"/>
      <c r="P113" s="2397"/>
      <c r="Q113" s="1823"/>
      <c r="R113" s="355"/>
      <c r="S113" s="2273" t="str">
        <f>INDEX(PT_DIFFERENTIATION_NUM_NTAR,MATCH(A113,PT_DIFFERENTIATION_NTAR_ID,0))</f>
        <v>6</v>
      </c>
      <c r="T113" s="1525" t="s">
        <v>125</v>
      </c>
      <c r="U113" s="300"/>
      <c r="V113" s="2242"/>
      <c r="W113" s="2243"/>
      <c r="X113" s="2243"/>
      <c r="Y113" s="2243"/>
      <c r="Z113" s="2243"/>
      <c r="AA113" s="2243"/>
      <c r="AB113" s="2243"/>
      <c r="AC113" s="2244"/>
      <c r="AD113" s="2242" t="str">
        <f>INDEX(PT_DIFFERENTIATION_NTAR,MATCH(A113,PT_DIFFERENTIATION_NTAR_ID,0))</f>
        <v>Льготный тариф для физических лиц, проживающих в г. Тюмени. Для потребителей, подключенных к системам теплоснабжения: от котельной, ранее обслуживаемой ФГБУ " ЦЖКУ" Минобороны России</v>
      </c>
      <c r="AE113" s="2243"/>
      <c r="AF113" s="2243"/>
      <c r="AG113" s="2243"/>
      <c r="AH113" s="2243"/>
      <c r="AI113" s="2243"/>
      <c r="AJ113" s="2243"/>
      <c r="AK113" s="2243"/>
      <c r="AL113" s="2242"/>
      <c r="AM113" s="2243"/>
      <c r="AN113" s="2243"/>
      <c r="AO113" s="2243"/>
      <c r="AP113" s="2243"/>
      <c r="AQ113" s="2243"/>
      <c r="AR113" s="2243"/>
      <c r="AS113" s="2244"/>
      <c r="AT113" s="2244"/>
      <c r="AU113" s="1258" t="s">
        <v>438</v>
      </c>
      <c r="AV113" s="1642"/>
      <c r="AW113" s="1624"/>
      <c r="AX113" s="1624" t="str">
        <f>IF(T113="","",T113)</f>
        <v>Наименование тарифа</v>
      </c>
      <c r="AY113" s="1624"/>
      <c r="AZ113" s="1624"/>
      <c r="BA113" s="1635">
        <v>0</v>
      </c>
    </row>
    <row s="1850" customFormat="1" customHeight="1" ht="21">
      <c r="A114" s="1363"/>
      <c r="B114" s="1363" t="s">
        <v>196</v>
      </c>
      <c r="C114" s="1363"/>
      <c r="D114" s="1363"/>
      <c r="E114" s="2259" t="s">
        <v>113</v>
      </c>
      <c r="F114" s="2258">
        <v>1</v>
      </c>
      <c r="G114" s="1363"/>
      <c r="H114" s="1363"/>
      <c r="I114" s="1363"/>
      <c r="J114" s="1363"/>
      <c r="K114" s="1363"/>
      <c r="L114" s="1369"/>
      <c r="M114" s="1365"/>
      <c r="N114" s="1365"/>
      <c r="O114" s="1365"/>
      <c r="P114" s="2125"/>
      <c r="Q114" s="352"/>
      <c r="R114" s="353"/>
      <c r="S114" s="2273" t="str">
        <f>INDEX(PT_DIFFERENTIATION_NUM_TER,MATCH(B114,PT_DIFFERENTIATION_TER_ID,0))</f>
        <v>6.1</v>
      </c>
      <c r="T114" s="1522" t="s">
        <v>439</v>
      </c>
      <c r="U114" s="300"/>
      <c r="V114" s="2242"/>
      <c r="W114" s="2243"/>
      <c r="X114" s="2243"/>
      <c r="Y114" s="2243"/>
      <c r="Z114" s="2243"/>
      <c r="AA114" s="2243"/>
      <c r="AB114" s="2243"/>
      <c r="AC114" s="2244"/>
      <c r="AD114" s="2242" t="str">
        <f>INDEX(PT_DIFFERENTIATION_TER,MATCH(B114,PT_DIFFERENTIATION_TER_ID,0))</f>
        <v>без дифференциации</v>
      </c>
      <c r="AE114" s="2243"/>
      <c r="AF114" s="2243"/>
      <c r="AG114" s="2243"/>
      <c r="AH114" s="2243"/>
      <c r="AI114" s="2243"/>
      <c r="AJ114" s="2243"/>
      <c r="AK114" s="2243"/>
      <c r="AL114" s="2242"/>
      <c r="AM114" s="2243"/>
      <c r="AN114" s="2243"/>
      <c r="AO114" s="2243"/>
      <c r="AP114" s="2243"/>
      <c r="AQ114" s="2243"/>
      <c r="AR114" s="2243"/>
      <c r="AS114" s="2244"/>
      <c r="AT114" s="2244"/>
      <c r="AU114" s="1258" t="s">
        <v>440</v>
      </c>
      <c r="AV114" s="1642"/>
      <c r="AW114" s="1624"/>
      <c r="AX114" s="1624" t="str">
        <f>IF(T114="","",T114)</f>
        <v>Территория действия тарифа</v>
      </c>
      <c r="AY114" s="1624"/>
      <c r="AZ114" s="1624"/>
      <c r="BA114" s="1635">
        <v>0</v>
      </c>
    </row>
    <row s="1850" customFormat="1" customHeight="1" ht="23.25">
      <c r="A115" s="1363"/>
      <c r="B115" s="1363"/>
      <c r="C115" s="1363" t="s">
        <v>197</v>
      </c>
      <c r="D115" s="1363"/>
      <c r="E115" s="2259" t="s">
        <v>113</v>
      </c>
      <c r="F115" s="2259"/>
      <c r="G115" s="2258">
        <v>1</v>
      </c>
      <c r="H115" s="1363"/>
      <c r="I115" s="1363"/>
      <c r="J115" s="1363"/>
      <c r="K115" s="1363"/>
      <c r="L115" s="1369"/>
      <c r="M115" s="1365"/>
      <c r="N115" s="1365"/>
      <c r="O115" s="1365"/>
      <c r="P115" s="354"/>
      <c r="Q115" s="352"/>
      <c r="R115" s="353"/>
      <c r="S115" s="2273" t="str">
        <f>INDEX(PT_DIFFERENTIATION_NUM_CS,MATCH(C115,PT_DIFFERENTIATION_CS_ID,0))</f>
        <v>6.1.1</v>
      </c>
      <c r="T115" s="309" t="s">
        <v>441</v>
      </c>
      <c r="U115" s="300"/>
      <c r="V115" s="2242"/>
      <c r="W115" s="2243"/>
      <c r="X115" s="2243"/>
      <c r="Y115" s="2243"/>
      <c r="Z115" s="2243"/>
      <c r="AA115" s="2243"/>
      <c r="AB115" s="2243"/>
      <c r="AC115" s="2244"/>
      <c r="AD115" s="2242" t="str">
        <f>INDEX(PT_DIFFERENTIATION_CS,MATCH(C115,PT_DIFFERENTIATION_CS_ID,0))</f>
        <v>без дифференциации</v>
      </c>
      <c r="AE115" s="2243"/>
      <c r="AF115" s="2243"/>
      <c r="AG115" s="2243"/>
      <c r="AH115" s="2243"/>
      <c r="AI115" s="2243"/>
      <c r="AJ115" s="2243"/>
      <c r="AK115" s="2243"/>
      <c r="AL115" s="2242"/>
      <c r="AM115" s="2243"/>
      <c r="AN115" s="2243"/>
      <c r="AO115" s="2243"/>
      <c r="AP115" s="2243"/>
      <c r="AQ115" s="2243"/>
      <c r="AR115" s="2243"/>
      <c r="AS115" s="2244"/>
      <c r="AT115" s="2244"/>
      <c r="AU115" s="1258" t="s">
        <v>442</v>
      </c>
      <c r="AV115" s="1642"/>
      <c r="AW115" s="1624"/>
      <c r="AX115" s="1624" t="str">
        <f>IF(T115="","",T115)</f>
        <v>Наименование системы теплоснабжения </v>
      </c>
      <c r="AY115" s="1624"/>
      <c r="AZ115" s="1624"/>
      <c r="BA115" s="1635">
        <v>0</v>
      </c>
    </row>
    <row s="1850" customFormat="1" customHeight="1" ht="21">
      <c r="A116" s="1363"/>
      <c r="B116" s="1363"/>
      <c r="C116" s="1363"/>
      <c r="D116" s="1363" t="s">
        <v>198</v>
      </c>
      <c r="E116" s="2259" t="s">
        <v>113</v>
      </c>
      <c r="F116" s="2259"/>
      <c r="G116" s="2259"/>
      <c r="H116" s="2258">
        <v>1</v>
      </c>
      <c r="I116" s="1363"/>
      <c r="J116" s="1363"/>
      <c r="K116" s="1363"/>
      <c r="L116" s="1369"/>
      <c r="M116" s="1365"/>
      <c r="N116" s="1365"/>
      <c r="O116" s="1365"/>
      <c r="P116" s="354"/>
      <c r="Q116" s="352"/>
      <c r="R116" s="353"/>
      <c r="S116" s="2273" t="str">
        <f>INDEX(PT_DIFFERENTIATION_NUM_IST_TE,MATCH(D116,PT_DIFFERENTIATION_IST_TE_ID,0))</f>
        <v>6.1.1.1</v>
      </c>
      <c r="T116" s="310" t="s">
        <v>443</v>
      </c>
      <c r="U116" s="300"/>
      <c r="V116" s="2242"/>
      <c r="W116" s="2243"/>
      <c r="X116" s="2243"/>
      <c r="Y116" s="2243"/>
      <c r="Z116" s="2243"/>
      <c r="AA116" s="2243"/>
      <c r="AB116" s="2243"/>
      <c r="AC116" s="2244"/>
      <c r="AD116" s="2242" t="str">
        <f>INDEX(PT_DIFFERENTIATION_IST_TE,MATCH(D116,PT_DIFFERENTIATION_IST_TE_ID,0))</f>
        <v>без дифференциации</v>
      </c>
      <c r="AE116" s="2243"/>
      <c r="AF116" s="2243"/>
      <c r="AG116" s="2243"/>
      <c r="AH116" s="2243"/>
      <c r="AI116" s="2243"/>
      <c r="AJ116" s="2243"/>
      <c r="AK116" s="2243"/>
      <c r="AL116" s="2242"/>
      <c r="AM116" s="2243"/>
      <c r="AN116" s="2243"/>
      <c r="AO116" s="2243"/>
      <c r="AP116" s="2243"/>
      <c r="AQ116" s="2243"/>
      <c r="AR116" s="2243"/>
      <c r="AS116" s="2244"/>
      <c r="AT116" s="2244"/>
      <c r="AU116" s="1258" t="s">
        <v>444</v>
      </c>
      <c r="AV116" s="1642"/>
      <c r="AW116" s="1624"/>
      <c r="AX116" s="1624" t="str">
        <f>IF(T116="","",T116)</f>
        <v>Источник тепловой энергии  </v>
      </c>
      <c r="AY116" s="1624"/>
      <c r="AZ116" s="1624"/>
      <c r="BA116" s="1635">
        <v>0</v>
      </c>
    </row>
    <row s="1850" customFormat="1" customHeight="1" ht="47.25">
      <c r="A117" s="1363"/>
      <c r="B117" s="1363"/>
      <c r="C117" s="1363"/>
      <c r="D117" s="1363"/>
      <c r="E117" s="2259" t="s">
        <v>113</v>
      </c>
      <c r="F117" s="2259"/>
      <c r="G117" s="2259"/>
      <c r="H117" s="2259"/>
      <c r="I117" s="2256" t="str">
        <f>S116&amp;".1"</f>
        <v>6.1.1.1.1</v>
      </c>
      <c r="J117" s="1363"/>
      <c r="K117" s="1363"/>
      <c r="L117" s="1369" t="s">
        <v>445</v>
      </c>
      <c r="M117" s="1366"/>
      <c r="N117" s="1776"/>
      <c r="O117" s="1776"/>
      <c r="P117" s="2374">
        <v>1</v>
      </c>
      <c r="Q117" s="2374"/>
      <c r="R117" s="356"/>
      <c r="S117" s="2273" t="str">
        <f>$I117</f>
        <v>6.1.1.1.1</v>
      </c>
      <c r="T117" s="285" t="s">
        <v>446</v>
      </c>
      <c r="U117" s="300"/>
      <c r="V117" s="2245"/>
      <c r="W117" s="2246"/>
      <c r="X117" s="2246"/>
      <c r="Y117" s="2246"/>
      <c r="Z117" s="2246"/>
      <c r="AA117" s="2246"/>
      <c r="AB117" s="2246"/>
      <c r="AC117" s="2247"/>
      <c r="AD117" s="2245" t="s">
        <v>488</v>
      </c>
      <c r="AE117" s="2246"/>
      <c r="AF117" s="2246"/>
      <c r="AG117" s="2246"/>
      <c r="AH117" s="2246"/>
      <c r="AI117" s="2246"/>
      <c r="AJ117" s="2246"/>
      <c r="AK117" s="2246"/>
      <c r="AL117" s="2245"/>
      <c r="AM117" s="2246"/>
      <c r="AN117" s="2246"/>
      <c r="AO117" s="2246"/>
      <c r="AP117" s="2246"/>
      <c r="AQ117" s="2246"/>
      <c r="AR117" s="2246"/>
      <c r="AS117" s="2247"/>
      <c r="AT117" s="2247"/>
      <c r="AU117" s="1258" t="s">
        <v>447</v>
      </c>
      <c r="AV117" s="1642"/>
      <c r="AW117" s="1624"/>
      <c r="AX117" s="1624" t="str">
        <f>IF(T117="","",T117)</f>
        <v>Схема подключения теплопотребляющей установки к коллектору источника тепловой энергии</v>
      </c>
      <c r="AY117" s="1624"/>
      <c r="AZ117" s="1624"/>
      <c r="BA117" s="1635">
        <v>0</v>
      </c>
    </row>
    <row s="1850" customFormat="1" customHeight="1" ht="21">
      <c r="A118" s="1363"/>
      <c r="B118" s="1363"/>
      <c r="C118" s="1363"/>
      <c r="D118" s="1363"/>
      <c r="E118" s="2259" t="s">
        <v>113</v>
      </c>
      <c r="F118" s="2259"/>
      <c r="G118" s="2259"/>
      <c r="H118" s="2259"/>
      <c r="I118" s="2286"/>
      <c r="J118" s="2256" t="str">
        <f>I117&amp;".1"</f>
        <v>6.1.1.1.1.1</v>
      </c>
      <c r="K118" s="1363"/>
      <c r="L118" s="1369" t="s">
        <v>448</v>
      </c>
      <c r="M118" s="1366"/>
      <c r="N118" s="1366"/>
      <c r="O118" s="1776"/>
      <c r="P118" s="2374"/>
      <c r="Q118" s="2374">
        <v>1</v>
      </c>
      <c r="R118" s="357"/>
      <c r="S118" s="2273" t="str">
        <f>$J118</f>
        <v>6.1.1.1.1.1</v>
      </c>
      <c r="T118" s="286" t="s">
        <v>449</v>
      </c>
      <c r="U118" s="300"/>
      <c r="V118" s="2245"/>
      <c r="W118" s="2246"/>
      <c r="X118" s="2246"/>
      <c r="Y118" s="2246"/>
      <c r="Z118" s="2246"/>
      <c r="AA118" s="2246"/>
      <c r="AB118" s="2246"/>
      <c r="AC118" s="2247"/>
      <c r="AD118" s="2245" t="s">
        <v>488</v>
      </c>
      <c r="AE118" s="2246"/>
      <c r="AF118" s="2246"/>
      <c r="AG118" s="2246"/>
      <c r="AH118" s="2246"/>
      <c r="AI118" s="2246"/>
      <c r="AJ118" s="2246"/>
      <c r="AK118" s="2246"/>
      <c r="AL118" s="2245"/>
      <c r="AM118" s="2246"/>
      <c r="AN118" s="2246"/>
      <c r="AO118" s="2246"/>
      <c r="AP118" s="2246"/>
      <c r="AQ118" s="2246"/>
      <c r="AR118" s="2246"/>
      <c r="AS118" s="2247"/>
      <c r="AT118" s="2247"/>
      <c r="AU118" s="1258" t="s">
        <v>450</v>
      </c>
      <c r="AV118" s="1642"/>
      <c r="AW118" s="1624"/>
      <c r="AX118" s="1624" t="str">
        <f>IF(T118="","",T118)</f>
        <v>Группа потребителей</v>
      </c>
      <c r="AY118" s="1624"/>
      <c r="AZ118" s="1624"/>
      <c r="BA118" s="1635">
        <v>0</v>
      </c>
    </row>
    <row s="1850" customFormat="1" customHeight="1" ht="21">
      <c r="A119" s="1363"/>
      <c r="B119" s="1363"/>
      <c r="C119" s="1363"/>
      <c r="D119" s="1363"/>
      <c r="E119" s="2259" t="s">
        <v>113</v>
      </c>
      <c r="F119" s="2259"/>
      <c r="G119" s="2259"/>
      <c r="H119" s="2259"/>
      <c r="I119" s="2286"/>
      <c r="J119" s="2286"/>
      <c r="K119" s="2256" t="str">
        <f>J118&amp;".1"</f>
        <v>6.1.1.1.1.1.1</v>
      </c>
      <c r="L119" s="1369" t="s">
        <v>451</v>
      </c>
      <c r="M119" s="1366"/>
      <c r="N119" s="1366"/>
      <c r="O119" s="1366"/>
      <c r="P119" s="2374"/>
      <c r="Q119" s="2374"/>
      <c r="R119" s="357">
        <v>1</v>
      </c>
      <c r="S119" s="2273" t="str">
        <f>$K119</f>
        <v>6.1.1.1.1.1.1</v>
      </c>
      <c r="T119" s="1347" t="s">
        <v>489</v>
      </c>
      <c r="U119" s="300"/>
      <c r="V119" s="751"/>
      <c r="W119" s="325"/>
      <c r="X119" s="751"/>
      <c r="Y119" s="1257"/>
      <c r="Z119" s="2602"/>
      <c r="AA119" s="2107" t="s">
        <v>63</v>
      </c>
      <c r="AB119" s="2602"/>
      <c r="AC119" s="2107" t="s">
        <v>63</v>
      </c>
      <c r="AD119" s="751">
        <v>1425.38</v>
      </c>
      <c r="AE119" s="325"/>
      <c r="AF119" s="751"/>
      <c r="AG119" s="1257"/>
      <c r="AH119" s="2602">
        <v>45292.471550925926</v>
      </c>
      <c r="AI119" s="2107" t="s">
        <v>63</v>
      </c>
      <c r="AJ119" s="2602">
        <v>45473.47167824074</v>
      </c>
      <c r="AK119" s="2107" t="s">
        <v>63</v>
      </c>
      <c r="AL119" s="751">
        <v>1562.21</v>
      </c>
      <c r="AM119" s="325"/>
      <c r="AN119" s="751"/>
      <c r="AO119" s="1257"/>
      <c r="AP119" s="2602">
        <v>45474.47231481481</v>
      </c>
      <c r="AQ119" s="2107" t="s">
        <v>63</v>
      </c>
      <c r="AR119" s="2602">
        <v>45657.472395833334</v>
      </c>
      <c r="AS119" s="2107" t="s">
        <v>63</v>
      </c>
      <c r="AT119" s="325"/>
      <c r="AU119" s="2253" t="s">
        <v>452</v>
      </c>
      <c r="AV119" s="1642">
        <f>STRCHECKDATE(V120:AT120)</f>
      </c>
      <c r="AW119" s="1624"/>
      <c r="AX119" s="1624" t="str">
        <f>IF(T119="","",T119)</f>
        <v>вода</v>
      </c>
      <c r="AY119" s="1624"/>
      <c r="AZ119" s="1624"/>
      <c r="BA119" s="1635">
        <v>0</v>
      </c>
    </row>
    <row s="1850" customFormat="1" customHeight="1" ht="0.75">
      <c r="A120" s="1363"/>
      <c r="B120" s="1363"/>
      <c r="C120" s="1363"/>
      <c r="D120" s="1363"/>
      <c r="E120" s="2259" t="s">
        <v>113</v>
      </c>
      <c r="F120" s="2259"/>
      <c r="G120" s="2259"/>
      <c r="H120" s="2259"/>
      <c r="I120" s="2286"/>
      <c r="J120" s="2286"/>
      <c r="K120" s="2256"/>
      <c r="L120" s="1369"/>
      <c r="M120" s="1366"/>
      <c r="N120" s="1366"/>
      <c r="O120" s="1366"/>
      <c r="P120" s="2374"/>
      <c r="Q120" s="2374"/>
      <c r="R120" s="357"/>
      <c r="S120" s="2513"/>
      <c r="T120" s="300"/>
      <c r="U120" s="300"/>
      <c r="V120" s="325"/>
      <c r="W120" s="325"/>
      <c r="X120" s="325"/>
      <c r="Y120" s="328" t="str">
        <f>Z119&amp;"-"&amp;AB119</f>
        <v>-</v>
      </c>
      <c r="Z120" s="2309"/>
      <c r="AA120" s="2107"/>
      <c r="AB120" s="2309"/>
      <c r="AC120" s="2107"/>
      <c r="AD120" s="325"/>
      <c r="AE120" s="325"/>
      <c r="AF120" s="325"/>
      <c r="AG120" s="328" t="str">
        <f>AH119&amp;"-"&amp;AJ119</f>
        <v>45292.471550925926-45473.47167824074</v>
      </c>
      <c r="AH120" s="2309"/>
      <c r="AI120" s="2107"/>
      <c r="AJ120" s="2309"/>
      <c r="AK120" s="2107"/>
      <c r="AL120" s="325"/>
      <c r="AM120" s="325"/>
      <c r="AN120" s="325"/>
      <c r="AO120" s="328" t="str">
        <f>AP119&amp;"-"&amp;AR119</f>
        <v>45474.47231481481-45657.472395833334</v>
      </c>
      <c r="AP120" s="2309"/>
      <c r="AQ120" s="2107"/>
      <c r="AR120" s="2309"/>
      <c r="AS120" s="2107"/>
      <c r="AT120" s="325"/>
      <c r="AU120" s="2254"/>
      <c r="AV120" s="1642"/>
      <c r="AW120" s="1624"/>
      <c r="AX120" s="1624" t="str">
        <f>IF(T120="","",T120)</f>
        <v/>
      </c>
      <c r="AY120" s="1624"/>
      <c r="AZ120" s="1624"/>
      <c r="BA120" s="1635">
        <v>0</v>
      </c>
    </row>
    <row s="1850" customFormat="1" customHeight="1" ht="15">
      <c r="A121" s="1363"/>
      <c r="B121" s="1363"/>
      <c r="C121" s="1363"/>
      <c r="D121" s="1363"/>
      <c r="E121" s="2259" t="s">
        <v>113</v>
      </c>
      <c r="F121" s="2259"/>
      <c r="G121" s="2259"/>
      <c r="H121" s="2259"/>
      <c r="I121" s="2286"/>
      <c r="J121" s="2256"/>
      <c r="K121" s="1363"/>
      <c r="L121" s="1369"/>
      <c r="M121" s="1366"/>
      <c r="N121" s="1366"/>
      <c r="O121" s="1776"/>
      <c r="P121" s="2374"/>
      <c r="Q121" s="2374"/>
      <c r="R121" s="356"/>
      <c r="S121" s="3071"/>
      <c r="T121" s="3072" t="s">
        <v>453</v>
      </c>
      <c r="U121" s="3073"/>
      <c r="V121" s="3074"/>
      <c r="W121" s="3075"/>
      <c r="X121" s="3076"/>
      <c r="Y121" s="3077"/>
      <c r="Z121" s="3078"/>
      <c r="AA121" s="3079"/>
      <c r="AB121" s="3080"/>
      <c r="AC121" s="3081"/>
      <c r="AD121" s="3082"/>
      <c r="AE121" s="3083"/>
      <c r="AF121" s="3084"/>
      <c r="AG121" s="3085"/>
      <c r="AH121" s="3086"/>
      <c r="AI121" s="3087"/>
      <c r="AJ121" s="3088"/>
      <c r="AK121" s="3089"/>
      <c r="AL121" s="3090"/>
      <c r="AM121" s="3091"/>
      <c r="AN121" s="3092"/>
      <c r="AO121" s="3093"/>
      <c r="AP121" s="3094"/>
      <c r="AQ121" s="3095"/>
      <c r="AR121" s="3096"/>
      <c r="AS121" s="3097"/>
      <c r="AT121" s="3098"/>
      <c r="AU121" s="2255"/>
      <c r="AV121" s="1642"/>
      <c r="AW121" s="1624"/>
      <c r="AX121" s="1624" t="str">
        <f>IF(T121="","",T121)</f>
        <v>Добавить вид теплоносителя (параметры теплоносителя)</v>
      </c>
      <c r="AY121" s="1624"/>
      <c r="AZ121" s="1624"/>
      <c r="BA121" s="1635">
        <v>0</v>
      </c>
    </row>
    <row s="1850" customFormat="1" customHeight="1" ht="15">
      <c r="A122" s="1363"/>
      <c r="B122" s="1363"/>
      <c r="C122" s="1363"/>
      <c r="D122" s="1363"/>
      <c r="E122" s="2259" t="s">
        <v>113</v>
      </c>
      <c r="F122" s="2259"/>
      <c r="G122" s="2259"/>
      <c r="H122" s="2259"/>
      <c r="I122" s="2256"/>
      <c r="J122" s="1363"/>
      <c r="K122" s="1363"/>
      <c r="L122" s="1369"/>
      <c r="M122" s="1366"/>
      <c r="N122" s="1776"/>
      <c r="O122" s="1776"/>
      <c r="P122" s="2374"/>
      <c r="Q122" s="2374"/>
      <c r="R122" s="356"/>
      <c r="S122" s="3099"/>
      <c r="T122" s="3100" t="s">
        <v>454</v>
      </c>
      <c r="U122" s="3101"/>
      <c r="V122" s="3102"/>
      <c r="W122" s="3103"/>
      <c r="X122" s="3104"/>
      <c r="Y122" s="3105"/>
      <c r="Z122" s="3106"/>
      <c r="AA122" s="3107"/>
      <c r="AB122" s="3108"/>
      <c r="AC122" s="3109"/>
      <c r="AD122" s="3110"/>
      <c r="AE122" s="3111"/>
      <c r="AF122" s="3112"/>
      <c r="AG122" s="3113"/>
      <c r="AH122" s="3114"/>
      <c r="AI122" s="3115"/>
      <c r="AJ122" s="3116"/>
      <c r="AK122" s="3117"/>
      <c r="AL122" s="3118"/>
      <c r="AM122" s="3119"/>
      <c r="AN122" s="3120"/>
      <c r="AO122" s="3121"/>
      <c r="AP122" s="3122"/>
      <c r="AQ122" s="3123"/>
      <c r="AR122" s="3124"/>
      <c r="AS122" s="3125"/>
      <c r="AT122" s="3126"/>
      <c r="AU122" s="3127"/>
      <c r="AV122" s="1642"/>
      <c r="AW122" s="1624"/>
      <c r="AX122" s="1624" t="str">
        <f>IF(T122="","",T122)</f>
        <v>Добавить группу потребителей</v>
      </c>
      <c r="AY122" s="1624"/>
      <c r="AZ122" s="1624"/>
      <c r="BA122" s="1635">
        <v>0</v>
      </c>
    </row>
    <row s="1850" customFormat="1" customHeight="1" ht="14.25">
      <c r="A123" s="1363"/>
      <c r="B123" s="1363"/>
      <c r="C123" s="1363"/>
      <c r="D123" s="1363"/>
      <c r="E123" s="2259" t="s">
        <v>113</v>
      </c>
      <c r="F123" s="2259"/>
      <c r="G123" s="2259"/>
      <c r="H123" s="2258"/>
      <c r="I123" s="1363"/>
      <c r="J123" s="1363"/>
      <c r="K123" s="1363"/>
      <c r="L123" s="1369"/>
      <c r="M123" s="1365"/>
      <c r="N123" s="1365"/>
      <c r="O123" s="1366"/>
      <c r="P123" s="1823"/>
      <c r="Q123" s="375"/>
      <c r="R123" s="355"/>
      <c r="S123" s="3128"/>
      <c r="T123" s="3129" t="s">
        <v>455</v>
      </c>
      <c r="U123" s="3130"/>
      <c r="V123" s="3131"/>
      <c r="W123" s="3132"/>
      <c r="X123" s="3133"/>
      <c r="Y123" s="3134"/>
      <c r="Z123" s="3135"/>
      <c r="AA123" s="3136"/>
      <c r="AB123" s="3137"/>
      <c r="AC123" s="3138"/>
      <c r="AD123" s="3139"/>
      <c r="AE123" s="3140"/>
      <c r="AF123" s="3141"/>
      <c r="AG123" s="3142"/>
      <c r="AH123" s="3143"/>
      <c r="AI123" s="3144"/>
      <c r="AJ123" s="3145"/>
      <c r="AK123" s="3146"/>
      <c r="AL123" s="3147"/>
      <c r="AM123" s="3148"/>
      <c r="AN123" s="3149"/>
      <c r="AO123" s="3150"/>
      <c r="AP123" s="3151"/>
      <c r="AQ123" s="3152"/>
      <c r="AR123" s="3153"/>
      <c r="AS123" s="3154"/>
      <c r="AT123" s="3155"/>
      <c r="AU123" s="3156"/>
      <c r="AV123" s="1642"/>
      <c r="AW123" s="1624"/>
      <c r="AX123" s="1624" t="str">
        <f>IF(T123="","",T123)</f>
        <v>Добавить схему подключения</v>
      </c>
      <c r="AY123" s="1624"/>
      <c r="AZ123" s="1624"/>
      <c r="BA123" s="1635">
        <v>0</v>
      </c>
    </row>
    <row s="622" customFormat="1" customHeight="1" ht="0.75">
      <c r="A124" s="1343"/>
      <c r="B124" s="1343"/>
      <c r="C124" s="1343"/>
      <c r="D124" s="1343"/>
      <c r="E124" s="2259" t="s">
        <v>113</v>
      </c>
      <c r="F124" s="2259"/>
      <c r="G124" s="2258"/>
      <c r="H124" s="1343"/>
      <c r="I124" s="1343"/>
      <c r="J124" s="1343"/>
      <c r="K124" s="1343"/>
      <c r="L124" s="1545"/>
      <c r="M124" s="1315"/>
      <c r="N124" s="1315"/>
      <c r="O124" s="1642"/>
      <c r="P124" s="1316"/>
      <c r="Q124" s="1344"/>
      <c r="R124" s="1316"/>
      <c r="S124" s="1318"/>
      <c r="T124" s="1319" t="s">
        <v>170</v>
      </c>
      <c r="U124" s="1320"/>
      <c r="V124" s="1320"/>
      <c r="W124" s="1320"/>
      <c r="X124" s="1320"/>
      <c r="Y124" s="1320"/>
      <c r="Z124" s="1320"/>
      <c r="AA124" s="1320"/>
      <c r="AB124" s="1320"/>
      <c r="AC124" s="1320"/>
      <c r="AD124" s="1320"/>
      <c r="AE124" s="1320"/>
      <c r="AF124" s="1320"/>
      <c r="AG124" s="1320"/>
      <c r="AH124" s="1320"/>
      <c r="AI124" s="1320"/>
      <c r="AJ124" s="1320"/>
      <c r="AK124" s="1320"/>
      <c r="AL124" s="1320"/>
      <c r="AM124" s="1320"/>
      <c r="AN124" s="1320"/>
      <c r="AO124" s="1320"/>
      <c r="AP124" s="1320"/>
      <c r="AQ124" s="1320"/>
      <c r="AR124" s="1320"/>
      <c r="AS124" s="1320"/>
      <c r="AT124" s="1320"/>
      <c r="AU124" s="1320"/>
      <c r="AV124" s="1642"/>
      <c r="AW124" s="1624"/>
      <c r="AX124" s="1624" t="str">
        <f>IF(T124="","",T124)</f>
        <v>Добавить источник для дифференциации</v>
      </c>
      <c r="AY124" s="1624"/>
      <c r="AZ124" s="1624"/>
      <c r="BA124" s="1642">
        <v>0</v>
      </c>
    </row>
    <row s="622" customFormat="1" customHeight="1" ht="0.75">
      <c r="A125" s="1343"/>
      <c r="B125" s="1343"/>
      <c r="C125" s="1343"/>
      <c r="D125" s="1343"/>
      <c r="E125" s="2259" t="s">
        <v>113</v>
      </c>
      <c r="F125" s="2258"/>
      <c r="G125" s="1343"/>
      <c r="H125" s="1343"/>
      <c r="I125" s="1343"/>
      <c r="J125" s="1343"/>
      <c r="K125" s="1343"/>
      <c r="L125" s="1545"/>
      <c r="M125" s="1321"/>
      <c r="N125" s="1321"/>
      <c r="O125" s="1642"/>
      <c r="P125" s="1316"/>
      <c r="Q125" s="1344"/>
      <c r="R125" s="1316"/>
      <c r="S125" s="1322"/>
      <c r="T125" s="1323" t="s">
        <v>171</v>
      </c>
      <c r="U125" s="1324"/>
      <c r="V125" s="1324"/>
      <c r="W125" s="1324"/>
      <c r="X125" s="1324"/>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324"/>
      <c r="AS125" s="1324"/>
      <c r="AT125" s="1324"/>
      <c r="AU125" s="1324"/>
      <c r="AV125" s="1642"/>
      <c r="AW125" s="1624"/>
      <c r="AX125" s="1624" t="str">
        <f>IF(T125="","",T125)</f>
        <v>Добавить централизованную систему для дифференциации</v>
      </c>
      <c r="AY125" s="1624"/>
      <c r="AZ125" s="1624"/>
      <c r="BA125" s="1642">
        <v>0</v>
      </c>
    </row>
    <row s="622" customFormat="1" customHeight="1" ht="0.75">
      <c r="A126" s="1343"/>
      <c r="B126" s="1343"/>
      <c r="C126" s="1343"/>
      <c r="D126" s="1343"/>
      <c r="E126" s="2258" t="s">
        <v>113</v>
      </c>
      <c r="F126" s="1343"/>
      <c r="G126" s="1343"/>
      <c r="H126" s="1343"/>
      <c r="I126" s="1343"/>
      <c r="J126" s="1343"/>
      <c r="K126" s="1343"/>
      <c r="L126" s="1545"/>
      <c r="M126" s="1321"/>
      <c r="N126" s="1321"/>
      <c r="O126" s="1642"/>
      <c r="P126" s="1316"/>
      <c r="Q126" s="1344"/>
      <c r="R126" s="1316"/>
      <c r="S126" s="1322"/>
      <c r="T126" s="1325" t="s">
        <v>172</v>
      </c>
      <c r="U126" s="1324"/>
      <c r="V126" s="1324"/>
      <c r="W126" s="1324"/>
      <c r="X126" s="1324"/>
      <c r="Y126" s="1324"/>
      <c r="Z126" s="1324"/>
      <c r="AA126" s="1324"/>
      <c r="AB126" s="1324"/>
      <c r="AC126" s="1324"/>
      <c r="AD126" s="1324"/>
      <c r="AE126" s="1324"/>
      <c r="AF126" s="1324"/>
      <c r="AG126" s="1324"/>
      <c r="AH126" s="1324"/>
      <c r="AI126" s="1324"/>
      <c r="AJ126" s="1324"/>
      <c r="AK126" s="1324"/>
      <c r="AL126" s="1324"/>
      <c r="AM126" s="1324"/>
      <c r="AN126" s="1324"/>
      <c r="AO126" s="1324"/>
      <c r="AP126" s="1324"/>
      <c r="AQ126" s="1324"/>
      <c r="AR126" s="1324"/>
      <c r="AS126" s="1324"/>
      <c r="AT126" s="1324"/>
      <c r="AU126" s="1324"/>
      <c r="AV126" s="1642"/>
      <c r="AW126" s="1624"/>
      <c r="AX126" s="1624" t="str">
        <f>IF(T126="","",T126)</f>
        <v>Добавить территорию для дифференциации</v>
      </c>
      <c r="AY126" s="1624"/>
      <c r="AZ126" s="1624"/>
      <c r="BA126" s="1642">
        <v>0</v>
      </c>
    </row>
    <row s="1850" customFormat="1" customHeight="1" ht="21">
      <c r="A127" s="1363" t="s">
        <v>200</v>
      </c>
      <c r="B127" s="1363"/>
      <c r="C127" s="1363"/>
      <c r="D127" s="1363"/>
      <c r="E127" s="2258" t="s">
        <v>95</v>
      </c>
      <c r="F127" s="1363"/>
      <c r="G127" s="1363"/>
      <c r="H127" s="1363"/>
      <c r="I127" s="1363"/>
      <c r="J127" s="1363"/>
      <c r="K127" s="1363"/>
      <c r="L127" s="1369"/>
      <c r="M127" s="1365"/>
      <c r="N127" s="1365"/>
      <c r="O127" s="1365"/>
      <c r="P127" s="2397"/>
      <c r="Q127" s="1823"/>
      <c r="R127" s="355"/>
      <c r="S127" s="2273" t="str">
        <f>INDEX(PT_DIFFERENTIATION_NUM_NTAR,MATCH(A127,PT_DIFFERENTIATION_NTAR_ID,0))</f>
        <v>7</v>
      </c>
      <c r="T127" s="1525" t="s">
        <v>125</v>
      </c>
      <c r="U127" s="300"/>
      <c r="V127" s="2242"/>
      <c r="W127" s="2243"/>
      <c r="X127" s="2243"/>
      <c r="Y127" s="2243"/>
      <c r="Z127" s="2243"/>
      <c r="AA127" s="2243"/>
      <c r="AB127" s="2243"/>
      <c r="AC127" s="2244"/>
      <c r="AD127" s="2242" t="str">
        <f>INDEX(PT_DIFFERENTIATION_NTAR,MATCH(A127,PT_DIFFERENTIATION_NTAR_ID,0))</f>
        <v>Льготный тариф для физических лиц, проживающих в г. Тюмени. Для потребителей, подключенных к распределительным тепловым сетям, находящимся на обслуживании ПАО "СУЭНКО" до 01.01.2018 и до 01.01.2017 получавших тепловую энергию от АО"УТСК", в жилищном фонде, введенном в эксплуатацию по 30.06.2017 включительно, а также к магистральным тепловым сетям, эксплуатируемым АО"УТСК" до 01.01.2018, в жилищном фонде, введенном в эксплуатацию по 30.06.2017 включительно</v>
      </c>
      <c r="AE127" s="2243"/>
      <c r="AF127" s="2243"/>
      <c r="AG127" s="2243"/>
      <c r="AH127" s="2243"/>
      <c r="AI127" s="2243"/>
      <c r="AJ127" s="2243"/>
      <c r="AK127" s="2243"/>
      <c r="AL127" s="2242"/>
      <c r="AM127" s="2243"/>
      <c r="AN127" s="2243"/>
      <c r="AO127" s="2243"/>
      <c r="AP127" s="2243"/>
      <c r="AQ127" s="2243"/>
      <c r="AR127" s="2243"/>
      <c r="AS127" s="2244"/>
      <c r="AT127" s="2244"/>
      <c r="AU127" s="1258" t="s">
        <v>438</v>
      </c>
      <c r="AV127" s="1642"/>
      <c r="AW127" s="1624"/>
      <c r="AX127" s="1624" t="str">
        <f>IF(T127="","",T127)</f>
        <v>Наименование тарифа</v>
      </c>
      <c r="AY127" s="1624"/>
      <c r="AZ127" s="1624"/>
      <c r="BA127" s="1635">
        <v>0</v>
      </c>
    </row>
    <row s="1850" customFormat="1" customHeight="1" ht="21">
      <c r="A128" s="1363"/>
      <c r="B128" s="1363" t="s">
        <v>201</v>
      </c>
      <c r="C128" s="1363"/>
      <c r="D128" s="1363"/>
      <c r="E128" s="2259" t="s">
        <v>94</v>
      </c>
      <c r="F128" s="2258">
        <v>1</v>
      </c>
      <c r="G128" s="1363"/>
      <c r="H128" s="1363"/>
      <c r="I128" s="1363"/>
      <c r="J128" s="1363"/>
      <c r="K128" s="1363"/>
      <c r="L128" s="1369"/>
      <c r="M128" s="1365"/>
      <c r="N128" s="1365"/>
      <c r="O128" s="1365"/>
      <c r="P128" s="2125"/>
      <c r="Q128" s="352"/>
      <c r="R128" s="353"/>
      <c r="S128" s="2273" t="str">
        <f>INDEX(PT_DIFFERENTIATION_NUM_TER,MATCH(B128,PT_DIFFERENTIATION_TER_ID,0))</f>
        <v>7.1</v>
      </c>
      <c r="T128" s="1522" t="s">
        <v>439</v>
      </c>
      <c r="U128" s="300"/>
      <c r="V128" s="2242"/>
      <c r="W128" s="2243"/>
      <c r="X128" s="2243"/>
      <c r="Y128" s="2243"/>
      <c r="Z128" s="2243"/>
      <c r="AA128" s="2243"/>
      <c r="AB128" s="2243"/>
      <c r="AC128" s="2244"/>
      <c r="AD128" s="2242" t="str">
        <f>INDEX(PT_DIFFERENTIATION_TER,MATCH(B128,PT_DIFFERENTIATION_TER_ID,0))</f>
        <v>без дифференциации</v>
      </c>
      <c r="AE128" s="2243"/>
      <c r="AF128" s="2243"/>
      <c r="AG128" s="2243"/>
      <c r="AH128" s="2243"/>
      <c r="AI128" s="2243"/>
      <c r="AJ128" s="2243"/>
      <c r="AK128" s="2243"/>
      <c r="AL128" s="2242"/>
      <c r="AM128" s="2243"/>
      <c r="AN128" s="2243"/>
      <c r="AO128" s="2243"/>
      <c r="AP128" s="2243"/>
      <c r="AQ128" s="2243"/>
      <c r="AR128" s="2243"/>
      <c r="AS128" s="2244"/>
      <c r="AT128" s="2244"/>
      <c r="AU128" s="1258" t="s">
        <v>440</v>
      </c>
      <c r="AV128" s="1642"/>
      <c r="AW128" s="1624"/>
      <c r="AX128" s="1624" t="str">
        <f>IF(T128="","",T128)</f>
        <v>Территория действия тарифа</v>
      </c>
      <c r="AY128" s="1624"/>
      <c r="AZ128" s="1624"/>
      <c r="BA128" s="1635">
        <v>0</v>
      </c>
    </row>
    <row s="1850" customFormat="1" customHeight="1" ht="23.25">
      <c r="A129" s="1363"/>
      <c r="B129" s="1363"/>
      <c r="C129" s="1363" t="s">
        <v>202</v>
      </c>
      <c r="D129" s="1363"/>
      <c r="E129" s="2259" t="s">
        <v>94</v>
      </c>
      <c r="F129" s="2259"/>
      <c r="G129" s="2258">
        <v>1</v>
      </c>
      <c r="H129" s="1363"/>
      <c r="I129" s="1363"/>
      <c r="J129" s="1363"/>
      <c r="K129" s="1363"/>
      <c r="L129" s="1369"/>
      <c r="M129" s="1365"/>
      <c r="N129" s="1365"/>
      <c r="O129" s="1365"/>
      <c r="P129" s="354"/>
      <c r="Q129" s="352"/>
      <c r="R129" s="353"/>
      <c r="S129" s="2273" t="str">
        <f>INDEX(PT_DIFFERENTIATION_NUM_CS,MATCH(C129,PT_DIFFERENTIATION_CS_ID,0))</f>
        <v>7.1.1</v>
      </c>
      <c r="T129" s="309" t="s">
        <v>441</v>
      </c>
      <c r="U129" s="300"/>
      <c r="V129" s="2242"/>
      <c r="W129" s="2243"/>
      <c r="X129" s="2243"/>
      <c r="Y129" s="2243"/>
      <c r="Z129" s="2243"/>
      <c r="AA129" s="2243"/>
      <c r="AB129" s="2243"/>
      <c r="AC129" s="2244"/>
      <c r="AD129" s="2242" t="str">
        <f>INDEX(PT_DIFFERENTIATION_CS,MATCH(C129,PT_DIFFERENTIATION_CS_ID,0))</f>
        <v>без дифференциации</v>
      </c>
      <c r="AE129" s="2243"/>
      <c r="AF129" s="2243"/>
      <c r="AG129" s="2243"/>
      <c r="AH129" s="2243"/>
      <c r="AI129" s="2243"/>
      <c r="AJ129" s="2243"/>
      <c r="AK129" s="2243"/>
      <c r="AL129" s="2242"/>
      <c r="AM129" s="2243"/>
      <c r="AN129" s="2243"/>
      <c r="AO129" s="2243"/>
      <c r="AP129" s="2243"/>
      <c r="AQ129" s="2243"/>
      <c r="AR129" s="2243"/>
      <c r="AS129" s="2244"/>
      <c r="AT129" s="2244"/>
      <c r="AU129" s="1258" t="s">
        <v>442</v>
      </c>
      <c r="AV129" s="1642"/>
      <c r="AW129" s="1624"/>
      <c r="AX129" s="1624" t="str">
        <f>IF(T129="","",T129)</f>
        <v>Наименование системы теплоснабжения </v>
      </c>
      <c r="AY129" s="1624"/>
      <c r="AZ129" s="1624"/>
      <c r="BA129" s="1635">
        <v>0</v>
      </c>
    </row>
    <row s="1850" customFormat="1" customHeight="1" ht="21">
      <c r="A130" s="1363"/>
      <c r="B130" s="1363"/>
      <c r="C130" s="1363"/>
      <c r="D130" s="1363" t="s">
        <v>203</v>
      </c>
      <c r="E130" s="2259" t="s">
        <v>94</v>
      </c>
      <c r="F130" s="2259"/>
      <c r="G130" s="2259"/>
      <c r="H130" s="2258">
        <v>1</v>
      </c>
      <c r="I130" s="1363"/>
      <c r="J130" s="1363"/>
      <c r="K130" s="1363"/>
      <c r="L130" s="1369"/>
      <c r="M130" s="1365"/>
      <c r="N130" s="1365"/>
      <c r="O130" s="1365"/>
      <c r="P130" s="354"/>
      <c r="Q130" s="352"/>
      <c r="R130" s="353"/>
      <c r="S130" s="2273" t="str">
        <f>INDEX(PT_DIFFERENTIATION_NUM_IST_TE,MATCH(D130,PT_DIFFERENTIATION_IST_TE_ID,0))</f>
        <v>7.1.1.1</v>
      </c>
      <c r="T130" s="310" t="s">
        <v>443</v>
      </c>
      <c r="U130" s="300"/>
      <c r="V130" s="2242"/>
      <c r="W130" s="2243"/>
      <c r="X130" s="2243"/>
      <c r="Y130" s="2243"/>
      <c r="Z130" s="2243"/>
      <c r="AA130" s="2243"/>
      <c r="AB130" s="2243"/>
      <c r="AC130" s="2244"/>
      <c r="AD130" s="2242" t="str">
        <f>INDEX(PT_DIFFERENTIATION_IST_TE,MATCH(D130,PT_DIFFERENTIATION_IST_TE_ID,0))</f>
        <v>без дифференциации</v>
      </c>
      <c r="AE130" s="2243"/>
      <c r="AF130" s="2243"/>
      <c r="AG130" s="2243"/>
      <c r="AH130" s="2243"/>
      <c r="AI130" s="2243"/>
      <c r="AJ130" s="2243"/>
      <c r="AK130" s="2243"/>
      <c r="AL130" s="2242"/>
      <c r="AM130" s="2243"/>
      <c r="AN130" s="2243"/>
      <c r="AO130" s="2243"/>
      <c r="AP130" s="2243"/>
      <c r="AQ130" s="2243"/>
      <c r="AR130" s="2243"/>
      <c r="AS130" s="2244"/>
      <c r="AT130" s="2244"/>
      <c r="AU130" s="1258" t="s">
        <v>444</v>
      </c>
      <c r="AV130" s="1642"/>
      <c r="AW130" s="1624"/>
      <c r="AX130" s="1624" t="str">
        <f>IF(T130="","",T130)</f>
        <v>Источник тепловой энергии  </v>
      </c>
      <c r="AY130" s="1624"/>
      <c r="AZ130" s="1624"/>
      <c r="BA130" s="1635">
        <v>0</v>
      </c>
    </row>
    <row s="1850" customFormat="1" customHeight="1" ht="47.25">
      <c r="A131" s="1363"/>
      <c r="B131" s="1363"/>
      <c r="C131" s="1363"/>
      <c r="D131" s="1363"/>
      <c r="E131" s="2259" t="s">
        <v>94</v>
      </c>
      <c r="F131" s="2259"/>
      <c r="G131" s="2259"/>
      <c r="H131" s="2259"/>
      <c r="I131" s="2256" t="str">
        <f>S130&amp;".1"</f>
        <v>7.1.1.1.1</v>
      </c>
      <c r="J131" s="1363"/>
      <c r="K131" s="1363"/>
      <c r="L131" s="1369" t="s">
        <v>445</v>
      </c>
      <c r="M131" s="1366"/>
      <c r="N131" s="1776"/>
      <c r="O131" s="1776"/>
      <c r="P131" s="2374">
        <v>1</v>
      </c>
      <c r="Q131" s="2374"/>
      <c r="R131" s="356"/>
      <c r="S131" s="2273" t="str">
        <f>$I131</f>
        <v>7.1.1.1.1</v>
      </c>
      <c r="T131" s="285" t="s">
        <v>446</v>
      </c>
      <c r="U131" s="300"/>
      <c r="V131" s="2245"/>
      <c r="W131" s="2246"/>
      <c r="X131" s="2246"/>
      <c r="Y131" s="2246"/>
      <c r="Z131" s="2246"/>
      <c r="AA131" s="2246"/>
      <c r="AB131" s="2246"/>
      <c r="AC131" s="2247"/>
      <c r="AD131" s="2245" t="s">
        <v>488</v>
      </c>
      <c r="AE131" s="2246"/>
      <c r="AF131" s="2246"/>
      <c r="AG131" s="2246"/>
      <c r="AH131" s="2246"/>
      <c r="AI131" s="2246"/>
      <c r="AJ131" s="2246"/>
      <c r="AK131" s="2246"/>
      <c r="AL131" s="2245"/>
      <c r="AM131" s="2246"/>
      <c r="AN131" s="2246"/>
      <c r="AO131" s="2246"/>
      <c r="AP131" s="2246"/>
      <c r="AQ131" s="2246"/>
      <c r="AR131" s="2246"/>
      <c r="AS131" s="2247"/>
      <c r="AT131" s="2247"/>
      <c r="AU131" s="1258" t="s">
        <v>447</v>
      </c>
      <c r="AV131" s="1642"/>
      <c r="AW131" s="1624"/>
      <c r="AX131" s="1624" t="str">
        <f>IF(T131="","",T131)</f>
        <v>Схема подключения теплопотребляющей установки к коллектору источника тепловой энергии</v>
      </c>
      <c r="AY131" s="1624"/>
      <c r="AZ131" s="1624"/>
      <c r="BA131" s="1635">
        <v>0</v>
      </c>
    </row>
    <row s="1850" customFormat="1" customHeight="1" ht="21">
      <c r="A132" s="1363"/>
      <c r="B132" s="1363"/>
      <c r="C132" s="1363"/>
      <c r="D132" s="1363"/>
      <c r="E132" s="2259" t="s">
        <v>94</v>
      </c>
      <c r="F132" s="2259"/>
      <c r="G132" s="2259"/>
      <c r="H132" s="2259"/>
      <c r="I132" s="2286"/>
      <c r="J132" s="2256" t="str">
        <f>I131&amp;".1"</f>
        <v>7.1.1.1.1.1</v>
      </c>
      <c r="K132" s="1363"/>
      <c r="L132" s="1369" t="s">
        <v>448</v>
      </c>
      <c r="M132" s="1366"/>
      <c r="N132" s="1366"/>
      <c r="O132" s="1776"/>
      <c r="P132" s="2374"/>
      <c r="Q132" s="2374">
        <v>1</v>
      </c>
      <c r="R132" s="357"/>
      <c r="S132" s="2273" t="str">
        <f>$J132</f>
        <v>7.1.1.1.1.1</v>
      </c>
      <c r="T132" s="286" t="s">
        <v>449</v>
      </c>
      <c r="U132" s="300"/>
      <c r="V132" s="2245"/>
      <c r="W132" s="2246"/>
      <c r="X132" s="2246"/>
      <c r="Y132" s="2246"/>
      <c r="Z132" s="2246"/>
      <c r="AA132" s="2246"/>
      <c r="AB132" s="2246"/>
      <c r="AC132" s="2247"/>
      <c r="AD132" s="2245" t="s">
        <v>488</v>
      </c>
      <c r="AE132" s="2246"/>
      <c r="AF132" s="2246"/>
      <c r="AG132" s="2246"/>
      <c r="AH132" s="2246"/>
      <c r="AI132" s="2246"/>
      <c r="AJ132" s="2246"/>
      <c r="AK132" s="2246"/>
      <c r="AL132" s="2245"/>
      <c r="AM132" s="2246"/>
      <c r="AN132" s="2246"/>
      <c r="AO132" s="2246"/>
      <c r="AP132" s="2246"/>
      <c r="AQ132" s="2246"/>
      <c r="AR132" s="2246"/>
      <c r="AS132" s="2247"/>
      <c r="AT132" s="2247"/>
      <c r="AU132" s="1258" t="s">
        <v>450</v>
      </c>
      <c r="AV132" s="1642"/>
      <c r="AW132" s="1624"/>
      <c r="AX132" s="1624" t="str">
        <f>IF(T132="","",T132)</f>
        <v>Группа потребителей</v>
      </c>
      <c r="AY132" s="1624"/>
      <c r="AZ132" s="1624"/>
      <c r="BA132" s="1635">
        <v>0</v>
      </c>
    </row>
    <row s="1850" customFormat="1" customHeight="1" ht="21">
      <c r="A133" s="1363"/>
      <c r="B133" s="1363"/>
      <c r="C133" s="1363"/>
      <c r="D133" s="1363"/>
      <c r="E133" s="2259" t="s">
        <v>94</v>
      </c>
      <c r="F133" s="2259"/>
      <c r="G133" s="2259"/>
      <c r="H133" s="2259"/>
      <c r="I133" s="2286"/>
      <c r="J133" s="2286"/>
      <c r="K133" s="2256" t="str">
        <f>J132&amp;".1"</f>
        <v>7.1.1.1.1.1.1</v>
      </c>
      <c r="L133" s="1369" t="s">
        <v>451</v>
      </c>
      <c r="M133" s="1366"/>
      <c r="N133" s="1366"/>
      <c r="O133" s="1366"/>
      <c r="P133" s="2374"/>
      <c r="Q133" s="2374"/>
      <c r="R133" s="357">
        <v>1</v>
      </c>
      <c r="S133" s="2273" t="str">
        <f>$K133</f>
        <v>7.1.1.1.1.1.1</v>
      </c>
      <c r="T133" s="1347" t="s">
        <v>489</v>
      </c>
      <c r="U133" s="300"/>
      <c r="V133" s="751"/>
      <c r="W133" s="325"/>
      <c r="X133" s="751"/>
      <c r="Y133" s="1257"/>
      <c r="Z133" s="2602"/>
      <c r="AA133" s="2107" t="s">
        <v>63</v>
      </c>
      <c r="AB133" s="2602"/>
      <c r="AC133" s="2107" t="s">
        <v>63</v>
      </c>
      <c r="AD133" s="751">
        <v>1275.29</v>
      </c>
      <c r="AE133" s="325"/>
      <c r="AF133" s="751"/>
      <c r="AG133" s="1257"/>
      <c r="AH133" s="2602">
        <v>45292.4728125</v>
      </c>
      <c r="AI133" s="2107" t="s">
        <v>63</v>
      </c>
      <c r="AJ133" s="2602">
        <v>45473.472905092596</v>
      </c>
      <c r="AK133" s="2107" t="s">
        <v>63</v>
      </c>
      <c r="AL133" s="751">
        <v>1397.71</v>
      </c>
      <c r="AM133" s="325"/>
      <c r="AN133" s="751"/>
      <c r="AO133" s="1257"/>
      <c r="AP133" s="2602">
        <v>45474.47305555556</v>
      </c>
      <c r="AQ133" s="2107" t="s">
        <v>63</v>
      </c>
      <c r="AR133" s="2602">
        <v>45657.47314814815</v>
      </c>
      <c r="AS133" s="2107" t="s">
        <v>63</v>
      </c>
      <c r="AT133" s="325"/>
      <c r="AU133" s="2253" t="s">
        <v>452</v>
      </c>
      <c r="AV133" s="1642">
        <f>STRCHECKDATE(V134:AT134)</f>
      </c>
      <c r="AW133" s="1624"/>
      <c r="AX133" s="1624" t="str">
        <f>IF(T133="","",T133)</f>
        <v>вода</v>
      </c>
      <c r="AY133" s="1624"/>
      <c r="AZ133" s="1624"/>
      <c r="BA133" s="1635">
        <v>0</v>
      </c>
    </row>
    <row s="1850" customFormat="1" customHeight="1" ht="0.75">
      <c r="A134" s="1363"/>
      <c r="B134" s="1363"/>
      <c r="C134" s="1363"/>
      <c r="D134" s="1363"/>
      <c r="E134" s="2259" t="s">
        <v>94</v>
      </c>
      <c r="F134" s="2259"/>
      <c r="G134" s="2259"/>
      <c r="H134" s="2259"/>
      <c r="I134" s="2286"/>
      <c r="J134" s="2286"/>
      <c r="K134" s="2256"/>
      <c r="L134" s="1369"/>
      <c r="M134" s="1366"/>
      <c r="N134" s="1366"/>
      <c r="O134" s="1366"/>
      <c r="P134" s="2374"/>
      <c r="Q134" s="2374"/>
      <c r="R134" s="357"/>
      <c r="S134" s="2513"/>
      <c r="T134" s="300"/>
      <c r="U134" s="300"/>
      <c r="V134" s="325"/>
      <c r="W134" s="325"/>
      <c r="X134" s="325"/>
      <c r="Y134" s="328" t="str">
        <f>Z133&amp;"-"&amp;AB133</f>
        <v>-</v>
      </c>
      <c r="Z134" s="2309"/>
      <c r="AA134" s="2107"/>
      <c r="AB134" s="2309"/>
      <c r="AC134" s="2107"/>
      <c r="AD134" s="325"/>
      <c r="AE134" s="325"/>
      <c r="AF134" s="325"/>
      <c r="AG134" s="328" t="str">
        <f>AH133&amp;"-"&amp;AJ133</f>
        <v>45292.4728125-45473.472905092596</v>
      </c>
      <c r="AH134" s="2309"/>
      <c r="AI134" s="2107"/>
      <c r="AJ134" s="2309"/>
      <c r="AK134" s="2107"/>
      <c r="AL134" s="325"/>
      <c r="AM134" s="325"/>
      <c r="AN134" s="325"/>
      <c r="AO134" s="328" t="str">
        <f>AP133&amp;"-"&amp;AR133</f>
        <v>45474.47305555556-45657.47314814815</v>
      </c>
      <c r="AP134" s="2309"/>
      <c r="AQ134" s="2107"/>
      <c r="AR134" s="2309"/>
      <c r="AS134" s="2107"/>
      <c r="AT134" s="325"/>
      <c r="AU134" s="2254"/>
      <c r="AV134" s="1642"/>
      <c r="AW134" s="1624"/>
      <c r="AX134" s="1624" t="str">
        <f>IF(T134="","",T134)</f>
        <v/>
      </c>
      <c r="AY134" s="1624"/>
      <c r="AZ134" s="1624"/>
      <c r="BA134" s="1635">
        <v>0</v>
      </c>
    </row>
    <row s="1850" customFormat="1" customHeight="1" ht="15">
      <c r="A135" s="1363"/>
      <c r="B135" s="1363"/>
      <c r="C135" s="1363"/>
      <c r="D135" s="1363"/>
      <c r="E135" s="2259" t="s">
        <v>94</v>
      </c>
      <c r="F135" s="2259"/>
      <c r="G135" s="2259"/>
      <c r="H135" s="2259"/>
      <c r="I135" s="2286"/>
      <c r="J135" s="2256"/>
      <c r="K135" s="1363"/>
      <c r="L135" s="1369"/>
      <c r="M135" s="1366"/>
      <c r="N135" s="1366"/>
      <c r="O135" s="1776"/>
      <c r="P135" s="2374"/>
      <c r="Q135" s="2374"/>
      <c r="R135" s="356"/>
      <c r="S135" s="3157"/>
      <c r="T135" s="3158" t="s">
        <v>453</v>
      </c>
      <c r="U135" s="3159"/>
      <c r="V135" s="3160"/>
      <c r="W135" s="3161"/>
      <c r="X135" s="3162"/>
      <c r="Y135" s="3163"/>
      <c r="Z135" s="3164"/>
      <c r="AA135" s="3165"/>
      <c r="AB135" s="3166"/>
      <c r="AC135" s="3167"/>
      <c r="AD135" s="3168"/>
      <c r="AE135" s="3169"/>
      <c r="AF135" s="3170"/>
      <c r="AG135" s="3171"/>
      <c r="AH135" s="3172"/>
      <c r="AI135" s="3173"/>
      <c r="AJ135" s="3174"/>
      <c r="AK135" s="3175"/>
      <c r="AL135" s="3176"/>
      <c r="AM135" s="3177"/>
      <c r="AN135" s="3178"/>
      <c r="AO135" s="3179"/>
      <c r="AP135" s="3180"/>
      <c r="AQ135" s="3181"/>
      <c r="AR135" s="3182"/>
      <c r="AS135" s="3183"/>
      <c r="AT135" s="3184"/>
      <c r="AU135" s="2255"/>
      <c r="AV135" s="1642"/>
      <c r="AW135" s="1624"/>
      <c r="AX135" s="1624" t="str">
        <f>IF(T135="","",T135)</f>
        <v>Добавить вид теплоносителя (параметры теплоносителя)</v>
      </c>
      <c r="AY135" s="1624"/>
      <c r="AZ135" s="1624"/>
      <c r="BA135" s="1635">
        <v>0</v>
      </c>
    </row>
    <row s="1850" customFormat="1" customHeight="1" ht="15">
      <c r="A136" s="1363"/>
      <c r="B136" s="1363"/>
      <c r="C136" s="1363"/>
      <c r="D136" s="1363"/>
      <c r="E136" s="2259" t="s">
        <v>94</v>
      </c>
      <c r="F136" s="2259"/>
      <c r="G136" s="2259"/>
      <c r="H136" s="2259"/>
      <c r="I136" s="2256"/>
      <c r="J136" s="1363"/>
      <c r="K136" s="1363"/>
      <c r="L136" s="1369"/>
      <c r="M136" s="1366"/>
      <c r="N136" s="1776"/>
      <c r="O136" s="1776"/>
      <c r="P136" s="2374"/>
      <c r="Q136" s="2374"/>
      <c r="R136" s="356"/>
      <c r="S136" s="3185"/>
      <c r="T136" s="3186" t="s">
        <v>454</v>
      </c>
      <c r="U136" s="3187"/>
      <c r="V136" s="3188"/>
      <c r="W136" s="3189"/>
      <c r="X136" s="3190"/>
      <c r="Y136" s="3191"/>
      <c r="Z136" s="3192"/>
      <c r="AA136" s="3193"/>
      <c r="AB136" s="3194"/>
      <c r="AC136" s="3195"/>
      <c r="AD136" s="3196"/>
      <c r="AE136" s="3197"/>
      <c r="AF136" s="3198"/>
      <c r="AG136" s="3199"/>
      <c r="AH136" s="3200"/>
      <c r="AI136" s="3201"/>
      <c r="AJ136" s="3202"/>
      <c r="AK136" s="3203"/>
      <c r="AL136" s="3204"/>
      <c r="AM136" s="3205"/>
      <c r="AN136" s="3206"/>
      <c r="AO136" s="3207"/>
      <c r="AP136" s="3208"/>
      <c r="AQ136" s="3209"/>
      <c r="AR136" s="3210"/>
      <c r="AS136" s="3211"/>
      <c r="AT136" s="3212"/>
      <c r="AU136" s="3213"/>
      <c r="AV136" s="1642"/>
      <c r="AW136" s="1624"/>
      <c r="AX136" s="1624" t="str">
        <f>IF(T136="","",T136)</f>
        <v>Добавить группу потребителей</v>
      </c>
      <c r="AY136" s="1624"/>
      <c r="AZ136" s="1624"/>
      <c r="BA136" s="1635">
        <v>0</v>
      </c>
    </row>
    <row s="1850" customFormat="1" customHeight="1" ht="14.25">
      <c r="A137" s="1363"/>
      <c r="B137" s="1363"/>
      <c r="C137" s="1363"/>
      <c r="D137" s="1363"/>
      <c r="E137" s="2259" t="s">
        <v>94</v>
      </c>
      <c r="F137" s="2259"/>
      <c r="G137" s="2259"/>
      <c r="H137" s="2258"/>
      <c r="I137" s="1363"/>
      <c r="J137" s="1363"/>
      <c r="K137" s="1363"/>
      <c r="L137" s="1369"/>
      <c r="M137" s="1365"/>
      <c r="N137" s="1365"/>
      <c r="O137" s="1366"/>
      <c r="P137" s="1823"/>
      <c r="Q137" s="375"/>
      <c r="R137" s="355"/>
      <c r="S137" s="3214"/>
      <c r="T137" s="3215" t="s">
        <v>455</v>
      </c>
      <c r="U137" s="3216"/>
      <c r="V137" s="3217"/>
      <c r="W137" s="3218"/>
      <c r="X137" s="3219"/>
      <c r="Y137" s="3220"/>
      <c r="Z137" s="3221"/>
      <c r="AA137" s="3222"/>
      <c r="AB137" s="3223"/>
      <c r="AC137" s="3224"/>
      <c r="AD137" s="3225"/>
      <c r="AE137" s="3226"/>
      <c r="AF137" s="3227"/>
      <c r="AG137" s="3228"/>
      <c r="AH137" s="3229"/>
      <c r="AI137" s="3230"/>
      <c r="AJ137" s="3231"/>
      <c r="AK137" s="3232"/>
      <c r="AL137" s="3233"/>
      <c r="AM137" s="3234"/>
      <c r="AN137" s="3235"/>
      <c r="AO137" s="3236"/>
      <c r="AP137" s="3237"/>
      <c r="AQ137" s="3238"/>
      <c r="AR137" s="3239"/>
      <c r="AS137" s="3240"/>
      <c r="AT137" s="3241"/>
      <c r="AU137" s="3242"/>
      <c r="AV137" s="1642"/>
      <c r="AW137" s="1624"/>
      <c r="AX137" s="1624" t="str">
        <f>IF(T137="","",T137)</f>
        <v>Добавить схему подключения</v>
      </c>
      <c r="AY137" s="1624"/>
      <c r="AZ137" s="1624"/>
      <c r="BA137" s="1635">
        <v>0</v>
      </c>
    </row>
    <row s="622" customFormat="1" customHeight="1" ht="0.75">
      <c r="A138" s="1343"/>
      <c r="B138" s="1343"/>
      <c r="C138" s="1343"/>
      <c r="D138" s="1343"/>
      <c r="E138" s="2259" t="s">
        <v>94</v>
      </c>
      <c r="F138" s="2259"/>
      <c r="G138" s="2258"/>
      <c r="H138" s="1343"/>
      <c r="I138" s="1343"/>
      <c r="J138" s="1343"/>
      <c r="K138" s="1343"/>
      <c r="L138" s="1545"/>
      <c r="M138" s="1315"/>
      <c r="N138" s="1315"/>
      <c r="O138" s="1642"/>
      <c r="P138" s="1316"/>
      <c r="Q138" s="1344"/>
      <c r="R138" s="1316"/>
      <c r="S138" s="1318"/>
      <c r="T138" s="1319" t="s">
        <v>170</v>
      </c>
      <c r="U138" s="1320"/>
      <c r="V138" s="1320"/>
      <c r="W138" s="1320"/>
      <c r="X138" s="1320"/>
      <c r="Y138" s="1320"/>
      <c r="Z138" s="1320"/>
      <c r="AA138" s="1320"/>
      <c r="AB138" s="1320"/>
      <c r="AC138" s="1320"/>
      <c r="AD138" s="1320"/>
      <c r="AE138" s="1320"/>
      <c r="AF138" s="1320"/>
      <c r="AG138" s="1320"/>
      <c r="AH138" s="1320"/>
      <c r="AI138" s="1320"/>
      <c r="AJ138" s="1320"/>
      <c r="AK138" s="1320"/>
      <c r="AL138" s="1320"/>
      <c r="AM138" s="1320"/>
      <c r="AN138" s="1320"/>
      <c r="AO138" s="1320"/>
      <c r="AP138" s="1320"/>
      <c r="AQ138" s="1320"/>
      <c r="AR138" s="1320"/>
      <c r="AS138" s="1320"/>
      <c r="AT138" s="1320"/>
      <c r="AU138" s="1320"/>
      <c r="AV138" s="1642"/>
      <c r="AW138" s="1624"/>
      <c r="AX138" s="1624" t="str">
        <f>IF(T138="","",T138)</f>
        <v>Добавить источник для дифференциации</v>
      </c>
      <c r="AY138" s="1624"/>
      <c r="AZ138" s="1624"/>
      <c r="BA138" s="1642">
        <v>0</v>
      </c>
    </row>
    <row s="622" customFormat="1" customHeight="1" ht="0.75">
      <c r="A139" s="1343"/>
      <c r="B139" s="1343"/>
      <c r="C139" s="1343"/>
      <c r="D139" s="1343"/>
      <c r="E139" s="2259" t="s">
        <v>94</v>
      </c>
      <c r="F139" s="2258"/>
      <c r="G139" s="1343"/>
      <c r="H139" s="1343"/>
      <c r="I139" s="1343"/>
      <c r="J139" s="1343"/>
      <c r="K139" s="1343"/>
      <c r="L139" s="1545"/>
      <c r="M139" s="1321"/>
      <c r="N139" s="1321"/>
      <c r="O139" s="1642"/>
      <c r="P139" s="1316"/>
      <c r="Q139" s="1344"/>
      <c r="R139" s="1316"/>
      <c r="S139" s="1322"/>
      <c r="T139" s="1323" t="s">
        <v>171</v>
      </c>
      <c r="U139" s="1324"/>
      <c r="V139" s="1324"/>
      <c r="W139" s="1324"/>
      <c r="X139" s="1324"/>
      <c r="Y139" s="1324"/>
      <c r="Z139" s="1324"/>
      <c r="AA139" s="1324"/>
      <c r="AB139" s="1324"/>
      <c r="AC139" s="1324"/>
      <c r="AD139" s="1324"/>
      <c r="AE139" s="1324"/>
      <c r="AF139" s="1324"/>
      <c r="AG139" s="1324"/>
      <c r="AH139" s="1324"/>
      <c r="AI139" s="1324"/>
      <c r="AJ139" s="1324"/>
      <c r="AK139" s="1324"/>
      <c r="AL139" s="1324"/>
      <c r="AM139" s="1324"/>
      <c r="AN139" s="1324"/>
      <c r="AO139" s="1324"/>
      <c r="AP139" s="1324"/>
      <c r="AQ139" s="1324"/>
      <c r="AR139" s="1324"/>
      <c r="AS139" s="1324"/>
      <c r="AT139" s="1324"/>
      <c r="AU139" s="1324"/>
      <c r="AV139" s="1642"/>
      <c r="AW139" s="1624"/>
      <c r="AX139" s="1624" t="str">
        <f>IF(T139="","",T139)</f>
        <v>Добавить централизованную систему для дифференциации</v>
      </c>
      <c r="AY139" s="1624"/>
      <c r="AZ139" s="1624"/>
      <c r="BA139" s="1642">
        <v>0</v>
      </c>
    </row>
    <row s="622" customFormat="1" customHeight="1" ht="0.75">
      <c r="A140" s="1343"/>
      <c r="B140" s="1343"/>
      <c r="C140" s="1343"/>
      <c r="D140" s="1343"/>
      <c r="E140" s="2258" t="s">
        <v>94</v>
      </c>
      <c r="F140" s="1343"/>
      <c r="G140" s="1343"/>
      <c r="H140" s="1343"/>
      <c r="I140" s="1343"/>
      <c r="J140" s="1343"/>
      <c r="K140" s="1343"/>
      <c r="L140" s="1545"/>
      <c r="M140" s="1321"/>
      <c r="N140" s="1321"/>
      <c r="O140" s="1642"/>
      <c r="P140" s="1316"/>
      <c r="Q140" s="1344"/>
      <c r="R140" s="1316"/>
      <c r="S140" s="1322"/>
      <c r="T140" s="1325" t="s">
        <v>172</v>
      </c>
      <c r="U140" s="1324"/>
      <c r="V140" s="1324"/>
      <c r="W140" s="1324"/>
      <c r="X140" s="1324"/>
      <c r="Y140" s="1324"/>
      <c r="Z140" s="1324"/>
      <c r="AA140" s="1324"/>
      <c r="AB140" s="1324"/>
      <c r="AC140" s="1324"/>
      <c r="AD140" s="1324"/>
      <c r="AE140" s="1324"/>
      <c r="AF140" s="1324"/>
      <c r="AG140" s="1324"/>
      <c r="AH140" s="1324"/>
      <c r="AI140" s="1324"/>
      <c r="AJ140" s="1324"/>
      <c r="AK140" s="1324"/>
      <c r="AL140" s="1324"/>
      <c r="AM140" s="1324"/>
      <c r="AN140" s="1324"/>
      <c r="AO140" s="1324"/>
      <c r="AP140" s="1324"/>
      <c r="AQ140" s="1324"/>
      <c r="AR140" s="1324"/>
      <c r="AS140" s="1324"/>
      <c r="AT140" s="1324"/>
      <c r="AU140" s="1324"/>
      <c r="AV140" s="1642"/>
      <c r="AW140" s="1624"/>
      <c r="AX140" s="1624" t="str">
        <f>IF(T140="","",T140)</f>
        <v>Добавить территорию для дифференциации</v>
      </c>
      <c r="AY140" s="1624"/>
      <c r="AZ140" s="1624"/>
      <c r="BA140" s="1642">
        <v>0</v>
      </c>
    </row>
    <row s="1850" customFormat="1" customHeight="1" ht="21">
      <c r="A141" s="1363" t="s">
        <v>205</v>
      </c>
      <c r="B141" s="1363"/>
      <c r="C141" s="1363"/>
      <c r="D141" s="1363"/>
      <c r="E141" s="2258" t="s">
        <v>114</v>
      </c>
      <c r="F141" s="1363"/>
      <c r="G141" s="1363"/>
      <c r="H141" s="1363"/>
      <c r="I141" s="1363"/>
      <c r="J141" s="1363"/>
      <c r="K141" s="1363"/>
      <c r="L141" s="1369"/>
      <c r="M141" s="1365"/>
      <c r="N141" s="1365"/>
      <c r="O141" s="1365"/>
      <c r="P141" s="2397"/>
      <c r="Q141" s="1823"/>
      <c r="R141" s="355"/>
      <c r="S141" s="2273" t="str">
        <f>INDEX(PT_DIFFERENTIATION_NUM_NTAR,MATCH(A141,PT_DIFFERENTIATION_NTAR_ID,0))</f>
        <v>8</v>
      </c>
      <c r="T141" s="1525" t="s">
        <v>125</v>
      </c>
      <c r="U141" s="300"/>
      <c r="V141" s="2242"/>
      <c r="W141" s="2243"/>
      <c r="X141" s="2243"/>
      <c r="Y141" s="2243"/>
      <c r="Z141" s="2243"/>
      <c r="AA141" s="2243"/>
      <c r="AB141" s="2243"/>
      <c r="AC141" s="2244"/>
      <c r="AD141" s="2242" t="str">
        <f>INDEX(PT_DIFFERENTIATION_NTAR,MATCH(A141,PT_DIFFERENTIATION_NTAR_ID,0))</f>
        <v>Льготный тариф для физических лиц, проживающих в г. Тюмени. Для потребителей, подключенных к распределительным тепловым сетям, эксплуатируемым ООО УК "Тюменьжилсервис" до 01.09.2019</v>
      </c>
      <c r="AE141" s="2243"/>
      <c r="AF141" s="2243"/>
      <c r="AG141" s="2243"/>
      <c r="AH141" s="2243"/>
      <c r="AI141" s="2243"/>
      <c r="AJ141" s="2243"/>
      <c r="AK141" s="2243"/>
      <c r="AL141" s="2242"/>
      <c r="AM141" s="2243"/>
      <c r="AN141" s="2243"/>
      <c r="AO141" s="2243"/>
      <c r="AP141" s="2243"/>
      <c r="AQ141" s="2243"/>
      <c r="AR141" s="2243"/>
      <c r="AS141" s="2244"/>
      <c r="AT141" s="2244"/>
      <c r="AU141" s="1258" t="s">
        <v>438</v>
      </c>
      <c r="AV141" s="1642"/>
      <c r="AW141" s="1624"/>
      <c r="AX141" s="1624" t="str">
        <f>IF(T141="","",T141)</f>
        <v>Наименование тарифа</v>
      </c>
      <c r="AY141" s="1624"/>
      <c r="AZ141" s="1624"/>
      <c r="BA141" s="1635">
        <v>0</v>
      </c>
    </row>
    <row s="1850" customFormat="1" customHeight="1" ht="21">
      <c r="A142" s="1363"/>
      <c r="B142" s="1363" t="s">
        <v>206</v>
      </c>
      <c r="C142" s="1363"/>
      <c r="D142" s="1363"/>
      <c r="E142" s="2259" t="s">
        <v>95</v>
      </c>
      <c r="F142" s="2258">
        <v>1</v>
      </c>
      <c r="G142" s="1363"/>
      <c r="H142" s="1363"/>
      <c r="I142" s="1363"/>
      <c r="J142" s="1363"/>
      <c r="K142" s="1363"/>
      <c r="L142" s="1369"/>
      <c r="M142" s="1365"/>
      <c r="N142" s="1365"/>
      <c r="O142" s="1365"/>
      <c r="P142" s="2125"/>
      <c r="Q142" s="352"/>
      <c r="R142" s="353"/>
      <c r="S142" s="2273" t="str">
        <f>INDEX(PT_DIFFERENTIATION_NUM_TER,MATCH(B142,PT_DIFFERENTIATION_TER_ID,0))</f>
        <v>8.1</v>
      </c>
      <c r="T142" s="1522" t="s">
        <v>439</v>
      </c>
      <c r="U142" s="300"/>
      <c r="V142" s="2242"/>
      <c r="W142" s="2243"/>
      <c r="X142" s="2243"/>
      <c r="Y142" s="2243"/>
      <c r="Z142" s="2243"/>
      <c r="AA142" s="2243"/>
      <c r="AB142" s="2243"/>
      <c r="AC142" s="2244"/>
      <c r="AD142" s="2242" t="str">
        <f>INDEX(PT_DIFFERENTIATION_TER,MATCH(B142,PT_DIFFERENTIATION_TER_ID,0))</f>
        <v>без дифференциации</v>
      </c>
      <c r="AE142" s="2243"/>
      <c r="AF142" s="2243"/>
      <c r="AG142" s="2243"/>
      <c r="AH142" s="2243"/>
      <c r="AI142" s="2243"/>
      <c r="AJ142" s="2243"/>
      <c r="AK142" s="2243"/>
      <c r="AL142" s="2242"/>
      <c r="AM142" s="2243"/>
      <c r="AN142" s="2243"/>
      <c r="AO142" s="2243"/>
      <c r="AP142" s="2243"/>
      <c r="AQ142" s="2243"/>
      <c r="AR142" s="2243"/>
      <c r="AS142" s="2244"/>
      <c r="AT142" s="2244"/>
      <c r="AU142" s="1258" t="s">
        <v>440</v>
      </c>
      <c r="AV142" s="1642"/>
      <c r="AW142" s="1624"/>
      <c r="AX142" s="1624" t="str">
        <f>IF(T142="","",T142)</f>
        <v>Территория действия тарифа</v>
      </c>
      <c r="AY142" s="1624"/>
      <c r="AZ142" s="1624"/>
      <c r="BA142" s="1635">
        <v>0</v>
      </c>
    </row>
    <row s="1850" customFormat="1" customHeight="1" ht="23.25">
      <c r="A143" s="1363"/>
      <c r="B143" s="1363"/>
      <c r="C143" s="1363" t="s">
        <v>207</v>
      </c>
      <c r="D143" s="1363"/>
      <c r="E143" s="2259" t="s">
        <v>95</v>
      </c>
      <c r="F143" s="2259"/>
      <c r="G143" s="2258">
        <v>1</v>
      </c>
      <c r="H143" s="1363"/>
      <c r="I143" s="1363"/>
      <c r="J143" s="1363"/>
      <c r="K143" s="1363"/>
      <c r="L143" s="1369"/>
      <c r="M143" s="1365"/>
      <c r="N143" s="1365"/>
      <c r="O143" s="1365"/>
      <c r="P143" s="354"/>
      <c r="Q143" s="352"/>
      <c r="R143" s="353"/>
      <c r="S143" s="2273" t="str">
        <f>INDEX(PT_DIFFERENTIATION_NUM_CS,MATCH(C143,PT_DIFFERENTIATION_CS_ID,0))</f>
        <v>8.1.1</v>
      </c>
      <c r="T143" s="309" t="s">
        <v>441</v>
      </c>
      <c r="U143" s="300"/>
      <c r="V143" s="2242"/>
      <c r="W143" s="2243"/>
      <c r="X143" s="2243"/>
      <c r="Y143" s="2243"/>
      <c r="Z143" s="2243"/>
      <c r="AA143" s="2243"/>
      <c r="AB143" s="2243"/>
      <c r="AC143" s="2244"/>
      <c r="AD143" s="2242" t="str">
        <f>INDEX(PT_DIFFERENTIATION_CS,MATCH(C143,PT_DIFFERENTIATION_CS_ID,0))</f>
        <v>без дифференциации</v>
      </c>
      <c r="AE143" s="2243"/>
      <c r="AF143" s="2243"/>
      <c r="AG143" s="2243"/>
      <c r="AH143" s="2243"/>
      <c r="AI143" s="2243"/>
      <c r="AJ143" s="2243"/>
      <c r="AK143" s="2243"/>
      <c r="AL143" s="2242"/>
      <c r="AM143" s="2243"/>
      <c r="AN143" s="2243"/>
      <c r="AO143" s="2243"/>
      <c r="AP143" s="2243"/>
      <c r="AQ143" s="2243"/>
      <c r="AR143" s="2243"/>
      <c r="AS143" s="2244"/>
      <c r="AT143" s="2244"/>
      <c r="AU143" s="1258" t="s">
        <v>442</v>
      </c>
      <c r="AV143" s="1642"/>
      <c r="AW143" s="1624"/>
      <c r="AX143" s="1624" t="str">
        <f>IF(T143="","",T143)</f>
        <v>Наименование системы теплоснабжения </v>
      </c>
      <c r="AY143" s="1624"/>
      <c r="AZ143" s="1624"/>
      <c r="BA143" s="1635">
        <v>0</v>
      </c>
    </row>
    <row s="1850" customFormat="1" customHeight="1" ht="21">
      <c r="A144" s="1363"/>
      <c r="B144" s="1363"/>
      <c r="C144" s="1363"/>
      <c r="D144" s="1363" t="s">
        <v>208</v>
      </c>
      <c r="E144" s="2259" t="s">
        <v>95</v>
      </c>
      <c r="F144" s="2259"/>
      <c r="G144" s="2259"/>
      <c r="H144" s="2258">
        <v>1</v>
      </c>
      <c r="I144" s="1363"/>
      <c r="J144" s="1363"/>
      <c r="K144" s="1363"/>
      <c r="L144" s="1369"/>
      <c r="M144" s="1365"/>
      <c r="N144" s="1365"/>
      <c r="O144" s="1365"/>
      <c r="P144" s="354"/>
      <c r="Q144" s="352"/>
      <c r="R144" s="353"/>
      <c r="S144" s="2273" t="str">
        <f>INDEX(PT_DIFFERENTIATION_NUM_IST_TE,MATCH(D144,PT_DIFFERENTIATION_IST_TE_ID,0))</f>
        <v>8.1.1.1</v>
      </c>
      <c r="T144" s="310" t="s">
        <v>443</v>
      </c>
      <c r="U144" s="300"/>
      <c r="V144" s="2242"/>
      <c r="W144" s="2243"/>
      <c r="X144" s="2243"/>
      <c r="Y144" s="2243"/>
      <c r="Z144" s="2243"/>
      <c r="AA144" s="2243"/>
      <c r="AB144" s="2243"/>
      <c r="AC144" s="2244"/>
      <c r="AD144" s="2242" t="str">
        <f>INDEX(PT_DIFFERENTIATION_IST_TE,MATCH(D144,PT_DIFFERENTIATION_IST_TE_ID,0))</f>
        <v>без дифференциации</v>
      </c>
      <c r="AE144" s="2243"/>
      <c r="AF144" s="2243"/>
      <c r="AG144" s="2243"/>
      <c r="AH144" s="2243"/>
      <c r="AI144" s="2243"/>
      <c r="AJ144" s="2243"/>
      <c r="AK144" s="2243"/>
      <c r="AL144" s="2242"/>
      <c r="AM144" s="2243"/>
      <c r="AN144" s="2243"/>
      <c r="AO144" s="2243"/>
      <c r="AP144" s="2243"/>
      <c r="AQ144" s="2243"/>
      <c r="AR144" s="2243"/>
      <c r="AS144" s="2244"/>
      <c r="AT144" s="2244"/>
      <c r="AU144" s="1258" t="s">
        <v>444</v>
      </c>
      <c r="AV144" s="1642"/>
      <c r="AW144" s="1624"/>
      <c r="AX144" s="1624" t="str">
        <f>IF(T144="","",T144)</f>
        <v>Источник тепловой энергии  </v>
      </c>
      <c r="AY144" s="1624"/>
      <c r="AZ144" s="1624"/>
      <c r="BA144" s="1635">
        <v>0</v>
      </c>
    </row>
    <row s="1850" customFormat="1" customHeight="1" ht="47.25">
      <c r="A145" s="1363"/>
      <c r="B145" s="1363"/>
      <c r="C145" s="1363"/>
      <c r="D145" s="1363"/>
      <c r="E145" s="2259" t="s">
        <v>95</v>
      </c>
      <c r="F145" s="2259"/>
      <c r="G145" s="2259"/>
      <c r="H145" s="2259"/>
      <c r="I145" s="2256" t="str">
        <f>S144&amp;".1"</f>
        <v>8.1.1.1.1</v>
      </c>
      <c r="J145" s="1363"/>
      <c r="K145" s="1363"/>
      <c r="L145" s="1369" t="s">
        <v>445</v>
      </c>
      <c r="M145" s="1366"/>
      <c r="N145" s="1776"/>
      <c r="O145" s="1776"/>
      <c r="P145" s="2374">
        <v>1</v>
      </c>
      <c r="Q145" s="2374"/>
      <c r="R145" s="356"/>
      <c r="S145" s="2273" t="str">
        <f>$I145</f>
        <v>8.1.1.1.1</v>
      </c>
      <c r="T145" s="285" t="s">
        <v>446</v>
      </c>
      <c r="U145" s="300"/>
      <c r="V145" s="2245"/>
      <c r="W145" s="2246"/>
      <c r="X145" s="2246"/>
      <c r="Y145" s="2246"/>
      <c r="Z145" s="2246"/>
      <c r="AA145" s="2246"/>
      <c r="AB145" s="2246"/>
      <c r="AC145" s="2247"/>
      <c r="AD145" s="2245" t="s">
        <v>488</v>
      </c>
      <c r="AE145" s="2246"/>
      <c r="AF145" s="2246"/>
      <c r="AG145" s="2246"/>
      <c r="AH145" s="2246"/>
      <c r="AI145" s="2246"/>
      <c r="AJ145" s="2246"/>
      <c r="AK145" s="2246"/>
      <c r="AL145" s="2245"/>
      <c r="AM145" s="2246"/>
      <c r="AN145" s="2246"/>
      <c r="AO145" s="2246"/>
      <c r="AP145" s="2246"/>
      <c r="AQ145" s="2246"/>
      <c r="AR145" s="2246"/>
      <c r="AS145" s="2247"/>
      <c r="AT145" s="2247"/>
      <c r="AU145" s="1258" t="s">
        <v>447</v>
      </c>
      <c r="AV145" s="1642"/>
      <c r="AW145" s="1624"/>
      <c r="AX145" s="1624" t="str">
        <f>IF(T145="","",T145)</f>
        <v>Схема подключения теплопотребляющей установки к коллектору источника тепловой энергии</v>
      </c>
      <c r="AY145" s="1624"/>
      <c r="AZ145" s="1624"/>
      <c r="BA145" s="1635">
        <v>0</v>
      </c>
    </row>
    <row s="1850" customFormat="1" customHeight="1" ht="21">
      <c r="A146" s="1363"/>
      <c r="B146" s="1363"/>
      <c r="C146" s="1363"/>
      <c r="D146" s="1363"/>
      <c r="E146" s="2259" t="s">
        <v>95</v>
      </c>
      <c r="F146" s="2259"/>
      <c r="G146" s="2259"/>
      <c r="H146" s="2259"/>
      <c r="I146" s="2286"/>
      <c r="J146" s="2256" t="str">
        <f>I145&amp;".1"</f>
        <v>8.1.1.1.1.1</v>
      </c>
      <c r="K146" s="1363"/>
      <c r="L146" s="1369" t="s">
        <v>448</v>
      </c>
      <c r="M146" s="1366"/>
      <c r="N146" s="1366"/>
      <c r="O146" s="1776"/>
      <c r="P146" s="2374"/>
      <c r="Q146" s="2374">
        <v>1</v>
      </c>
      <c r="R146" s="357"/>
      <c r="S146" s="2273" t="str">
        <f>$J146</f>
        <v>8.1.1.1.1.1</v>
      </c>
      <c r="T146" s="286" t="s">
        <v>449</v>
      </c>
      <c r="U146" s="300"/>
      <c r="V146" s="2245"/>
      <c r="W146" s="2246"/>
      <c r="X146" s="2246"/>
      <c r="Y146" s="2246"/>
      <c r="Z146" s="2246"/>
      <c r="AA146" s="2246"/>
      <c r="AB146" s="2246"/>
      <c r="AC146" s="2247"/>
      <c r="AD146" s="2245" t="s">
        <v>488</v>
      </c>
      <c r="AE146" s="2246"/>
      <c r="AF146" s="2246"/>
      <c r="AG146" s="2246"/>
      <c r="AH146" s="2246"/>
      <c r="AI146" s="2246"/>
      <c r="AJ146" s="2246"/>
      <c r="AK146" s="2246"/>
      <c r="AL146" s="2245"/>
      <c r="AM146" s="2246"/>
      <c r="AN146" s="2246"/>
      <c r="AO146" s="2246"/>
      <c r="AP146" s="2246"/>
      <c r="AQ146" s="2246"/>
      <c r="AR146" s="2246"/>
      <c r="AS146" s="2247"/>
      <c r="AT146" s="2247"/>
      <c r="AU146" s="1258" t="s">
        <v>450</v>
      </c>
      <c r="AV146" s="1642"/>
      <c r="AW146" s="1624"/>
      <c r="AX146" s="1624" t="str">
        <f>IF(T146="","",T146)</f>
        <v>Группа потребителей</v>
      </c>
      <c r="AY146" s="1624"/>
      <c r="AZ146" s="1624"/>
      <c r="BA146" s="1635">
        <v>0</v>
      </c>
    </row>
    <row s="1850" customFormat="1" customHeight="1" ht="21">
      <c r="A147" s="1363"/>
      <c r="B147" s="1363"/>
      <c r="C147" s="1363"/>
      <c r="D147" s="1363"/>
      <c r="E147" s="2259" t="s">
        <v>95</v>
      </c>
      <c r="F147" s="2259"/>
      <c r="G147" s="2259"/>
      <c r="H147" s="2259"/>
      <c r="I147" s="2286"/>
      <c r="J147" s="2286"/>
      <c r="K147" s="2256" t="str">
        <f>J146&amp;".1"</f>
        <v>8.1.1.1.1.1.1</v>
      </c>
      <c r="L147" s="1369" t="s">
        <v>451</v>
      </c>
      <c r="M147" s="1366"/>
      <c r="N147" s="1366"/>
      <c r="O147" s="1366"/>
      <c r="P147" s="2374"/>
      <c r="Q147" s="2374"/>
      <c r="R147" s="357">
        <v>1</v>
      </c>
      <c r="S147" s="2273" t="str">
        <f>$K147</f>
        <v>8.1.1.1.1.1.1</v>
      </c>
      <c r="T147" s="1347" t="s">
        <v>489</v>
      </c>
      <c r="U147" s="300"/>
      <c r="V147" s="751"/>
      <c r="W147" s="325"/>
      <c r="X147" s="751"/>
      <c r="Y147" s="1257"/>
      <c r="Z147" s="2602"/>
      <c r="AA147" s="2107" t="s">
        <v>63</v>
      </c>
      <c r="AB147" s="2602"/>
      <c r="AC147" s="2107" t="s">
        <v>63</v>
      </c>
      <c r="AD147" s="751">
        <v>1395.62</v>
      </c>
      <c r="AE147" s="325"/>
      <c r="AF147" s="751"/>
      <c r="AG147" s="1257"/>
      <c r="AH147" s="2602">
        <v>45292.47362268518</v>
      </c>
      <c r="AI147" s="2107" t="s">
        <v>63</v>
      </c>
      <c r="AJ147" s="2602">
        <v>45473.473761574074</v>
      </c>
      <c r="AK147" s="2107" t="s">
        <v>63</v>
      </c>
      <c r="AL147" s="751">
        <v>1529.59</v>
      </c>
      <c r="AM147" s="325"/>
      <c r="AN147" s="751"/>
      <c r="AO147" s="1257"/>
      <c r="AP147" s="2602">
        <v>45474.47392361111</v>
      </c>
      <c r="AQ147" s="2107" t="s">
        <v>63</v>
      </c>
      <c r="AR147" s="2602">
        <v>45657.47403935185</v>
      </c>
      <c r="AS147" s="2107" t="s">
        <v>63</v>
      </c>
      <c r="AT147" s="325"/>
      <c r="AU147" s="2253" t="s">
        <v>452</v>
      </c>
      <c r="AV147" s="1642">
        <f>STRCHECKDATE(V148:AT148)</f>
      </c>
      <c r="AW147" s="1624"/>
      <c r="AX147" s="1624" t="str">
        <f>IF(T147="","",T147)</f>
        <v>вода</v>
      </c>
      <c r="AY147" s="1624"/>
      <c r="AZ147" s="1624"/>
      <c r="BA147" s="1635">
        <v>0</v>
      </c>
    </row>
    <row s="1850" customFormat="1" customHeight="1" ht="0.75">
      <c r="A148" s="1363"/>
      <c r="B148" s="1363"/>
      <c r="C148" s="1363"/>
      <c r="D148" s="1363"/>
      <c r="E148" s="2259" t="s">
        <v>95</v>
      </c>
      <c r="F148" s="2259"/>
      <c r="G148" s="2259"/>
      <c r="H148" s="2259"/>
      <c r="I148" s="2286"/>
      <c r="J148" s="2286"/>
      <c r="K148" s="2256"/>
      <c r="L148" s="1369"/>
      <c r="M148" s="1366"/>
      <c r="N148" s="1366"/>
      <c r="O148" s="1366"/>
      <c r="P148" s="2374"/>
      <c r="Q148" s="2374"/>
      <c r="R148" s="357"/>
      <c r="S148" s="2513"/>
      <c r="T148" s="300"/>
      <c r="U148" s="300"/>
      <c r="V148" s="325"/>
      <c r="W148" s="325"/>
      <c r="X148" s="325"/>
      <c r="Y148" s="328" t="str">
        <f>Z147&amp;"-"&amp;AB147</f>
        <v>-</v>
      </c>
      <c r="Z148" s="2309"/>
      <c r="AA148" s="2107"/>
      <c r="AB148" s="2309"/>
      <c r="AC148" s="2107"/>
      <c r="AD148" s="325"/>
      <c r="AE148" s="325"/>
      <c r="AF148" s="325"/>
      <c r="AG148" s="328" t="str">
        <f>AH147&amp;"-"&amp;AJ147</f>
        <v>45292.47362268518-45473.473761574074</v>
      </c>
      <c r="AH148" s="2309"/>
      <c r="AI148" s="2107"/>
      <c r="AJ148" s="2309"/>
      <c r="AK148" s="2107"/>
      <c r="AL148" s="325"/>
      <c r="AM148" s="325"/>
      <c r="AN148" s="325"/>
      <c r="AO148" s="328" t="str">
        <f>AP147&amp;"-"&amp;AR147</f>
        <v>45474.47392361111-45657.47403935185</v>
      </c>
      <c r="AP148" s="2309"/>
      <c r="AQ148" s="2107"/>
      <c r="AR148" s="2309"/>
      <c r="AS148" s="2107"/>
      <c r="AT148" s="325"/>
      <c r="AU148" s="2254"/>
      <c r="AV148" s="1642"/>
      <c r="AW148" s="1624"/>
      <c r="AX148" s="1624" t="str">
        <f>IF(T148="","",T148)</f>
        <v/>
      </c>
      <c r="AY148" s="1624"/>
      <c r="AZ148" s="1624"/>
      <c r="BA148" s="1635">
        <v>0</v>
      </c>
    </row>
    <row s="1850" customFormat="1" customHeight="1" ht="15">
      <c r="A149" s="1363"/>
      <c r="B149" s="1363"/>
      <c r="C149" s="1363"/>
      <c r="D149" s="1363"/>
      <c r="E149" s="2259" t="s">
        <v>95</v>
      </c>
      <c r="F149" s="2259"/>
      <c r="G149" s="2259"/>
      <c r="H149" s="2259"/>
      <c r="I149" s="2286"/>
      <c r="J149" s="2256"/>
      <c r="K149" s="1363"/>
      <c r="L149" s="1369"/>
      <c r="M149" s="1366"/>
      <c r="N149" s="1366"/>
      <c r="O149" s="1776"/>
      <c r="P149" s="2374"/>
      <c r="Q149" s="2374"/>
      <c r="R149" s="356"/>
      <c r="S149" s="3243"/>
      <c r="T149" s="3244" t="s">
        <v>453</v>
      </c>
      <c r="U149" s="3245"/>
      <c r="V149" s="3246"/>
      <c r="W149" s="3247"/>
      <c r="X149" s="3248"/>
      <c r="Y149" s="3249"/>
      <c r="Z149" s="3250"/>
      <c r="AA149" s="3251"/>
      <c r="AB149" s="3252"/>
      <c r="AC149" s="3253"/>
      <c r="AD149" s="3254"/>
      <c r="AE149" s="3255"/>
      <c r="AF149" s="3256"/>
      <c r="AG149" s="3257"/>
      <c r="AH149" s="3258"/>
      <c r="AI149" s="3259"/>
      <c r="AJ149" s="3260"/>
      <c r="AK149" s="3261"/>
      <c r="AL149" s="3262"/>
      <c r="AM149" s="3263"/>
      <c r="AN149" s="3264"/>
      <c r="AO149" s="3265"/>
      <c r="AP149" s="3266"/>
      <c r="AQ149" s="3267"/>
      <c r="AR149" s="3268"/>
      <c r="AS149" s="3269"/>
      <c r="AT149" s="3270"/>
      <c r="AU149" s="2255"/>
      <c r="AV149" s="1642"/>
      <c r="AW149" s="1624"/>
      <c r="AX149" s="1624" t="str">
        <f>IF(T149="","",T149)</f>
        <v>Добавить вид теплоносителя (параметры теплоносителя)</v>
      </c>
      <c r="AY149" s="1624"/>
      <c r="AZ149" s="1624"/>
      <c r="BA149" s="1635">
        <v>0</v>
      </c>
    </row>
    <row s="1850" customFormat="1" customHeight="1" ht="15">
      <c r="A150" s="1363"/>
      <c r="B150" s="1363"/>
      <c r="C150" s="1363"/>
      <c r="D150" s="1363"/>
      <c r="E150" s="2259" t="s">
        <v>95</v>
      </c>
      <c r="F150" s="2259"/>
      <c r="G150" s="2259"/>
      <c r="H150" s="2259"/>
      <c r="I150" s="2256"/>
      <c r="J150" s="1363"/>
      <c r="K150" s="1363"/>
      <c r="L150" s="1369"/>
      <c r="M150" s="1366"/>
      <c r="N150" s="1776"/>
      <c r="O150" s="1776"/>
      <c r="P150" s="2374"/>
      <c r="Q150" s="2374"/>
      <c r="R150" s="356"/>
      <c r="S150" s="3271"/>
      <c r="T150" s="3272" t="s">
        <v>454</v>
      </c>
      <c r="U150" s="3273"/>
      <c r="V150" s="3274"/>
      <c r="W150" s="3275"/>
      <c r="X150" s="3276"/>
      <c r="Y150" s="3277"/>
      <c r="Z150" s="3278"/>
      <c r="AA150" s="3279"/>
      <c r="AB150" s="3280"/>
      <c r="AC150" s="3281"/>
      <c r="AD150" s="3282"/>
      <c r="AE150" s="3283"/>
      <c r="AF150" s="3284"/>
      <c r="AG150" s="3285"/>
      <c r="AH150" s="3286"/>
      <c r="AI150" s="3287"/>
      <c r="AJ150" s="3288"/>
      <c r="AK150" s="3289"/>
      <c r="AL150" s="3290"/>
      <c r="AM150" s="3291"/>
      <c r="AN150" s="3292"/>
      <c r="AO150" s="3293"/>
      <c r="AP150" s="3294"/>
      <c r="AQ150" s="3295"/>
      <c r="AR150" s="3296"/>
      <c r="AS150" s="3297"/>
      <c r="AT150" s="3298"/>
      <c r="AU150" s="3299"/>
      <c r="AV150" s="1642"/>
      <c r="AW150" s="1624"/>
      <c r="AX150" s="1624" t="str">
        <f>IF(T150="","",T150)</f>
        <v>Добавить группу потребителей</v>
      </c>
      <c r="AY150" s="1624"/>
      <c r="AZ150" s="1624"/>
      <c r="BA150" s="1635">
        <v>0</v>
      </c>
    </row>
    <row s="1850" customFormat="1" customHeight="1" ht="14.25">
      <c r="A151" s="1363"/>
      <c r="B151" s="1363"/>
      <c r="C151" s="1363"/>
      <c r="D151" s="1363"/>
      <c r="E151" s="2259" t="s">
        <v>95</v>
      </c>
      <c r="F151" s="2259"/>
      <c r="G151" s="2259"/>
      <c r="H151" s="2258"/>
      <c r="I151" s="1363"/>
      <c r="J151" s="1363"/>
      <c r="K151" s="1363"/>
      <c r="L151" s="1369"/>
      <c r="M151" s="1365"/>
      <c r="N151" s="1365"/>
      <c r="O151" s="1366"/>
      <c r="P151" s="1823"/>
      <c r="Q151" s="375"/>
      <c r="R151" s="355"/>
      <c r="S151" s="3300"/>
      <c r="T151" s="3301" t="s">
        <v>455</v>
      </c>
      <c r="U151" s="3302"/>
      <c r="V151" s="3303"/>
      <c r="W151" s="3304"/>
      <c r="X151" s="3305"/>
      <c r="Y151" s="3306"/>
      <c r="Z151" s="3307"/>
      <c r="AA151" s="3308"/>
      <c r="AB151" s="3309"/>
      <c r="AC151" s="3310"/>
      <c r="AD151" s="3311"/>
      <c r="AE151" s="3312"/>
      <c r="AF151" s="3313"/>
      <c r="AG151" s="3314"/>
      <c r="AH151" s="3315"/>
      <c r="AI151" s="3316"/>
      <c r="AJ151" s="3317"/>
      <c r="AK151" s="3318"/>
      <c r="AL151" s="3319"/>
      <c r="AM151" s="3320"/>
      <c r="AN151" s="3321"/>
      <c r="AO151" s="3322"/>
      <c r="AP151" s="3323"/>
      <c r="AQ151" s="3324"/>
      <c r="AR151" s="3325"/>
      <c r="AS151" s="3326"/>
      <c r="AT151" s="3327"/>
      <c r="AU151" s="3328"/>
      <c r="AV151" s="1642"/>
      <c r="AW151" s="1624"/>
      <c r="AX151" s="1624" t="str">
        <f>IF(T151="","",T151)</f>
        <v>Добавить схему подключения</v>
      </c>
      <c r="AY151" s="1624"/>
      <c r="AZ151" s="1624"/>
      <c r="BA151" s="1635">
        <v>0</v>
      </c>
    </row>
    <row s="622" customFormat="1" customHeight="1" ht="0.75">
      <c r="A152" s="1343"/>
      <c r="B152" s="1343"/>
      <c r="C152" s="1343"/>
      <c r="D152" s="1343"/>
      <c r="E152" s="2259" t="s">
        <v>95</v>
      </c>
      <c r="F152" s="2259"/>
      <c r="G152" s="2258"/>
      <c r="H152" s="1343"/>
      <c r="I152" s="1343"/>
      <c r="J152" s="1343"/>
      <c r="K152" s="1343"/>
      <c r="L152" s="1545"/>
      <c r="M152" s="1315"/>
      <c r="N152" s="1315"/>
      <c r="O152" s="1642"/>
      <c r="P152" s="1316"/>
      <c r="Q152" s="1344"/>
      <c r="R152" s="1316"/>
      <c r="S152" s="1318"/>
      <c r="T152" s="1319" t="s">
        <v>170</v>
      </c>
      <c r="U152" s="1320"/>
      <c r="V152" s="1320"/>
      <c r="W152" s="1320"/>
      <c r="X152" s="1320"/>
      <c r="Y152" s="1320"/>
      <c r="Z152" s="1320"/>
      <c r="AA152" s="1320"/>
      <c r="AB152" s="1320"/>
      <c r="AC152" s="1320"/>
      <c r="AD152" s="1320"/>
      <c r="AE152" s="1320"/>
      <c r="AF152" s="1320"/>
      <c r="AG152" s="1320"/>
      <c r="AH152" s="1320"/>
      <c r="AI152" s="1320"/>
      <c r="AJ152" s="1320"/>
      <c r="AK152" s="1320"/>
      <c r="AL152" s="1320"/>
      <c r="AM152" s="1320"/>
      <c r="AN152" s="1320"/>
      <c r="AO152" s="1320"/>
      <c r="AP152" s="1320"/>
      <c r="AQ152" s="1320"/>
      <c r="AR152" s="1320"/>
      <c r="AS152" s="1320"/>
      <c r="AT152" s="1320"/>
      <c r="AU152" s="1320"/>
      <c r="AV152" s="1642"/>
      <c r="AW152" s="1624"/>
      <c r="AX152" s="1624" t="str">
        <f>IF(T152="","",T152)</f>
        <v>Добавить источник для дифференциации</v>
      </c>
      <c r="AY152" s="1624"/>
      <c r="AZ152" s="1624"/>
      <c r="BA152" s="1642">
        <v>0</v>
      </c>
    </row>
    <row s="622" customFormat="1" customHeight="1" ht="0.75">
      <c r="A153" s="1343"/>
      <c r="B153" s="1343"/>
      <c r="C153" s="1343"/>
      <c r="D153" s="1343"/>
      <c r="E153" s="2259" t="s">
        <v>95</v>
      </c>
      <c r="F153" s="2258"/>
      <c r="G153" s="1343"/>
      <c r="H153" s="1343"/>
      <c r="I153" s="1343"/>
      <c r="J153" s="1343"/>
      <c r="K153" s="1343"/>
      <c r="L153" s="1545"/>
      <c r="M153" s="1321"/>
      <c r="N153" s="1321"/>
      <c r="O153" s="1642"/>
      <c r="P153" s="1316"/>
      <c r="Q153" s="1344"/>
      <c r="R153" s="1316"/>
      <c r="S153" s="1322"/>
      <c r="T153" s="1323" t="s">
        <v>171</v>
      </c>
      <c r="U153" s="1324"/>
      <c r="V153" s="1324"/>
      <c r="W153" s="1324"/>
      <c r="X153" s="1324"/>
      <c r="Y153" s="1324"/>
      <c r="Z153" s="1324"/>
      <c r="AA153" s="1324"/>
      <c r="AB153" s="1324"/>
      <c r="AC153" s="1324"/>
      <c r="AD153" s="1324"/>
      <c r="AE153" s="1324"/>
      <c r="AF153" s="1324"/>
      <c r="AG153" s="1324"/>
      <c r="AH153" s="1324"/>
      <c r="AI153" s="1324"/>
      <c r="AJ153" s="1324"/>
      <c r="AK153" s="1324"/>
      <c r="AL153" s="1324"/>
      <c r="AM153" s="1324"/>
      <c r="AN153" s="1324"/>
      <c r="AO153" s="1324"/>
      <c r="AP153" s="1324"/>
      <c r="AQ153" s="1324"/>
      <c r="AR153" s="1324"/>
      <c r="AS153" s="1324"/>
      <c r="AT153" s="1324"/>
      <c r="AU153" s="1324"/>
      <c r="AV153" s="1642"/>
      <c r="AW153" s="1624"/>
      <c r="AX153" s="1624" t="str">
        <f>IF(T153="","",T153)</f>
        <v>Добавить централизованную систему для дифференциации</v>
      </c>
      <c r="AY153" s="1624"/>
      <c r="AZ153" s="1624"/>
      <c r="BA153" s="1642">
        <v>0</v>
      </c>
    </row>
    <row s="622" customFormat="1" customHeight="1" ht="0.75">
      <c r="A154" s="1343"/>
      <c r="B154" s="1343"/>
      <c r="C154" s="1343"/>
      <c r="D154" s="1343"/>
      <c r="E154" s="2258" t="s">
        <v>95</v>
      </c>
      <c r="F154" s="1343"/>
      <c r="G154" s="1343"/>
      <c r="H154" s="1343"/>
      <c r="I154" s="1343"/>
      <c r="J154" s="1343"/>
      <c r="K154" s="1343"/>
      <c r="L154" s="1545"/>
      <c r="M154" s="1321"/>
      <c r="N154" s="1321"/>
      <c r="O154" s="1642"/>
      <c r="P154" s="1316"/>
      <c r="Q154" s="1344"/>
      <c r="R154" s="1316"/>
      <c r="S154" s="1322"/>
      <c r="T154" s="1325" t="s">
        <v>172</v>
      </c>
      <c r="U154" s="1324"/>
      <c r="V154" s="1324"/>
      <c r="W154" s="1324"/>
      <c r="X154" s="1324"/>
      <c r="Y154" s="1324"/>
      <c r="Z154" s="1324"/>
      <c r="AA154" s="1324"/>
      <c r="AB154" s="1324"/>
      <c r="AC154" s="1324"/>
      <c r="AD154" s="1324"/>
      <c r="AE154" s="1324"/>
      <c r="AF154" s="1324"/>
      <c r="AG154" s="1324"/>
      <c r="AH154" s="1324"/>
      <c r="AI154" s="1324"/>
      <c r="AJ154" s="1324"/>
      <c r="AK154" s="1324"/>
      <c r="AL154" s="1324"/>
      <c r="AM154" s="1324"/>
      <c r="AN154" s="1324"/>
      <c r="AO154" s="1324"/>
      <c r="AP154" s="1324"/>
      <c r="AQ154" s="1324"/>
      <c r="AR154" s="1324"/>
      <c r="AS154" s="1324"/>
      <c r="AT154" s="1324"/>
      <c r="AU154" s="1324"/>
      <c r="AV154" s="1642"/>
      <c r="AW154" s="1624"/>
      <c r="AX154" s="1624" t="str">
        <f>IF(T154="","",T154)</f>
        <v>Добавить территорию для дифференциации</v>
      </c>
      <c r="AY154" s="1624"/>
      <c r="AZ154" s="1624"/>
      <c r="BA154" s="1642">
        <v>0</v>
      </c>
    </row>
    <row s="1642" customFormat="1" customHeight="1" ht="1.05">
      <c r="A155" s="1314"/>
      <c r="B155" s="1314"/>
      <c r="C155" s="1314"/>
      <c r="D155" s="1314"/>
      <c r="E155" s="1343"/>
      <c r="F155" s="1314"/>
      <c r="G155" s="1314"/>
      <c r="H155" s="1314"/>
      <c r="I155" s="1314"/>
      <c r="J155" s="1314"/>
      <c r="K155" s="1314"/>
      <c r="L155" s="1339"/>
      <c r="M155" s="1321"/>
      <c r="N155" s="1321"/>
      <c r="P155" s="1316"/>
      <c r="Q155" s="1317"/>
      <c r="R155" s="1316"/>
      <c r="S155" s="1322"/>
      <c r="T155" s="1325" t="s">
        <v>209</v>
      </c>
      <c r="U155" s="1324"/>
      <c r="V155" s="1324"/>
      <c r="W155" s="1324"/>
      <c r="X155" s="1324"/>
      <c r="Y155" s="1324"/>
      <c r="Z155" s="1324"/>
      <c r="AA155" s="1324"/>
      <c r="AB155" s="1324"/>
      <c r="AC155" s="1324"/>
      <c r="AD155" s="1324"/>
      <c r="AE155" s="1324"/>
      <c r="AF155" s="1324"/>
      <c r="AG155" s="1324"/>
      <c r="AH155" s="1324"/>
      <c r="AI155" s="1324"/>
      <c r="AJ155" s="1324"/>
      <c r="AK155" s="1324"/>
      <c r="AL155" s="1324"/>
      <c r="AM155" s="1324"/>
      <c r="AN155" s="1324"/>
      <c r="AO155" s="1324"/>
      <c r="AP155" s="1324"/>
      <c r="AQ155" s="1324"/>
      <c r="AR155" s="1324"/>
      <c r="AS155" s="1324"/>
      <c r="AT155" s="1324"/>
      <c r="AU155" s="1324"/>
      <c r="AW155" s="789"/>
      <c r="AX155" s="789" t="str">
        <f>IF(T155="","",T155)</f>
        <v>Добавить наименование тарифа</v>
      </c>
      <c r="AY155" s="789"/>
      <c r="AZ155" s="789"/>
      <c r="BA155" s="518">
        <v>1</v>
      </c>
    </row>
    <row customHeight="1" ht="11.549999999999999">
      <c r="M156" s="1160"/>
      <c r="N156" s="1160"/>
      <c r="O156" s="537"/>
      <c r="P156" s="1155"/>
      <c r="Q156" s="1155"/>
      <c r="R156" s="1155"/>
      <c r="S156" s="1155"/>
      <c r="AL156" s="1635"/>
      <c r="AM156" s="1635"/>
      <c r="AN156" s="1635"/>
      <c r="AO156" s="1635"/>
      <c r="AP156" s="1635"/>
      <c r="AQ156" s="1635"/>
      <c r="AR156" s="1635"/>
      <c r="AS156" s="1635"/>
      <c r="AV156" s="1155"/>
      <c r="AW156" s="1155"/>
      <c r="AX156" s="1155"/>
      <c r="AY156" s="1155"/>
      <c r="AZ156" s="1155"/>
      <c r="BA156" s="1155">
        <v>11</v>
      </c>
    </row>
    <row customHeight="1" ht="28.5">
      <c r="O157" s="537"/>
      <c r="S157" s="1253"/>
      <c r="T157" s="2285"/>
      <c r="U157" s="2285"/>
      <c r="V157" s="2285"/>
      <c r="W157" s="2285"/>
      <c r="X157" s="2285"/>
      <c r="Y157" s="2285"/>
      <c r="Z157" s="2285"/>
      <c r="AA157" s="2285"/>
      <c r="AB157" s="2285"/>
      <c r="AC157" s="2285"/>
      <c r="AD157" s="2285"/>
      <c r="AE157" s="2285"/>
      <c r="AF157" s="2285"/>
      <c r="AG157" s="2285"/>
      <c r="AH157" s="2285"/>
      <c r="AI157" s="2285"/>
      <c r="AJ157" s="2285"/>
      <c r="AK157" s="2285"/>
      <c r="AL157" s="2385"/>
      <c r="AM157" s="2385"/>
      <c r="AN157" s="2385"/>
      <c r="AO157" s="2385"/>
      <c r="AP157" s="2385"/>
      <c r="AQ157" s="2385"/>
      <c r="AR157" s="2385"/>
      <c r="AS157" s="2385"/>
      <c r="AT157" s="2285"/>
      <c r="AU157" s="2285"/>
      <c r="BA157" s="1155">
        <v>27</v>
      </c>
    </row>
    <row customHeight="1" ht="65.25">
      <c r="O158" s="537"/>
      <c r="T158" s="2285"/>
      <c r="U158" s="2285"/>
      <c r="V158" s="2285"/>
      <c r="W158" s="2285"/>
      <c r="X158" s="2285"/>
      <c r="Y158" s="2285"/>
      <c r="Z158" s="2285"/>
      <c r="AA158" s="2285"/>
      <c r="AB158" s="2285"/>
      <c r="AC158" s="2285"/>
      <c r="AD158" s="2285"/>
      <c r="AE158" s="2285"/>
      <c r="AF158" s="2285"/>
      <c r="AG158" s="2285"/>
      <c r="AH158" s="2285"/>
      <c r="AI158" s="2285"/>
      <c r="AJ158" s="2285"/>
      <c r="AK158" s="2285"/>
      <c r="AL158" s="2385"/>
      <c r="AM158" s="2385"/>
      <c r="AN158" s="2385"/>
      <c r="AO158" s="2385"/>
      <c r="AP158" s="2385"/>
      <c r="AQ158" s="2385"/>
      <c r="AR158" s="2385"/>
      <c r="AS158" s="2385"/>
      <c r="AT158" s="2285"/>
      <c r="AU158" s="2285"/>
      <c r="BA158" s="1155">
        <v>62</v>
      </c>
    </row>
    <row customHeight="1" ht="14.699999999999998">
      <c r="O159" s="537"/>
      <c r="AL159" s="1635"/>
      <c r="AM159" s="1635"/>
      <c r="AN159" s="1635"/>
      <c r="AO159" s="1635"/>
      <c r="AP159" s="1635"/>
      <c r="AQ159" s="1635"/>
      <c r="AR159" s="1635"/>
      <c r="AS159" s="1635"/>
      <c r="BA159" s="1155">
        <v>14</v>
      </c>
    </row>
    <row customHeight="1" ht="18.75">
      <c r="O160" s="537"/>
      <c r="S160" s="1253"/>
      <c r="T160" s="2285"/>
      <c r="U160" s="2285"/>
      <c r="V160" s="2285"/>
      <c r="W160" s="2285"/>
      <c r="X160" s="2285"/>
      <c r="Y160" s="2285"/>
      <c r="Z160" s="2285"/>
      <c r="AA160" s="2285"/>
      <c r="AB160" s="2285"/>
      <c r="AC160" s="2285"/>
      <c r="AD160" s="2285"/>
      <c r="AE160" s="2285"/>
      <c r="AF160" s="2285"/>
      <c r="AG160" s="2285"/>
      <c r="AH160" s="2285"/>
      <c r="AI160" s="2285"/>
      <c r="AJ160" s="2285"/>
      <c r="AK160" s="2285"/>
      <c r="AL160" s="2385"/>
      <c r="AM160" s="2385"/>
      <c r="AN160" s="2385"/>
      <c r="AO160" s="2385"/>
      <c r="AP160" s="2385"/>
      <c r="AQ160" s="2385"/>
      <c r="AR160" s="2385"/>
      <c r="AS160" s="2385"/>
      <c r="AT160" s="2285"/>
      <c r="AU160" s="2285"/>
      <c r="BA160" s="1155">
        <v>18</v>
      </c>
    </row>
    <row customHeight="1" ht="18.75">
      <c r="O161" s="537"/>
      <c r="T161" s="2285"/>
      <c r="U161" s="2285"/>
      <c r="V161" s="2285"/>
      <c r="W161" s="2285"/>
      <c r="X161" s="2285"/>
      <c r="Y161" s="2285"/>
      <c r="Z161" s="2285"/>
      <c r="AA161" s="2285"/>
      <c r="AB161" s="2285"/>
      <c r="AC161" s="2285"/>
      <c r="AD161" s="2285"/>
      <c r="AE161" s="2285"/>
      <c r="AF161" s="2285"/>
      <c r="AG161" s="2285"/>
      <c r="AH161" s="2285"/>
      <c r="AI161" s="2285"/>
      <c r="AJ161" s="2285"/>
      <c r="AK161" s="2285"/>
      <c r="AL161" s="2385"/>
      <c r="AM161" s="2385"/>
      <c r="AN161" s="2385"/>
      <c r="AO161" s="2385"/>
      <c r="AP161" s="2385"/>
      <c r="AQ161" s="2385"/>
      <c r="AR161" s="2385"/>
      <c r="AS161" s="2385"/>
      <c r="AT161" s="2285"/>
      <c r="AU161" s="2285"/>
      <c r="BA161" s="1155">
        <v>18</v>
      </c>
    </row>
    <row customHeight="1" ht="29.25">
      <c r="O162" s="537"/>
      <c r="S162" s="1253"/>
      <c r="T162" s="2285"/>
      <c r="U162" s="2285"/>
      <c r="V162" s="2285"/>
      <c r="W162" s="2285"/>
      <c r="X162" s="2285"/>
      <c r="Y162" s="2285"/>
      <c r="Z162" s="2285"/>
      <c r="AA162" s="2285"/>
      <c r="AB162" s="2285"/>
      <c r="AC162" s="2285"/>
      <c r="AD162" s="2285"/>
      <c r="AE162" s="2285"/>
      <c r="AF162" s="2285"/>
      <c r="AG162" s="2285"/>
      <c r="AH162" s="2285"/>
      <c r="AI162" s="2285"/>
      <c r="AJ162" s="2285"/>
      <c r="AK162" s="2285"/>
      <c r="AL162" s="2385"/>
      <c r="AM162" s="2385"/>
      <c r="AN162" s="2385"/>
      <c r="AO162" s="2385"/>
      <c r="AP162" s="2385"/>
      <c r="AQ162" s="2385"/>
      <c r="AR162" s="2385"/>
      <c r="AS162" s="2385"/>
      <c r="AT162" s="2285"/>
      <c r="AU162" s="2285"/>
      <c r="BA162" s="1155">
        <v>28</v>
      </c>
    </row>
    <row customHeight="1" ht="22.5" hidden="1">
      <c r="A163" s="1160" t="s">
        <v>84</v>
      </c>
      <c r="B163" s="1160">
        <v>0</v>
      </c>
      <c r="C163" s="1160">
        <v>0</v>
      </c>
      <c r="D163" s="1160">
        <v>0</v>
      </c>
      <c r="E163" s="1160">
        <v>0</v>
      </c>
      <c r="F163" s="1160">
        <v>0</v>
      </c>
      <c r="G163" s="1160">
        <v>0</v>
      </c>
      <c r="H163" s="1160">
        <v>0</v>
      </c>
      <c r="I163" s="1160">
        <v>0</v>
      </c>
      <c r="J163" s="1160">
        <v>0</v>
      </c>
      <c r="K163" s="1160">
        <v>0</v>
      </c>
      <c r="L163" s="1329">
        <v>0</v>
      </c>
      <c r="M163" s="1362">
        <v>0</v>
      </c>
      <c r="N163" s="1362">
        <v>0</v>
      </c>
      <c r="O163" s="1362">
        <v>0</v>
      </c>
      <c r="P163" s="1328">
        <v>3</v>
      </c>
      <c r="Q163" s="344">
        <v>3</v>
      </c>
      <c r="R163" s="344">
        <v>3</v>
      </c>
      <c r="S163" s="581">
        <v>12</v>
      </c>
      <c r="T163" s="1155">
        <v>31</v>
      </c>
      <c r="U163" s="1155">
        <v>0</v>
      </c>
      <c r="V163" s="1155">
        <v>0</v>
      </c>
      <c r="W163" s="1155">
        <v>0</v>
      </c>
      <c r="X163" s="1155">
        <v>0</v>
      </c>
      <c r="Y163" s="1155">
        <v>0</v>
      </c>
      <c r="Z163" s="1155">
        <v>0</v>
      </c>
      <c r="AA163" s="1155">
        <v>0</v>
      </c>
      <c r="AB163" s="1155">
        <v>0</v>
      </c>
      <c r="AC163" s="1155">
        <v>0</v>
      </c>
      <c r="AD163" s="1155">
        <v>24</v>
      </c>
      <c r="AE163" s="1155">
        <v>0</v>
      </c>
      <c r="AF163" s="1155">
        <v>24</v>
      </c>
      <c r="AG163" s="1155">
        <v>24</v>
      </c>
      <c r="AH163" s="1155">
        <v>11</v>
      </c>
      <c r="AI163" s="1155">
        <v>3</v>
      </c>
      <c r="AJ163" s="1155">
        <v>11</v>
      </c>
      <c r="AK163" s="1155">
        <v>0</v>
      </c>
      <c r="AL163" s="1635">
        <v>0</v>
      </c>
      <c r="AM163" s="1635">
        <v>0</v>
      </c>
      <c r="AN163" s="1635">
        <v>0</v>
      </c>
      <c r="AO163" s="1635">
        <v>0</v>
      </c>
      <c r="AP163" s="1635">
        <v>0</v>
      </c>
      <c r="AQ163" s="1635">
        <v>0</v>
      </c>
      <c r="AR163" s="1635">
        <v>0</v>
      </c>
      <c r="AS163" s="1635">
        <v>0</v>
      </c>
      <c r="AT163" s="1155">
        <v>4</v>
      </c>
      <c r="AU163" s="1155">
        <v>115</v>
      </c>
      <c r="AV163" s="511">
        <v>10</v>
      </c>
      <c r="AW163" s="511">
        <v>10</v>
      </c>
      <c r="AX163" s="511">
        <v>10</v>
      </c>
      <c r="AY163" s="511">
        <v>10</v>
      </c>
      <c r="AZ163" s="511">
        <v>10</v>
      </c>
      <c r="BA163" s="1155">
        <v>23</v>
      </c>
    </row>
  </sheetData>
  <sheetProtection formatColumns="0" formatRows="0" autoFilter="0" sort="0" insertRows="0" insertColumns="1" deleteRows="0" deleteColumns="0"/>
  <mergeCells count="373">
    <mergeCell ref="T161:AU161"/>
    <mergeCell ref="T162:AU162"/>
    <mergeCell ref="T160:AU160"/>
    <mergeCell ref="AU49:AU51"/>
    <mergeCell ref="T157:AU157"/>
    <mergeCell ref="T158:AU15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63:AU65"/>
    <mergeCell ref="AH63:AH64"/>
    <mergeCell ref="AI63:AI64"/>
    <mergeCell ref="AJ63:AJ64"/>
    <mergeCell ref="AK63:AK64"/>
    <mergeCell ref="V62:AC62"/>
    <mergeCell ref="AD62:AT62"/>
    <mergeCell ref="V57:AC57"/>
    <mergeCell ref="AD57:AT57"/>
    <mergeCell ref="V58:AC58"/>
    <mergeCell ref="AD58:AT58"/>
    <mergeCell ref="V59:AC59"/>
    <mergeCell ref="AD59:AT59"/>
    <mergeCell ref="V60:AC60"/>
    <mergeCell ref="AD60:AT60"/>
    <mergeCell ref="V61:AC61"/>
    <mergeCell ref="AD61:AT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U77:AU79"/>
    <mergeCell ref="AH77:AH78"/>
    <mergeCell ref="AI77:AI78"/>
    <mergeCell ref="AJ77:AJ78"/>
    <mergeCell ref="AK77:AK78"/>
    <mergeCell ref="V76:AC76"/>
    <mergeCell ref="AD76:AT76"/>
    <mergeCell ref="V71:AC71"/>
    <mergeCell ref="AD71:AT71"/>
    <mergeCell ref="V72:AC72"/>
    <mergeCell ref="AD72:AT72"/>
    <mergeCell ref="V73:AC73"/>
    <mergeCell ref="AD73:AT73"/>
    <mergeCell ref="V74:AC74"/>
    <mergeCell ref="AD74:AT74"/>
    <mergeCell ref="V75:AC75"/>
    <mergeCell ref="AD75:AT75"/>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AU91:AU93"/>
    <mergeCell ref="AH91:AH92"/>
    <mergeCell ref="AI91:AI92"/>
    <mergeCell ref="AJ91:AJ92"/>
    <mergeCell ref="AK91:AK92"/>
    <mergeCell ref="V90:AC90"/>
    <mergeCell ref="AD90:AT90"/>
    <mergeCell ref="V85:AC85"/>
    <mergeCell ref="AD85:AT85"/>
    <mergeCell ref="V86:AC86"/>
    <mergeCell ref="AD86:AT86"/>
    <mergeCell ref="V87:AC87"/>
    <mergeCell ref="AD87:AT87"/>
    <mergeCell ref="V88:AC88"/>
    <mergeCell ref="AD88:AT88"/>
    <mergeCell ref="V89:AC89"/>
    <mergeCell ref="AD89:AT89"/>
    <mergeCell ref="E85:E98"/>
    <mergeCell ref="F86:F97"/>
    <mergeCell ref="G87:G96"/>
    <mergeCell ref="H88:H95"/>
    <mergeCell ref="I89:I94"/>
    <mergeCell ref="P89:P94"/>
    <mergeCell ref="J90:J93"/>
    <mergeCell ref="Q90:Q93"/>
    <mergeCell ref="K91:K92"/>
    <mergeCell ref="Z91:Z92"/>
    <mergeCell ref="AA91:AA92"/>
    <mergeCell ref="AB91:AB92"/>
    <mergeCell ref="AC91:AC92"/>
    <mergeCell ref="AU105:AU107"/>
    <mergeCell ref="AH105:AH106"/>
    <mergeCell ref="AI105:AI106"/>
    <mergeCell ref="AJ105:AJ106"/>
    <mergeCell ref="AK105:AK106"/>
    <mergeCell ref="V104:AC104"/>
    <mergeCell ref="AD104:AT104"/>
    <mergeCell ref="V99:AC99"/>
    <mergeCell ref="AD99:AT99"/>
    <mergeCell ref="V100:AC100"/>
    <mergeCell ref="AD100:AT100"/>
    <mergeCell ref="V101:AC101"/>
    <mergeCell ref="AD101:AT101"/>
    <mergeCell ref="V102:AC102"/>
    <mergeCell ref="AD102:AT102"/>
    <mergeCell ref="V103:AC103"/>
    <mergeCell ref="AD103:AT103"/>
    <mergeCell ref="E99:E112"/>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AU119:AU121"/>
    <mergeCell ref="AH119:AH120"/>
    <mergeCell ref="AI119:AI120"/>
    <mergeCell ref="AJ119:AJ120"/>
    <mergeCell ref="AK119:AK120"/>
    <mergeCell ref="V118:AC118"/>
    <mergeCell ref="AD118:AT118"/>
    <mergeCell ref="V113:AC113"/>
    <mergeCell ref="AD113:AT113"/>
    <mergeCell ref="V114:AC114"/>
    <mergeCell ref="AD114:AT114"/>
    <mergeCell ref="V115:AC115"/>
    <mergeCell ref="AD115:AT115"/>
    <mergeCell ref="V116:AC116"/>
    <mergeCell ref="AD116:AT116"/>
    <mergeCell ref="V117:AC117"/>
    <mergeCell ref="AD117:AT117"/>
    <mergeCell ref="E113:E126"/>
    <mergeCell ref="F114:F125"/>
    <mergeCell ref="G115:G124"/>
    <mergeCell ref="H116:H123"/>
    <mergeCell ref="I117:I122"/>
    <mergeCell ref="P117:P122"/>
    <mergeCell ref="J118:J121"/>
    <mergeCell ref="Q118:Q121"/>
    <mergeCell ref="K119:K120"/>
    <mergeCell ref="Z119:Z120"/>
    <mergeCell ref="AA119:AA120"/>
    <mergeCell ref="AB119:AB120"/>
    <mergeCell ref="AC119:AC120"/>
    <mergeCell ref="AU133:AU135"/>
    <mergeCell ref="AH133:AH134"/>
    <mergeCell ref="AI133:AI134"/>
    <mergeCell ref="AJ133:AJ134"/>
    <mergeCell ref="AK133:AK134"/>
    <mergeCell ref="V132:AC132"/>
    <mergeCell ref="AD132:AT132"/>
    <mergeCell ref="V127:AC127"/>
    <mergeCell ref="AD127:AT127"/>
    <mergeCell ref="V128:AC128"/>
    <mergeCell ref="AD128:AT128"/>
    <mergeCell ref="V129:AC129"/>
    <mergeCell ref="AD129:AT129"/>
    <mergeCell ref="V130:AC130"/>
    <mergeCell ref="AD130:AT130"/>
    <mergeCell ref="V131:AC131"/>
    <mergeCell ref="AD131:AT131"/>
    <mergeCell ref="E127:E140"/>
    <mergeCell ref="F128:F139"/>
    <mergeCell ref="G129:G138"/>
    <mergeCell ref="H130:H137"/>
    <mergeCell ref="I131:I136"/>
    <mergeCell ref="P131:P136"/>
    <mergeCell ref="J132:J135"/>
    <mergeCell ref="Q132:Q135"/>
    <mergeCell ref="K133:K134"/>
    <mergeCell ref="Z133:Z134"/>
    <mergeCell ref="AA133:AA134"/>
    <mergeCell ref="AB133:AB134"/>
    <mergeCell ref="AC133:AC134"/>
    <mergeCell ref="AU147:AU149"/>
    <mergeCell ref="AH147:AH148"/>
    <mergeCell ref="AI147:AI148"/>
    <mergeCell ref="AJ147:AJ148"/>
    <mergeCell ref="AK147:AK148"/>
    <mergeCell ref="V146:AC146"/>
    <mergeCell ref="AD146:AT146"/>
    <mergeCell ref="V141:AC141"/>
    <mergeCell ref="AD141:AT141"/>
    <mergeCell ref="V142:AC142"/>
    <mergeCell ref="AD142:AT142"/>
    <mergeCell ref="V143:AC143"/>
    <mergeCell ref="AD143:AT143"/>
    <mergeCell ref="V144:AC144"/>
    <mergeCell ref="AD144:AT144"/>
    <mergeCell ref="V145:AC145"/>
    <mergeCell ref="AD145:AT145"/>
    <mergeCell ref="E141:E154"/>
    <mergeCell ref="F142:F153"/>
    <mergeCell ref="G143:G152"/>
    <mergeCell ref="H144:H151"/>
    <mergeCell ref="I145:I150"/>
    <mergeCell ref="P145:P150"/>
    <mergeCell ref="J146:J149"/>
    <mergeCell ref="Q146:Q149"/>
    <mergeCell ref="K147:K148"/>
    <mergeCell ref="Z147:Z148"/>
    <mergeCell ref="AA147:AA148"/>
    <mergeCell ref="AB147:AB148"/>
    <mergeCell ref="AC147:AC1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77:AP78"/>
    <mergeCell ref="AQ77:AQ78"/>
    <mergeCell ref="AR77:AR78"/>
    <mergeCell ref="AS77:AS78"/>
    <mergeCell ref="AP91:AP92"/>
    <mergeCell ref="AQ91:AQ92"/>
    <mergeCell ref="AR91:AR92"/>
    <mergeCell ref="AS91:AS92"/>
    <mergeCell ref="AP105:AP106"/>
    <mergeCell ref="AQ105:AQ106"/>
    <mergeCell ref="AR105:AR106"/>
    <mergeCell ref="AS105:AS106"/>
    <mergeCell ref="AP119:AP120"/>
    <mergeCell ref="AQ119:AQ120"/>
    <mergeCell ref="AR119:AR120"/>
    <mergeCell ref="AS119:AS120"/>
    <mergeCell ref="AP133:AP134"/>
    <mergeCell ref="AQ133:AQ134"/>
    <mergeCell ref="AR133:AR134"/>
    <mergeCell ref="AS133:AS134"/>
    <mergeCell ref="AP147:AP148"/>
    <mergeCell ref="AQ147:AQ148"/>
    <mergeCell ref="AR147:AR148"/>
    <mergeCell ref="AS147:AS148"/>
  </mergeCells>
  <dataValidations count="8">
    <dataValidation allowBlank="1" promptTitle="checkPeriodRange" sqref="Y65684 Y131220 Y196756 Y262292 Y327828 Y393364 Y458900 Y524436 Y589972 Y655508 Y721044 Y786580 Y852116 Y917652 Y983188 Y9 AG65684 AG131220 AG196756 AG262292 AG327828 AG393364 AG458900 AG524436 AG589972 AG655508 AG721044 AG786580 AG852116 AG917652 AG983188 AG9 AG50 AG18 Y50 Y64 AG64 Y78 AG78 Y92 AG92 Y106 AG106 Y120 AG120 Y134 AG134 Y148 AG148 AO9 AO50 AO64 AO78 AO92 AO106 AO120 AO134 AO148"/>
    <dataValidation allowBlank="1" showInputMessage="1" showErrorMessage="1" prompt="Для выбора выполните двойной щелчок левой клавиши мыши по соответствующей ячейке." sqref="AA65683 AA131219 AA196755 AA262291 AA327827 AA393363 AA458899 AA524435 AA589971 AA655507 AA721043 AA786579 AA852115 AA917651 AA983187 AC131219 AC458899 AC196755 AC262291 AC327827 AC393363 AC524435 AC589971 AC655507 AC721043 AC786579 AC852115 AC917651 AC983187 AC65683 AI65683 AI131219 AI196755 AI262291 AI327827 AI393363 AI458899 AI524435 AI589971 AI655507 AI721043 AI786579 AI852115 AI917651 AI983187 AK327827:AS327827 AK393363:AS393363 AK49 AQ49 AS49 AK524435:AS524435 AK8 AQ8 AS8 AK589971:AS589971 AK655507:AS655507 AK17 AK721043:AS721043 AK786579:AS786579 AK852115:AS852115 AK917651:AS917651 AK983187:AS983187 AK65683:AS65683 AK131219:AS131219 AI49 AK458899:AS458899 AI8 AC8 AA8 AI17 AK196755:AS196755 AA49 AC49 AK262291:AS262291 AA63 AC63 AI63 AK63 AQ63 AS63 AA77 AC77 AI77 AK77 AQ77 AS77 AA91 AC91 AI91 AK91 AQ91 AS91 AA105 AC105 AI105 AK105 AQ105 AS105 AA119 AC119 AI119 AK119 AQ119 AS119 AA133 AC133 AI133 AK133 AQ133 AS133 AA147 AC147 AI147 AK147 AQ147 AS1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83 Z131219 Z196755 Z262291 Z327827 Z393363 Z458899 Z524435 Z589971 Z655507 Z721043 Z786579 Z852115 Z917651 Z983187 AB65683 AB131219 AB196755 AB262291 AB327827 AB393363 AB458899 AB524435 AB589971 AB655507 AB721043 AB786579 AB852115 AB917651 AB983187 Z8 AH65683 AH131219 AH196755 AH262291 AH327827 AH393363 AH458899 AH524435 AH589971 AH655507 AH721043 AH786579 AH852115 AH917651 AH983187 AJ65683 AJ131219 AJ196755 AJ262291 AJ327827 AJ393363 AJ458899 AJ524435 AJ589971 AJ655507 AJ721043 AJ786579 AJ852115 AJ917651 AJ983187 AJ49 AH49 AH8 AJ8 AB8 AH17 AJ17 Z49 AB49 Z63 AB63 AH63 AJ63 Z77 AB77 AH77 AJ77 Z91 AB91 AH91 AJ91 Z105 AB105 AH105 AJ105 Z119 AB119 AH119 AJ119 Z133 AB133 AH133 AJ133 Z147 AB147 AH147 AJ147 AP8 AR8 AP49 AR49 AP63 AR63 AP77 AR77 AP91 AR91 AP105 AR105 AP119 AR119 AP133 AR133 AP147 AR147"/>
    <dataValidation type="list" allowBlank="1" showInputMessage="1" showErrorMessage="1" errorTitle="Ошибка" error="Выберите значение из списка" sqref="T65683 T131219 T196755 T262291 T327827 T393363 T458899 T524435 T589971 T655507 T721043 T786579 T852115 T917651 T983187">
      <formula1>kind_of_heat_transfer</formula1>
    </dataValidation>
    <dataValidation type="textLength" operator="lessThanOrEqual" allowBlank="1" showInputMessage="1" showErrorMessage="1" errorTitle="Ошибка" error="Допускается ввод не более 900 символов!" sqref="AU65677:AU65684 AU131213:AU131220 AU196749:AU196756 AU262285:AU262292 AU327821:AU327828 AU393357:AU393364 AU458893:AU458900 AU524429:AU524436 AU589965:AU589972 AU655501:AU655508 AU721037:AU721044 AU786573:AU786580 AU852109:AU852116 AU917645:AU917652 AU983181:AU983188">
      <formula1>900</formula1>
    </dataValidation>
    <dataValidation type="list" allowBlank="1" showInputMessage="1" showErrorMessage="1" errorTitle="Ошибка" error="Выберите значение из списка" sqref="V983185:W983185 V65681:W65681 V131217:W131217 V196753:W196753 V262289:W262289 V327825:W327825 V393361:W393361 V458897:W458897 V524433:W524433 V589969:W589969 V655505:W655505 V721041:W721041 V786577:W786577 V852113:W852113 V917649:W917649 AD983185:AE983185 AD65681:AE65681 AD131217:AE131217 AD196753:AE196753 AD262289:AE262289 AD327825:AE327825 AD393361:AE393361 AD458897:AE458897 AD524433:AE524433 AD589969:AE589969 AD655505:AE655505 AD721041:AE721041 AD786577:AE786577 AD852113:AE852113 AD917649:AE917649">
      <formula1>kind_of_scheme_in</formula1>
    </dataValidation>
    <dataValidation allowBlank="1" sqref="S131221:AU131227 S196757:AU196763 S262293:AU262299 S327829:AU327835 S393365:AU393371 S458901:AU458907 S524437:AU524443 S589973:AU589979 S655509:AU655515 S721045:AU721051 S786581:AU786587 S852117:AU852123 S917653:AU917659 S983189:AU983195 S65685:AU65691"/>
    <dataValidation type="list" allowBlank="1" showInputMessage="1" errorTitle="Ошибка" error="Выберите значение из списка" prompt="Выберите значение из списка" sqref="V983186:AT983186 V65682:AT65682 V131218:AT131218 V196754:AT196754 V262290:AT262290 V327826:AT327826 V393362:AT393362 V458898:AT458898 V524434:AT524434 V589970:AT589970 V655506:AT655506 V721042:AT721042 V786578:AT786578 V852114:AT852114 V917650:AT91765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32D89-5F16-D9F8-5567-CD84075AD0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439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440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441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443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445</v>
      </c>
      <c r="M6" s="1635"/>
      <c r="P6" s="2257">
        <v>1</v>
      </c>
      <c r="Q6" s="1954"/>
      <c r="R6" s="356"/>
      <c r="S6" s="1958">
        <f>$I6</f>
      </c>
      <c r="T6" s="285" t="s">
        <v>446</v>
      </c>
      <c r="U6" s="300"/>
      <c r="V6" s="2245"/>
      <c r="W6" s="2246"/>
      <c r="X6" s="2246"/>
      <c r="Y6" s="2246"/>
      <c r="Z6" s="2246"/>
      <c r="AA6" s="2246"/>
      <c r="AB6" s="2246"/>
      <c r="AC6" s="2247"/>
      <c r="AD6" s="2245"/>
      <c r="AE6" s="2246"/>
      <c r="AF6" s="2246"/>
      <c r="AG6" s="2246"/>
      <c r="AH6" s="2246"/>
      <c r="AI6" s="2246"/>
      <c r="AJ6" s="2246"/>
      <c r="AK6" s="2246"/>
      <c r="AL6" s="2247"/>
      <c r="AM6" s="1258" t="s">
        <v>447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448</v>
      </c>
      <c r="M7" s="1635"/>
      <c r="N7" s="1631"/>
      <c r="P7" s="2257"/>
      <c r="Q7" s="2257">
        <v>1</v>
      </c>
      <c r="R7" s="357"/>
      <c r="S7" s="1958">
        <f>$J7</f>
      </c>
      <c r="T7" s="286" t="s">
        <v>449</v>
      </c>
      <c r="U7" s="300"/>
      <c r="V7" s="2245"/>
      <c r="W7" s="2246"/>
      <c r="X7" s="2246"/>
      <c r="Y7" s="2246"/>
      <c r="Z7" s="2246"/>
      <c r="AA7" s="2246"/>
      <c r="AB7" s="2246"/>
      <c r="AC7" s="2247"/>
      <c r="AD7" s="2245"/>
      <c r="AE7" s="2246"/>
      <c r="AF7" s="2246"/>
      <c r="AG7" s="2246"/>
      <c r="AH7" s="2246"/>
      <c r="AI7" s="2246"/>
      <c r="AJ7" s="2246"/>
      <c r="AK7" s="2246"/>
      <c r="AL7" s="2247"/>
      <c r="AM7" s="1258" t="s">
        <v>450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451</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452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453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454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455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456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457</v>
      </c>
      <c r="P22" s="1362"/>
      <c r="Q22" s="1371"/>
      <c r="R22" s="1371"/>
      <c r="S22" s="729"/>
      <c r="T22" s="1366" t="s">
        <v>458</v>
      </c>
      <c r="AA22" s="595" t="s">
        <v>459</v>
      </c>
      <c r="AC22" s="595" t="s">
        <v>460</v>
      </c>
      <c r="AD22" s="1366" t="s">
        <v>458</v>
      </c>
      <c r="AI22" s="595" t="s">
        <v>461</v>
      </c>
      <c r="AK22" s="595" t="s">
        <v>460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тарифной и ценовой политики Тюменской области</v>
      </c>
      <c r="W29" s="2251"/>
      <c r="X29" s="2251"/>
      <c r="Y29" s="2251"/>
      <c r="Z29" s="2251"/>
      <c r="AA29" s="2251"/>
      <c r="AB29" s="2251"/>
      <c r="AC29" s="1635"/>
      <c r="AD29" s="2251" t="str">
        <f>IF(TITLE_NAME_OR_PR_CHANGE="",IF(TITLE_NAME_OR_PR="","",TITLE_NAME_OR_PR),TITLE_NAME_OR_PR_CHANGE)</f>
        <v>Департамент тарифной и ценовой политики Тюменской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462</v>
      </c>
      <c r="T30" s="2250"/>
      <c r="U30" s="1372"/>
      <c r="V30" s="2264" t="str">
        <f>IF(TITLE_DATE_PR_CHANGE="",IF(TITLE_DATE_PR="","",TITLE_DATE_PR),TITLE_DATE_PR_CHANGE)</f>
        <v>45503.42328703704</v>
      </c>
      <c r="W30" s="2264"/>
      <c r="X30" s="2264"/>
      <c r="Y30" s="2264"/>
      <c r="Z30" s="2264"/>
      <c r="AA30" s="2264"/>
      <c r="AB30" s="2264"/>
      <c r="AC30" s="1635"/>
      <c r="AD30" s="2264" t="str">
        <f>IF(TITLE_DATE_PR_CHANGE="",IF(TITLE_DATE_PR="","",TITLE_DATE_PR),TITLE_DATE_PR_CHANGE)</f>
        <v>45503.42328703704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463</v>
      </c>
      <c r="T31" s="2250"/>
      <c r="U31" s="1372"/>
      <c r="V31" s="2251" t="str">
        <f>IF(TITLE_NUMBER_PR_CHANGE="",IF(TITLE_NUMBER_PR="","",TITLE_NUMBER_PR),TITLE_NUMBER_PR_CHANGE)</f>
        <v>032/01-21</v>
      </c>
      <c r="W31" s="2251"/>
      <c r="X31" s="2251"/>
      <c r="Y31" s="2251"/>
      <c r="Z31" s="2251"/>
      <c r="AA31" s="2251"/>
      <c r="AB31" s="2251"/>
      <c r="AC31" s="1635"/>
      <c r="AD31" s="2251" t="str">
        <f>IF(TITLE_NUMBER_PR_CHANGE="",IF(TITLE_NUMBER_PR="","",TITLE_NUMBER_PR),TITLE_NUMBER_PR_CHANGE)</f>
        <v>032/01-21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https://tarif.admtyumen.ru/OIGV/tarif/actions/npa.htm</v>
      </c>
      <c r="W32" s="2251"/>
      <c r="X32" s="2251"/>
      <c r="Y32" s="2251"/>
      <c r="Z32" s="2251"/>
      <c r="AA32" s="2251"/>
      <c r="AB32" s="2251"/>
      <c r="AC32" s="1635"/>
      <c r="AD32" s="2251" t="str">
        <f>IF(TITLE_IST_PUB_CHANGE="",IF(TITLE_IST_PUB="","",TITLE_IST_PUB),TITLE_IST_PUB_CHANGE)</f>
        <v>https://tarif.admtyumen.ru/OIGV/tarif/actions/npa.htm</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464</v>
      </c>
      <c r="T34" s="2250"/>
      <c r="U34" s="1372"/>
      <c r="V34" s="2264" t="str">
        <f>IF(TITLE_DATE_PR_CHANGE="",IF(TITLE_DATE_PR="","",TITLE_DATE_PR),TITLE_DATE_PR_CHANGE)</f>
        <v>45503.42328703704</v>
      </c>
      <c r="W34" s="2264"/>
      <c r="X34" s="2264"/>
      <c r="Y34" s="2264"/>
      <c r="Z34" s="2264"/>
      <c r="AA34" s="2264"/>
      <c r="AB34" s="2264"/>
      <c r="AC34" s="1635"/>
      <c r="AD34" s="2264" t="str">
        <f>IF(TITLE_DATE_PR_CHANGE="",IF(TITLE_DATE_PR="","",TITLE_DATE_PR),TITLE_DATE_PR_CHANGE)</f>
        <v>45503.42328703704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465</v>
      </c>
      <c r="T35" s="2250"/>
      <c r="U35" s="1372"/>
      <c r="V35" s="2251" t="str">
        <f>IF(TITLE_NUMBER_PR_CHANGE="",IF(TITLE_NUMBER_PR="","",TITLE_NUMBER_PR),TITLE_NUMBER_PR_CHANGE)</f>
        <v>032/01-21</v>
      </c>
      <c r="W35" s="2251"/>
      <c r="X35" s="2251"/>
      <c r="Y35" s="2251"/>
      <c r="Z35" s="2251"/>
      <c r="AA35" s="2251"/>
      <c r="AB35" s="2251"/>
      <c r="AC35" s="1635"/>
      <c r="AD35" s="2251" t="str">
        <f>IF(TITLE_NUMBER_PR_CHANGE="",IF(TITLE_NUMBER_PR="","",TITLE_NUMBER_PR),TITLE_NUMBER_PR_CHANGE)</f>
        <v>032/01-21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466</v>
      </c>
      <c r="AD36" s="1635"/>
      <c r="AE36" s="1635"/>
      <c r="AF36" s="1635"/>
      <c r="AG36" s="1635"/>
      <c r="AH36" s="1635"/>
      <c r="AI36" s="1635"/>
      <c r="AJ36" s="1635"/>
      <c r="AK36" s="1642" t="s">
        <v>466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342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343</v>
      </c>
      <c r="AS38" s="1631">
        <v>14</v>
      </c>
    </row>
    <row customHeight="1" ht="14.699999999999998">
      <c r="Q39" s="376"/>
      <c r="R39" s="376"/>
      <c r="S39" s="2273" t="s">
        <v>90</v>
      </c>
      <c r="T39" s="2209" t="s">
        <v>467</v>
      </c>
      <c r="U39" s="337"/>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631">
        <v>14</v>
      </c>
    </row>
    <row customHeight="1" ht="35.699999999999996">
      <c r="Q40" s="376"/>
      <c r="R40" s="376"/>
      <c r="S40" s="2273"/>
      <c r="T40" s="2209"/>
      <c r="U40" s="1031"/>
      <c r="V40" s="2260" t="s">
        <v>472</v>
      </c>
      <c r="W40" s="2283" t="s">
        <v>473</v>
      </c>
      <c r="X40" s="2262" t="s">
        <v>474</v>
      </c>
      <c r="Y40" s="2263"/>
      <c r="Z40" s="2262" t="s">
        <v>487</v>
      </c>
      <c r="AA40" s="2269"/>
      <c r="AB40" s="2263"/>
      <c r="AC40" s="2278"/>
      <c r="AD40" s="2260" t="s">
        <v>472</v>
      </c>
      <c r="AE40" s="2283" t="s">
        <v>473</v>
      </c>
      <c r="AF40" s="2262" t="s">
        <v>474</v>
      </c>
      <c r="AG40" s="2263"/>
      <c r="AH40" s="2262" t="s">
        <v>475</v>
      </c>
      <c r="AI40" s="2269"/>
      <c r="AJ40" s="2263"/>
      <c r="AK40" s="2278"/>
      <c r="AL40" s="2281"/>
      <c r="AM40" s="2127"/>
      <c r="AS40" s="1631">
        <v>34</v>
      </c>
    </row>
    <row customHeight="1" ht="35.699999999999996">
      <c r="A41" s="1266"/>
      <c r="B41" s="1266" t="s">
        <v>137</v>
      </c>
      <c r="C41" s="1266" t="s">
        <v>138</v>
      </c>
      <c r="D41" s="1266" t="s">
        <v>139</v>
      </c>
      <c r="E41" s="1310" t="s">
        <v>476</v>
      </c>
      <c r="F41" s="1310" t="s">
        <v>477</v>
      </c>
      <c r="G41" s="1310" t="s">
        <v>478</v>
      </c>
      <c r="H41" s="1310" t="s">
        <v>479</v>
      </c>
      <c r="I41" s="1310" t="s">
        <v>480</v>
      </c>
      <c r="J41" s="1310" t="s">
        <v>481</v>
      </c>
      <c r="K41" s="1310" t="s">
        <v>482</v>
      </c>
      <c r="L41" s="1310" t="s">
        <v>457</v>
      </c>
      <c r="Q41" s="376"/>
      <c r="R41" s="376"/>
      <c r="S41" s="2273"/>
      <c r="T41" s="2209"/>
      <c r="U41" s="302"/>
      <c r="V41" s="2261"/>
      <c r="W41" s="2284"/>
      <c r="X41" s="1938" t="s">
        <v>483</v>
      </c>
      <c r="Y41" s="1938" t="s">
        <v>484</v>
      </c>
      <c r="Z41" s="1938" t="s">
        <v>485</v>
      </c>
      <c r="AA41" s="2270" t="s">
        <v>486</v>
      </c>
      <c r="AB41" s="2271"/>
      <c r="AC41" s="2279"/>
      <c r="AD41" s="2261"/>
      <c r="AE41" s="2284"/>
      <c r="AF41" s="1938" t="s">
        <v>483</v>
      </c>
      <c r="AG41" s="1938" t="s">
        <v>484</v>
      </c>
      <c r="AH41" s="1938" t="s">
        <v>485</v>
      </c>
      <c r="AI41" s="2270" t="s">
        <v>486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254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254</v>
      </c>
      <c r="B44" s="1267" t="s">
        <v>255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439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440</v>
      </c>
      <c r="AO44" s="1624"/>
      <c r="AP44" s="1624" t="str">
        <f>IF(T44="","",T44)</f>
        <v>Территория действия тарифа</v>
      </c>
      <c r="AQ44" s="1624"/>
      <c r="AR44" s="1624"/>
      <c r="AS44" s="1631">
        <v>21</v>
      </c>
    </row>
    <row customHeight="1" ht="24">
      <c r="A45" s="1267" t="s">
        <v>254</v>
      </c>
      <c r="B45" s="1267" t="s">
        <v>255</v>
      </c>
      <c r="C45" s="1267" t="s">
        <v>256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441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442</v>
      </c>
      <c r="AO45" s="1624"/>
      <c r="AP45" s="1624" t="str">
        <f>IF(T45="","",T45)</f>
        <v>Наименование системы теплоснабжения </v>
      </c>
      <c r="AQ45" s="1624"/>
      <c r="AR45" s="1624"/>
      <c r="AS45" s="1631">
        <v>23</v>
      </c>
    </row>
    <row customHeight="1" ht="22.049999999999997">
      <c r="A46" s="1267" t="s">
        <v>254</v>
      </c>
      <c r="B46" s="1267" t="s">
        <v>255</v>
      </c>
      <c r="C46" s="1267" t="s">
        <v>256</v>
      </c>
      <c r="D46" s="1267" t="s">
        <v>257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443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444</v>
      </c>
      <c r="AO46" s="1624"/>
      <c r="AP46" s="1624" t="str">
        <f>IF(T46="","",T46)</f>
        <v>Источник тепловой энергии  </v>
      </c>
      <c r="AQ46" s="1624"/>
      <c r="AR46" s="1624"/>
      <c r="AS46" s="1631">
        <v>21</v>
      </c>
    </row>
    <row customHeight="1" ht="49.5">
      <c r="A47" s="1267" t="s">
        <v>254</v>
      </c>
      <c r="B47" s="1267" t="s">
        <v>255</v>
      </c>
      <c r="C47" s="1267" t="s">
        <v>256</v>
      </c>
      <c r="D47" s="1267" t="s">
        <v>257</v>
      </c>
      <c r="E47" s="2290"/>
      <c r="F47" s="2290"/>
      <c r="G47" s="2290"/>
      <c r="H47" s="2290"/>
      <c r="I47" s="2127" t="str">
        <f>S46&amp;".1"</f>
        <v>....1</v>
      </c>
      <c r="J47" s="1267"/>
      <c r="K47" s="1267"/>
      <c r="L47" s="1310" t="s">
        <v>445</v>
      </c>
      <c r="P47" s="2257">
        <v>1</v>
      </c>
      <c r="Q47" s="1954"/>
      <c r="R47" s="356"/>
      <c r="S47" s="1958" t="str">
        <f>$I47</f>
        <v>....1</v>
      </c>
      <c r="T47" s="285" t="s">
        <v>446</v>
      </c>
      <c r="U47" s="300"/>
      <c r="V47" s="2245"/>
      <c r="W47" s="2246"/>
      <c r="X47" s="2246"/>
      <c r="Y47" s="2246"/>
      <c r="Z47" s="2246"/>
      <c r="AA47" s="2246"/>
      <c r="AB47" s="2246"/>
      <c r="AC47" s="2247"/>
      <c r="AD47" s="2245"/>
      <c r="AE47" s="2246"/>
      <c r="AF47" s="2246"/>
      <c r="AG47" s="2246"/>
      <c r="AH47" s="2246"/>
      <c r="AI47" s="2246"/>
      <c r="AJ47" s="2246"/>
      <c r="AK47" s="2246"/>
      <c r="AL47" s="2247"/>
      <c r="AM47" s="1258" t="s">
        <v>447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254</v>
      </c>
      <c r="B48" s="1267" t="s">
        <v>255</v>
      </c>
      <c r="C48" s="1267" t="s">
        <v>256</v>
      </c>
      <c r="D48" s="1267" t="s">
        <v>257</v>
      </c>
      <c r="E48" s="2290"/>
      <c r="F48" s="2290"/>
      <c r="G48" s="2290"/>
      <c r="H48" s="2290"/>
      <c r="I48" s="2101"/>
      <c r="J48" s="2127" t="str">
        <f>I47&amp;".1"</f>
        <v>....1.1</v>
      </c>
      <c r="K48" s="1267"/>
      <c r="L48" s="1310" t="s">
        <v>448</v>
      </c>
      <c r="P48" s="2257"/>
      <c r="Q48" s="2257">
        <v>1</v>
      </c>
      <c r="R48" s="357"/>
      <c r="S48" s="1958" t="str">
        <f>$J48</f>
        <v>....1.1</v>
      </c>
      <c r="T48" s="286" t="s">
        <v>449</v>
      </c>
      <c r="U48" s="300"/>
      <c r="V48" s="2245"/>
      <c r="W48" s="2246"/>
      <c r="X48" s="2246"/>
      <c r="Y48" s="2246"/>
      <c r="Z48" s="2246"/>
      <c r="AA48" s="2246"/>
      <c r="AB48" s="2246"/>
      <c r="AC48" s="2247"/>
      <c r="AD48" s="2245"/>
      <c r="AE48" s="2246"/>
      <c r="AF48" s="2246"/>
      <c r="AG48" s="2246"/>
      <c r="AH48" s="2246"/>
      <c r="AI48" s="2246"/>
      <c r="AJ48" s="2246"/>
      <c r="AK48" s="2246"/>
      <c r="AL48" s="2247"/>
      <c r="AM48" s="1258" t="s">
        <v>450</v>
      </c>
      <c r="AO48" s="1624"/>
      <c r="AP48" s="1624" t="str">
        <f>IF(T48="","",T48)</f>
        <v>Группа потребителей</v>
      </c>
      <c r="AQ48" s="1624"/>
      <c r="AR48" s="1624"/>
      <c r="AS48" s="1631">
        <v>21</v>
      </c>
    </row>
    <row customHeight="1" ht="22.049999999999997">
      <c r="A49" s="1267" t="s">
        <v>254</v>
      </c>
      <c r="B49" s="1267" t="s">
        <v>255</v>
      </c>
      <c r="C49" s="1267" t="s">
        <v>256</v>
      </c>
      <c r="D49" s="1267" t="s">
        <v>257</v>
      </c>
      <c r="E49" s="2290"/>
      <c r="F49" s="2290"/>
      <c r="G49" s="2290"/>
      <c r="H49" s="2290"/>
      <c r="I49" s="2101"/>
      <c r="J49" s="2101"/>
      <c r="K49" s="2127" t="str">
        <f>J48&amp;".1"</f>
        <v>....1.1.1</v>
      </c>
      <c r="L49" s="1310" t="s">
        <v>451</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1636">
        <f>STRCHECKDATE(V50:AL50)</f>
      </c>
      <c r="AO49" s="1624"/>
      <c r="AP49" s="1624" t="str">
        <f>IF(T49="","",T49)</f>
        <v/>
      </c>
      <c r="AQ49" s="1624"/>
      <c r="AR49" s="1624"/>
      <c r="AS49" s="1631">
        <v>21</v>
      </c>
    </row>
    <row customHeight="1" ht="1.05">
      <c r="A50" s="1267" t="s">
        <v>254</v>
      </c>
      <c r="B50" s="1267" t="s">
        <v>255</v>
      </c>
      <c r="C50" s="1267" t="s">
        <v>256</v>
      </c>
      <c r="D50" s="1267" t="s">
        <v>257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254</v>
      </c>
      <c r="B51" s="1267" t="s">
        <v>255</v>
      </c>
      <c r="C51" s="1267" t="s">
        <v>256</v>
      </c>
      <c r="D51" s="1267" t="s">
        <v>257</v>
      </c>
      <c r="E51" s="2290"/>
      <c r="F51" s="2290"/>
      <c r="G51" s="2290"/>
      <c r="H51" s="2290"/>
      <c r="I51" s="2101"/>
      <c r="J51" s="2127"/>
      <c r="K51" s="1267"/>
      <c r="L51" s="1310"/>
      <c r="P51" s="2257"/>
      <c r="Q51" s="2257"/>
      <c r="R51" s="356"/>
      <c r="S51" s="1278"/>
      <c r="T51" s="288" t="s">
        <v>453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254</v>
      </c>
      <c r="B52" s="1267" t="s">
        <v>255</v>
      </c>
      <c r="C52" s="1267" t="s">
        <v>256</v>
      </c>
      <c r="D52" s="1267" t="s">
        <v>257</v>
      </c>
      <c r="E52" s="2290"/>
      <c r="F52" s="2290"/>
      <c r="G52" s="2290"/>
      <c r="H52" s="2290"/>
      <c r="I52" s="2127"/>
      <c r="J52" s="1267"/>
      <c r="K52" s="1267"/>
      <c r="L52" s="1310"/>
      <c r="P52" s="2257"/>
      <c r="Q52" s="1954"/>
      <c r="R52" s="356"/>
      <c r="S52" s="1278"/>
      <c r="T52" s="287" t="s">
        <v>454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254</v>
      </c>
      <c r="B53" s="1267" t="s">
        <v>255</v>
      </c>
      <c r="C53" s="1267" t="s">
        <v>256</v>
      </c>
      <c r="D53" s="1267" t="s">
        <v>257</v>
      </c>
      <c r="E53" s="2290"/>
      <c r="F53" s="2290"/>
      <c r="G53" s="2290"/>
      <c r="H53" s="2289"/>
      <c r="I53" s="1267"/>
      <c r="J53" s="1267"/>
      <c r="K53" s="1267"/>
      <c r="L53" s="1310"/>
      <c r="M53" s="1610"/>
      <c r="N53" s="1610"/>
      <c r="O53" s="1635"/>
      <c r="P53" s="360"/>
      <c r="Q53" s="375"/>
      <c r="R53" s="355"/>
      <c r="S53" s="1278"/>
      <c r="T53" s="365" t="s">
        <v>455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254</v>
      </c>
      <c r="B54" s="1375" t="s">
        <v>255</v>
      </c>
      <c r="C54" s="1375" t="s">
        <v>256</v>
      </c>
      <c r="D54" s="1374"/>
      <c r="E54" s="2290"/>
      <c r="F54" s="2290"/>
      <c r="G54" s="2289"/>
      <c r="H54" s="1374"/>
      <c r="I54" s="1374"/>
      <c r="J54" s="1374"/>
      <c r="K54" s="1374"/>
      <c r="L54" s="1377"/>
      <c r="M54" s="1378"/>
      <c r="N54" s="1378"/>
      <c r="O54" s="35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254</v>
      </c>
      <c r="B55" s="1375" t="s">
        <v>255</v>
      </c>
      <c r="C55" s="1374"/>
      <c r="D55" s="1374"/>
      <c r="E55" s="2290"/>
      <c r="F55" s="2289"/>
      <c r="G55" s="1374"/>
      <c r="H55" s="1374"/>
      <c r="I55" s="1374"/>
      <c r="J55" s="1374"/>
      <c r="K55" s="1374"/>
      <c r="L55" s="1377"/>
      <c r="M55" s="1379"/>
      <c r="N55" s="1379"/>
      <c r="O55" s="35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254</v>
      </c>
      <c r="B56" s="1375"/>
      <c r="C56" s="1375"/>
      <c r="D56" s="1375"/>
      <c r="E56" s="2289"/>
      <c r="F56" s="1375"/>
      <c r="G56" s="1375"/>
      <c r="H56" s="1375"/>
      <c r="I56" s="1375"/>
      <c r="J56" s="1375"/>
      <c r="K56" s="1375"/>
      <c r="L56" s="1381"/>
      <c r="M56" s="1379"/>
      <c r="N56" s="1379"/>
      <c r="O56" s="351"/>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209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84856-67FB-EC98-12FA-F0014956E9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439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440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441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443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445</v>
      </c>
      <c r="M6" s="1635"/>
      <c r="P6" s="2257">
        <v>1</v>
      </c>
      <c r="Q6" s="1954"/>
      <c r="R6" s="356"/>
      <c r="S6" s="1958">
        <f>$I6</f>
      </c>
      <c r="T6" s="285" t="s">
        <v>446</v>
      </c>
      <c r="U6" s="300"/>
      <c r="V6" s="2245"/>
      <c r="W6" s="2246"/>
      <c r="X6" s="2246"/>
      <c r="Y6" s="2246"/>
      <c r="Z6" s="2246"/>
      <c r="AA6" s="2246"/>
      <c r="AB6" s="2246"/>
      <c r="AC6" s="2247"/>
      <c r="AD6" s="2245"/>
      <c r="AE6" s="2246"/>
      <c r="AF6" s="2246"/>
      <c r="AG6" s="2246"/>
      <c r="AH6" s="2246"/>
      <c r="AI6" s="2246"/>
      <c r="AJ6" s="2246"/>
      <c r="AK6" s="2246"/>
      <c r="AL6" s="2247"/>
      <c r="AM6" s="1258" t="s">
        <v>447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448</v>
      </c>
      <c r="M7" s="1635"/>
      <c r="N7" s="1631"/>
      <c r="P7" s="2257"/>
      <c r="Q7" s="2257">
        <v>1</v>
      </c>
      <c r="R7" s="357"/>
      <c r="S7" s="1958">
        <f>$J7</f>
      </c>
      <c r="T7" s="286" t="s">
        <v>449</v>
      </c>
      <c r="U7" s="300"/>
      <c r="V7" s="2245"/>
      <c r="W7" s="2246"/>
      <c r="X7" s="2246"/>
      <c r="Y7" s="2246"/>
      <c r="Z7" s="2246"/>
      <c r="AA7" s="2246"/>
      <c r="AB7" s="2246"/>
      <c r="AC7" s="2247"/>
      <c r="AD7" s="2245"/>
      <c r="AE7" s="2246"/>
      <c r="AF7" s="2246"/>
      <c r="AG7" s="2246"/>
      <c r="AH7" s="2246"/>
      <c r="AI7" s="2246"/>
      <c r="AJ7" s="2246"/>
      <c r="AK7" s="2246"/>
      <c r="AL7" s="2247"/>
      <c r="AM7" s="1258" t="s">
        <v>450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451</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452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453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454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455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456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457</v>
      </c>
      <c r="P22" s="1362"/>
      <c r="Q22" s="1371"/>
      <c r="R22" s="1371"/>
      <c r="S22" s="729"/>
      <c r="T22" s="1366" t="s">
        <v>458</v>
      </c>
      <c r="AA22" s="595" t="s">
        <v>459</v>
      </c>
      <c r="AC22" s="595" t="s">
        <v>460</v>
      </c>
      <c r="AD22" s="1366" t="s">
        <v>458</v>
      </c>
      <c r="AI22" s="595" t="s">
        <v>461</v>
      </c>
      <c r="AK22" s="595" t="s">
        <v>460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тарифной и ценовой политики Тюменской области</v>
      </c>
      <c r="W29" s="2251"/>
      <c r="X29" s="2251"/>
      <c r="Y29" s="2251"/>
      <c r="Z29" s="2251"/>
      <c r="AA29" s="2251"/>
      <c r="AB29" s="2251"/>
      <c r="AC29" s="1635"/>
      <c r="AD29" s="2251" t="str">
        <f>IF(TITLE_NAME_OR_PR_CHANGE="",IF(TITLE_NAME_OR_PR="","",TITLE_NAME_OR_PR),TITLE_NAME_OR_PR_CHANGE)</f>
        <v>Департамент тарифной и ценовой политики Тюменской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462</v>
      </c>
      <c r="T30" s="2250"/>
      <c r="U30" s="1372"/>
      <c r="V30" s="2264" t="str">
        <f>IF(TITLE_DATE_PR_CHANGE="",IF(TITLE_DATE_PR="","",TITLE_DATE_PR),TITLE_DATE_PR_CHANGE)</f>
        <v>45503.42328703704</v>
      </c>
      <c r="W30" s="2264"/>
      <c r="X30" s="2264"/>
      <c r="Y30" s="2264"/>
      <c r="Z30" s="2264"/>
      <c r="AA30" s="2264"/>
      <c r="AB30" s="2264"/>
      <c r="AC30" s="1635"/>
      <c r="AD30" s="2264" t="str">
        <f>IF(TITLE_DATE_PR_CHANGE="",IF(TITLE_DATE_PR="","",TITLE_DATE_PR),TITLE_DATE_PR_CHANGE)</f>
        <v>45503.42328703704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463</v>
      </c>
      <c r="T31" s="2250"/>
      <c r="U31" s="1372"/>
      <c r="V31" s="2251" t="str">
        <f>IF(TITLE_NUMBER_PR_CHANGE="",IF(TITLE_NUMBER_PR="","",TITLE_NUMBER_PR),TITLE_NUMBER_PR_CHANGE)</f>
        <v>032/01-21</v>
      </c>
      <c r="W31" s="2251"/>
      <c r="X31" s="2251"/>
      <c r="Y31" s="2251"/>
      <c r="Z31" s="2251"/>
      <c r="AA31" s="2251"/>
      <c r="AB31" s="2251"/>
      <c r="AC31" s="1635"/>
      <c r="AD31" s="2251" t="str">
        <f>IF(TITLE_NUMBER_PR_CHANGE="",IF(TITLE_NUMBER_PR="","",TITLE_NUMBER_PR),TITLE_NUMBER_PR_CHANGE)</f>
        <v>032/01-21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https://tarif.admtyumen.ru/OIGV/tarif/actions/npa.htm</v>
      </c>
      <c r="W32" s="2251"/>
      <c r="X32" s="2251"/>
      <c r="Y32" s="2251"/>
      <c r="Z32" s="2251"/>
      <c r="AA32" s="2251"/>
      <c r="AB32" s="2251"/>
      <c r="AC32" s="1635"/>
      <c r="AD32" s="2251" t="str">
        <f>IF(TITLE_IST_PUB_CHANGE="",IF(TITLE_IST_PUB="","",TITLE_IST_PUB),TITLE_IST_PUB_CHANGE)</f>
        <v>https://tarif.admtyumen.ru/OIGV/tarif/actions/npa.htm</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464</v>
      </c>
      <c r="T34" s="2250"/>
      <c r="U34" s="1372"/>
      <c r="V34" s="2264" t="str">
        <f>IF(TITLE_DATE_PR_CHANGE="",IF(TITLE_DATE_PR="","",TITLE_DATE_PR),TITLE_DATE_PR_CHANGE)</f>
        <v>45503.42328703704</v>
      </c>
      <c r="W34" s="2264"/>
      <c r="X34" s="2264"/>
      <c r="Y34" s="2264"/>
      <c r="Z34" s="2264"/>
      <c r="AA34" s="2264"/>
      <c r="AB34" s="2264"/>
      <c r="AC34" s="1635"/>
      <c r="AD34" s="2264" t="str">
        <f>IF(TITLE_DATE_PR_CHANGE="",IF(TITLE_DATE_PR="","",TITLE_DATE_PR),TITLE_DATE_PR_CHANGE)</f>
        <v>45503.42328703704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465</v>
      </c>
      <c r="T35" s="2250"/>
      <c r="U35" s="1372"/>
      <c r="V35" s="2251" t="str">
        <f>IF(TITLE_NUMBER_PR_CHANGE="",IF(TITLE_NUMBER_PR="","",TITLE_NUMBER_PR),TITLE_NUMBER_PR_CHANGE)</f>
        <v>032/01-21</v>
      </c>
      <c r="W35" s="2251"/>
      <c r="X35" s="2251"/>
      <c r="Y35" s="2251"/>
      <c r="Z35" s="2251"/>
      <c r="AA35" s="2251"/>
      <c r="AB35" s="2251"/>
      <c r="AC35" s="1635"/>
      <c r="AD35" s="2251" t="str">
        <f>IF(TITLE_NUMBER_PR_CHANGE="",IF(TITLE_NUMBER_PR="","",TITLE_NUMBER_PR),TITLE_NUMBER_PR_CHANGE)</f>
        <v>032/01-21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466</v>
      </c>
      <c r="AD36" s="1635"/>
      <c r="AE36" s="1635"/>
      <c r="AF36" s="1635"/>
      <c r="AG36" s="1635"/>
      <c r="AH36" s="1635"/>
      <c r="AI36" s="1635"/>
      <c r="AJ36" s="1635"/>
      <c r="AK36" s="1642" t="s">
        <v>466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342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343</v>
      </c>
      <c r="AS38" s="1631">
        <v>14</v>
      </c>
    </row>
    <row customHeight="1" ht="14.699999999999998">
      <c r="Q39" s="376"/>
      <c r="R39" s="376"/>
      <c r="S39" s="2273" t="s">
        <v>90</v>
      </c>
      <c r="T39" s="2209" t="s">
        <v>467</v>
      </c>
      <c r="U39" s="337"/>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631">
        <v>14</v>
      </c>
    </row>
    <row customHeight="1" ht="35.699999999999996">
      <c r="Q40" s="376"/>
      <c r="R40" s="376"/>
      <c r="S40" s="2273"/>
      <c r="T40" s="2209"/>
      <c r="U40" s="1031"/>
      <c r="V40" s="2260" t="s">
        <v>472</v>
      </c>
      <c r="W40" s="2283" t="s">
        <v>473</v>
      </c>
      <c r="X40" s="2262" t="s">
        <v>474</v>
      </c>
      <c r="Y40" s="2263"/>
      <c r="Z40" s="2262" t="s">
        <v>487</v>
      </c>
      <c r="AA40" s="2269"/>
      <c r="AB40" s="2263"/>
      <c r="AC40" s="2278"/>
      <c r="AD40" s="2260" t="s">
        <v>472</v>
      </c>
      <c r="AE40" s="2283" t="s">
        <v>473</v>
      </c>
      <c r="AF40" s="2262" t="s">
        <v>474</v>
      </c>
      <c r="AG40" s="2263"/>
      <c r="AH40" s="2262" t="s">
        <v>475</v>
      </c>
      <c r="AI40" s="2269"/>
      <c r="AJ40" s="2263"/>
      <c r="AK40" s="2278"/>
      <c r="AL40" s="2281"/>
      <c r="AM40" s="2127"/>
      <c r="AS40" s="1631">
        <v>34</v>
      </c>
    </row>
    <row customHeight="1" ht="35.699999999999996">
      <c r="A41" s="1266"/>
      <c r="B41" s="1266" t="s">
        <v>137</v>
      </c>
      <c r="C41" s="1266" t="s">
        <v>138</v>
      </c>
      <c r="D41" s="1266" t="s">
        <v>139</v>
      </c>
      <c r="E41" s="1310" t="s">
        <v>476</v>
      </c>
      <c r="F41" s="1310" t="s">
        <v>477</v>
      </c>
      <c r="G41" s="1310" t="s">
        <v>478</v>
      </c>
      <c r="H41" s="1310" t="s">
        <v>479</v>
      </c>
      <c r="I41" s="1310" t="s">
        <v>480</v>
      </c>
      <c r="J41" s="1310" t="s">
        <v>481</v>
      </c>
      <c r="K41" s="1310" t="s">
        <v>482</v>
      </c>
      <c r="L41" s="1310" t="s">
        <v>457</v>
      </c>
      <c r="Q41" s="376"/>
      <c r="R41" s="376"/>
      <c r="S41" s="2273"/>
      <c r="T41" s="2209"/>
      <c r="U41" s="302"/>
      <c r="V41" s="2261"/>
      <c r="W41" s="2284"/>
      <c r="X41" s="1938" t="s">
        <v>483</v>
      </c>
      <c r="Y41" s="1938" t="s">
        <v>484</v>
      </c>
      <c r="Z41" s="1938" t="s">
        <v>485</v>
      </c>
      <c r="AA41" s="2270" t="s">
        <v>486</v>
      </c>
      <c r="AB41" s="2271"/>
      <c r="AC41" s="2279"/>
      <c r="AD41" s="2261"/>
      <c r="AE41" s="2284"/>
      <c r="AF41" s="1938" t="s">
        <v>483</v>
      </c>
      <c r="AG41" s="1938" t="s">
        <v>484</v>
      </c>
      <c r="AH41" s="1938" t="s">
        <v>485</v>
      </c>
      <c r="AI41" s="2270" t="s">
        <v>486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254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254</v>
      </c>
      <c r="B44" s="1267" t="s">
        <v>255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439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440</v>
      </c>
      <c r="AO44" s="1624"/>
      <c r="AP44" s="1624" t="str">
        <f>IF(T44="","",T44)</f>
        <v>Территория действия тарифа</v>
      </c>
      <c r="AQ44" s="1624"/>
      <c r="AR44" s="1624"/>
      <c r="AS44" s="1631">
        <v>21</v>
      </c>
    </row>
    <row customHeight="1" ht="24">
      <c r="A45" s="1267" t="s">
        <v>254</v>
      </c>
      <c r="B45" s="1267" t="s">
        <v>255</v>
      </c>
      <c r="C45" s="1267" t="s">
        <v>256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441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442</v>
      </c>
      <c r="AO45" s="1624"/>
      <c r="AP45" s="1624" t="str">
        <f>IF(T45="","",T45)</f>
        <v>Наименование системы теплоснабжения </v>
      </c>
      <c r="AQ45" s="1624"/>
      <c r="AR45" s="1624"/>
      <c r="AS45" s="1631">
        <v>23</v>
      </c>
    </row>
    <row customHeight="1" ht="22.049999999999997">
      <c r="A46" s="1267" t="s">
        <v>254</v>
      </c>
      <c r="B46" s="1267" t="s">
        <v>255</v>
      </c>
      <c r="C46" s="1267" t="s">
        <v>256</v>
      </c>
      <c r="D46" s="1267" t="s">
        <v>257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443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444</v>
      </c>
      <c r="AO46" s="1624"/>
      <c r="AP46" s="1624" t="str">
        <f>IF(T46="","",T46)</f>
        <v>Источник тепловой энергии  </v>
      </c>
      <c r="AQ46" s="1624"/>
      <c r="AR46" s="1624"/>
      <c r="AS46" s="1631">
        <v>21</v>
      </c>
    </row>
    <row customHeight="1" ht="49.5">
      <c r="A47" s="1267" t="s">
        <v>254</v>
      </c>
      <c r="B47" s="1267" t="s">
        <v>255</v>
      </c>
      <c r="C47" s="1267" t="s">
        <v>256</v>
      </c>
      <c r="D47" s="1267" t="s">
        <v>257</v>
      </c>
      <c r="E47" s="2290"/>
      <c r="F47" s="2290"/>
      <c r="G47" s="2290"/>
      <c r="H47" s="2290"/>
      <c r="I47" s="2127" t="str">
        <f>S46&amp;".1"</f>
        <v>....1</v>
      </c>
      <c r="J47" s="1267"/>
      <c r="K47" s="1267"/>
      <c r="L47" s="1310" t="s">
        <v>445</v>
      </c>
      <c r="P47" s="2257">
        <v>1</v>
      </c>
      <c r="Q47" s="1954"/>
      <c r="R47" s="356"/>
      <c r="S47" s="1958" t="str">
        <f>$I47</f>
        <v>....1</v>
      </c>
      <c r="T47" s="285" t="s">
        <v>446</v>
      </c>
      <c r="U47" s="300"/>
      <c r="V47" s="2245"/>
      <c r="W47" s="2246"/>
      <c r="X47" s="2246"/>
      <c r="Y47" s="2246"/>
      <c r="Z47" s="2246"/>
      <c r="AA47" s="2246"/>
      <c r="AB47" s="2246"/>
      <c r="AC47" s="2247"/>
      <c r="AD47" s="2245"/>
      <c r="AE47" s="2246"/>
      <c r="AF47" s="2246"/>
      <c r="AG47" s="2246"/>
      <c r="AH47" s="2246"/>
      <c r="AI47" s="2246"/>
      <c r="AJ47" s="2246"/>
      <c r="AK47" s="2246"/>
      <c r="AL47" s="2247"/>
      <c r="AM47" s="1258" t="s">
        <v>447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254</v>
      </c>
      <c r="B48" s="1267" t="s">
        <v>255</v>
      </c>
      <c r="C48" s="1267" t="s">
        <v>256</v>
      </c>
      <c r="D48" s="1267" t="s">
        <v>257</v>
      </c>
      <c r="E48" s="2290"/>
      <c r="F48" s="2290"/>
      <c r="G48" s="2290"/>
      <c r="H48" s="2290"/>
      <c r="I48" s="2101"/>
      <c r="J48" s="2127" t="str">
        <f>I47&amp;".1"</f>
        <v>....1.1</v>
      </c>
      <c r="K48" s="1267"/>
      <c r="L48" s="1310" t="s">
        <v>448</v>
      </c>
      <c r="P48" s="2257"/>
      <c r="Q48" s="2257">
        <v>1</v>
      </c>
      <c r="R48" s="357"/>
      <c r="S48" s="1958" t="str">
        <f>$J48</f>
        <v>....1.1</v>
      </c>
      <c r="T48" s="286" t="s">
        <v>449</v>
      </c>
      <c r="U48" s="300"/>
      <c r="V48" s="2245"/>
      <c r="W48" s="2246"/>
      <c r="X48" s="2246"/>
      <c r="Y48" s="2246"/>
      <c r="Z48" s="2246"/>
      <c r="AA48" s="2246"/>
      <c r="AB48" s="2246"/>
      <c r="AC48" s="2247"/>
      <c r="AD48" s="2245"/>
      <c r="AE48" s="2246"/>
      <c r="AF48" s="2246"/>
      <c r="AG48" s="2246"/>
      <c r="AH48" s="2246"/>
      <c r="AI48" s="2246"/>
      <c r="AJ48" s="2246"/>
      <c r="AK48" s="2246"/>
      <c r="AL48" s="2247"/>
      <c r="AM48" s="1258" t="s">
        <v>450</v>
      </c>
      <c r="AO48" s="1624"/>
      <c r="AP48" s="1624" t="str">
        <f>IF(T48="","",T48)</f>
        <v>Группа потребителей</v>
      </c>
      <c r="AQ48" s="1624"/>
      <c r="AR48" s="1624"/>
      <c r="AS48" s="1631">
        <v>21</v>
      </c>
    </row>
    <row customHeight="1" ht="22.049999999999997">
      <c r="A49" s="1267" t="s">
        <v>254</v>
      </c>
      <c r="B49" s="1267" t="s">
        <v>255</v>
      </c>
      <c r="C49" s="1267" t="s">
        <v>256</v>
      </c>
      <c r="D49" s="1267" t="s">
        <v>257</v>
      </c>
      <c r="E49" s="2290"/>
      <c r="F49" s="2290"/>
      <c r="G49" s="2290"/>
      <c r="H49" s="2290"/>
      <c r="I49" s="2101"/>
      <c r="J49" s="2101"/>
      <c r="K49" s="2127" t="str">
        <f>J48&amp;".1"</f>
        <v>....1.1.1</v>
      </c>
      <c r="L49" s="1310" t="s">
        <v>451</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452</v>
      </c>
      <c r="AN49" s="1636">
        <f>STRCHECKDATE(V50:AL50)</f>
      </c>
      <c r="AO49" s="1624"/>
      <c r="AP49" s="1624" t="str">
        <f>IF(T49="","",T49)</f>
        <v/>
      </c>
      <c r="AQ49" s="1624"/>
      <c r="AR49" s="1624"/>
      <c r="AS49" s="1631">
        <v>21</v>
      </c>
    </row>
    <row customHeight="1" ht="1.05">
      <c r="A50" s="1267" t="s">
        <v>254</v>
      </c>
      <c r="B50" s="1267" t="s">
        <v>255</v>
      </c>
      <c r="C50" s="1267" t="s">
        <v>256</v>
      </c>
      <c r="D50" s="1267" t="s">
        <v>257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254</v>
      </c>
      <c r="B51" s="1267" t="s">
        <v>255</v>
      </c>
      <c r="C51" s="1267" t="s">
        <v>256</v>
      </c>
      <c r="D51" s="1267" t="s">
        <v>257</v>
      </c>
      <c r="E51" s="2290"/>
      <c r="F51" s="2290"/>
      <c r="G51" s="2290"/>
      <c r="H51" s="2290"/>
      <c r="I51" s="2101"/>
      <c r="J51" s="2127"/>
      <c r="K51" s="1267"/>
      <c r="L51" s="1310"/>
      <c r="P51" s="2257"/>
      <c r="Q51" s="2257"/>
      <c r="R51" s="356"/>
      <c r="S51" s="1278"/>
      <c r="T51" s="288" t="s">
        <v>453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254</v>
      </c>
      <c r="B52" s="1267" t="s">
        <v>255</v>
      </c>
      <c r="C52" s="1267" t="s">
        <v>256</v>
      </c>
      <c r="D52" s="1267" t="s">
        <v>257</v>
      </c>
      <c r="E52" s="2290"/>
      <c r="F52" s="2290"/>
      <c r="G52" s="2290"/>
      <c r="H52" s="2290"/>
      <c r="I52" s="2127"/>
      <c r="J52" s="1267"/>
      <c r="K52" s="1267"/>
      <c r="L52" s="1310"/>
      <c r="P52" s="2257"/>
      <c r="Q52" s="1954"/>
      <c r="R52" s="356"/>
      <c r="S52" s="1278"/>
      <c r="T52" s="287" t="s">
        <v>454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254</v>
      </c>
      <c r="B53" s="1267" t="s">
        <v>255</v>
      </c>
      <c r="C53" s="1267" t="s">
        <v>256</v>
      </c>
      <c r="D53" s="1267" t="s">
        <v>257</v>
      </c>
      <c r="E53" s="2290"/>
      <c r="F53" s="2290"/>
      <c r="G53" s="2290"/>
      <c r="H53" s="2289"/>
      <c r="I53" s="1267"/>
      <c r="J53" s="1267"/>
      <c r="K53" s="1267"/>
      <c r="L53" s="1310"/>
      <c r="M53" s="1610"/>
      <c r="N53" s="1610"/>
      <c r="O53" s="1635"/>
      <c r="P53" s="360"/>
      <c r="Q53" s="375"/>
      <c r="R53" s="355"/>
      <c r="S53" s="1278"/>
      <c r="T53" s="365" t="s">
        <v>455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254</v>
      </c>
      <c r="B54" s="1267" t="s">
        <v>255</v>
      </c>
      <c r="C54" s="1267" t="s">
        <v>256</v>
      </c>
      <c r="D54" s="1974"/>
      <c r="E54" s="2290"/>
      <c r="F54" s="2290"/>
      <c r="G54" s="2289"/>
      <c r="H54" s="1974"/>
      <c r="I54" s="1974"/>
      <c r="J54" s="1974"/>
      <c r="K54" s="1974"/>
      <c r="L54" s="1380"/>
      <c r="M54" s="1610"/>
      <c r="N54" s="1610"/>
      <c r="O54" s="163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254</v>
      </c>
      <c r="B55" s="1267" t="s">
        <v>255</v>
      </c>
      <c r="C55" s="1974"/>
      <c r="D55" s="1974"/>
      <c r="E55" s="2290"/>
      <c r="F55" s="2289"/>
      <c r="G55" s="1974"/>
      <c r="H55" s="1974"/>
      <c r="I55" s="1974"/>
      <c r="J55" s="1974"/>
      <c r="K55" s="1974"/>
      <c r="L55" s="1380"/>
      <c r="M55" s="1975"/>
      <c r="N55" s="1975"/>
      <c r="O55" s="1635"/>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254</v>
      </c>
      <c r="B56" s="1267"/>
      <c r="C56" s="1267"/>
      <c r="D56" s="1267"/>
      <c r="E56" s="2289"/>
      <c r="F56" s="1267"/>
      <c r="G56" s="1267"/>
      <c r="H56" s="1267"/>
      <c r="I56" s="1267"/>
      <c r="J56" s="1267"/>
      <c r="K56" s="1267"/>
      <c r="L56" s="1310"/>
      <c r="M56" s="1975"/>
      <c r="N56" s="1975"/>
      <c r="O56" s="1635"/>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209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6159-1C82-2601-63E1-EED845ACC5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440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441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445</v>
      </c>
      <c r="M6" s="537"/>
      <c r="P6" s="2257">
        <v>1</v>
      </c>
      <c r="Q6" s="1331"/>
      <c r="R6" s="356"/>
      <c r="S6" s="1336">
        <f>$I6</f>
      </c>
      <c r="T6" s="285" t="s">
        <v>446</v>
      </c>
      <c r="U6" s="300"/>
      <c r="V6" s="2245"/>
      <c r="W6" s="2246"/>
      <c r="X6" s="2246"/>
      <c r="Y6" s="2246"/>
      <c r="Z6" s="2246"/>
      <c r="AA6" s="2246"/>
      <c r="AB6" s="2246"/>
      <c r="AC6" s="2247"/>
      <c r="AD6" s="2245"/>
      <c r="AE6" s="2246"/>
      <c r="AF6" s="2246"/>
      <c r="AG6" s="2246"/>
      <c r="AH6" s="2246"/>
      <c r="AI6" s="2246"/>
      <c r="AJ6" s="2246"/>
      <c r="AK6" s="2246"/>
      <c r="AL6" s="2247"/>
      <c r="AM6" s="1258" t="s">
        <v>447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448</v>
      </c>
      <c r="M7" s="537"/>
      <c r="N7" s="1366"/>
      <c r="P7" s="2257"/>
      <c r="Q7" s="2257">
        <v>1</v>
      </c>
      <c r="R7" s="357"/>
      <c r="S7" s="1336">
        <f>$J7</f>
      </c>
      <c r="T7" s="286" t="s">
        <v>449</v>
      </c>
      <c r="U7" s="300"/>
      <c r="V7" s="2245"/>
      <c r="W7" s="2246"/>
      <c r="X7" s="2246"/>
      <c r="Y7" s="2246"/>
      <c r="Z7" s="2246"/>
      <c r="AA7" s="2246"/>
      <c r="AB7" s="2246"/>
      <c r="AC7" s="2247"/>
      <c r="AD7" s="2245"/>
      <c r="AE7" s="2246"/>
      <c r="AF7" s="2246"/>
      <c r="AG7" s="2246"/>
      <c r="AH7" s="2246"/>
      <c r="AI7" s="2246"/>
      <c r="AJ7" s="2246"/>
      <c r="AK7" s="2246"/>
      <c r="AL7" s="2247"/>
      <c r="AM7" s="1258" t="s">
        <v>450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451</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452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453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454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455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тарифной и ценовой политики Тюменской области</v>
      </c>
      <c r="W29" s="2251"/>
      <c r="X29" s="2251"/>
      <c r="Y29" s="2251"/>
      <c r="Z29" s="2251"/>
      <c r="AA29" s="2251"/>
      <c r="AB29" s="2251"/>
      <c r="AC29" s="326"/>
      <c r="AD29" s="2251" t="str">
        <f>IF(TITLE_NAME_OR_PR_CHANGE="",IF(TITLE_NAME_OR_PR="","",TITLE_NAME_OR_PR),TITLE_NAME_OR_PR_CHANGE)</f>
        <v>Департамент тарифной и ценовой политики Тюменской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45503.42328703704</v>
      </c>
      <c r="W30" s="2264"/>
      <c r="X30" s="2264"/>
      <c r="Y30" s="2264"/>
      <c r="Z30" s="2264"/>
      <c r="AA30" s="2264"/>
      <c r="AB30" s="2264"/>
      <c r="AC30" s="326"/>
      <c r="AD30" s="2264" t="str">
        <f>IF(TITLE_DATE_PR_CHANGE="",IF(TITLE_DATE_PR="","",TITLE_DATE_PR),TITLE_DATE_PR_CHANGE)</f>
        <v>45503.42328703704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032/01-21</v>
      </c>
      <c r="W31" s="2251"/>
      <c r="X31" s="2251"/>
      <c r="Y31" s="2251"/>
      <c r="Z31" s="2251"/>
      <c r="AA31" s="2251"/>
      <c r="AB31" s="2251"/>
      <c r="AC31" s="326"/>
      <c r="AD31" s="2251" t="str">
        <f>IF(TITLE_NUMBER_PR_CHANGE="",IF(TITLE_NUMBER_PR="","",TITLE_NUMBER_PR),TITLE_NUMBER_PR_CHANGE)</f>
        <v>032/01-21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https://tarif.admtyumen.ru/OIGV/tarif/actions/npa.htm</v>
      </c>
      <c r="W32" s="2251"/>
      <c r="X32" s="2251"/>
      <c r="Y32" s="2251"/>
      <c r="Z32" s="2251"/>
      <c r="AA32" s="2251"/>
      <c r="AB32" s="2251"/>
      <c r="AC32" s="326"/>
      <c r="AD32" s="2251" t="str">
        <f>IF(TITLE_IST_PUB_CHANGE="",IF(TITLE_IST_PUB="","",TITLE_IST_PUB),TITLE_IST_PUB_CHANGE)</f>
        <v>https://tarif.admtyumen.ru/OIGV/tarif/actions/npa.htm</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45503.42328703704</v>
      </c>
      <c r="W34" s="2264"/>
      <c r="X34" s="2264"/>
      <c r="Y34" s="2264"/>
      <c r="Z34" s="2264"/>
      <c r="AA34" s="2264"/>
      <c r="AB34" s="2264"/>
      <c r="AC34" s="326"/>
      <c r="AD34" s="2264" t="str">
        <f>IF(TITLE_DATE_PR_CHANGE="",IF(TITLE_DATE_PR="","",TITLE_DATE_PR),TITLE_DATE_PR_CHANGE)</f>
        <v>45503.42328703704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032/01-21</v>
      </c>
      <c r="W35" s="2251"/>
      <c r="X35" s="2251"/>
      <c r="Y35" s="2251"/>
      <c r="Z35" s="2251"/>
      <c r="AA35" s="2251"/>
      <c r="AB35" s="2251"/>
      <c r="AC35" s="326"/>
      <c r="AD35" s="2251" t="str">
        <f>IF(TITLE_NUMBER_PR_CHANGE="",IF(TITLE_NUMBER_PR="","",TITLE_NUMBER_PR),TITLE_NUMBER_PR_CHANGE)</f>
        <v>032/01-21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343</v>
      </c>
      <c r="AS38" s="1155">
        <v>14</v>
      </c>
    </row>
    <row customHeight="1" ht="14.699999999999998">
      <c r="Q39" s="376"/>
      <c r="R39" s="376"/>
      <c r="S39" s="2273" t="s">
        <v>90</v>
      </c>
      <c r="T39" s="2209" t="s">
        <v>467</v>
      </c>
      <c r="U39" s="301"/>
      <c r="V39" s="2274" t="s">
        <v>468</v>
      </c>
      <c r="W39" s="2275"/>
      <c r="X39" s="2291"/>
      <c r="Y39" s="2291"/>
      <c r="Z39" s="2275"/>
      <c r="AA39" s="2275"/>
      <c r="AB39" s="2276"/>
      <c r="AC39" s="2277" t="s">
        <v>469</v>
      </c>
      <c r="AD39" s="2274" t="s">
        <v>468</v>
      </c>
      <c r="AE39" s="2275"/>
      <c r="AF39" s="2291"/>
      <c r="AG39" s="2291"/>
      <c r="AH39" s="2275"/>
      <c r="AI39" s="2275"/>
      <c r="AJ39" s="2276"/>
      <c r="AK39" s="2277" t="s">
        <v>470</v>
      </c>
      <c r="AL39" s="2280" t="s">
        <v>471</v>
      </c>
      <c r="AM39" s="2127"/>
      <c r="AS39" s="1155">
        <v>14</v>
      </c>
    </row>
    <row customHeight="1" ht="24">
      <c r="Q40" s="376"/>
      <c r="R40" s="376"/>
      <c r="S40" s="2273"/>
      <c r="T40" s="2209"/>
      <c r="U40" s="1031"/>
      <c r="V40" s="2292" t="s">
        <v>472</v>
      </c>
      <c r="W40" s="2294" t="s">
        <v>473</v>
      </c>
      <c r="X40" s="1376" t="s">
        <v>474</v>
      </c>
      <c r="Y40" s="1376"/>
      <c r="Z40" s="2269" t="s">
        <v>475</v>
      </c>
      <c r="AA40" s="2269"/>
      <c r="AB40" s="2263"/>
      <c r="AC40" s="2278"/>
      <c r="AD40" s="2292" t="s">
        <v>472</v>
      </c>
      <c r="AE40" s="2294" t="s">
        <v>473</v>
      </c>
      <c r="AF40" s="1376" t="s">
        <v>474</v>
      </c>
      <c r="AG40" s="1376"/>
      <c r="AH40" s="2269" t="s">
        <v>475</v>
      </c>
      <c r="AI40" s="2269"/>
      <c r="AJ40" s="2263"/>
      <c r="AK40" s="2278"/>
      <c r="AL40" s="2281"/>
      <c r="AM40" s="2127"/>
      <c r="AS40" s="1155">
        <v>23</v>
      </c>
    </row>
    <row s="1266" customFormat="1" customHeight="1" ht="24">
      <c r="A41" s="1370"/>
      <c r="B41" s="1370" t="s">
        <v>137</v>
      </c>
      <c r="C41" s="1370" t="s">
        <v>138</v>
      </c>
      <c r="D41" s="1370" t="s">
        <v>139</v>
      </c>
      <c r="E41" s="1364" t="s">
        <v>476</v>
      </c>
      <c r="F41" s="1364" t="s">
        <v>477</v>
      </c>
      <c r="G41" s="1364" t="s">
        <v>478</v>
      </c>
      <c r="H41" s="1364" t="s">
        <v>479</v>
      </c>
      <c r="I41" s="1364" t="s">
        <v>480</v>
      </c>
      <c r="J41" s="1364" t="s">
        <v>481</v>
      </c>
      <c r="K41" s="1364" t="s">
        <v>482</v>
      </c>
      <c r="L41" s="1364" t="s">
        <v>457</v>
      </c>
      <c r="M41" s="1362"/>
      <c r="N41" s="1362"/>
      <c r="O41" s="1362"/>
      <c r="P41" s="1328"/>
      <c r="Q41" s="376"/>
      <c r="R41" s="376"/>
      <c r="S41" s="2273"/>
      <c r="T41" s="2209"/>
      <c r="U41" s="302"/>
      <c r="V41" s="2293"/>
      <c r="W41" s="2295"/>
      <c r="X41" s="1373" t="s">
        <v>483</v>
      </c>
      <c r="Y41" s="1373" t="s">
        <v>484</v>
      </c>
      <c r="Z41" s="1334" t="s">
        <v>485</v>
      </c>
      <c r="AA41" s="2270" t="s">
        <v>486</v>
      </c>
      <c r="AB41" s="2271"/>
      <c r="AC41" s="2279"/>
      <c r="AD41" s="2293"/>
      <c r="AE41" s="2295"/>
      <c r="AF41" s="1373" t="s">
        <v>483</v>
      </c>
      <c r="AG41" s="1373" t="s">
        <v>484</v>
      </c>
      <c r="AH41" s="1334" t="s">
        <v>485</v>
      </c>
      <c r="AI41" s="2270" t="s">
        <v>486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236</v>
      </c>
      <c r="B44" s="1363" t="s">
        <v>237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440</v>
      </c>
      <c r="AO44" s="500"/>
      <c r="AP44" s="500" t="str">
        <f>IF(T44="","",T44)</f>
        <v>Территория действия тарифа</v>
      </c>
      <c r="AQ44" s="500"/>
      <c r="AR44" s="500"/>
      <c r="AS44" s="1155">
        <v>21</v>
      </c>
    </row>
    <row customHeight="1" ht="24">
      <c r="A45" s="1363" t="s">
        <v>236</v>
      </c>
      <c r="B45" s="1363" t="s">
        <v>237</v>
      </c>
      <c r="C45" s="1363" t="s">
        <v>238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441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442</v>
      </c>
      <c r="AO45" s="500"/>
      <c r="AP45" s="500" t="str">
        <f>IF(T45="","",T45)</f>
        <v>Наименование системы теплоснабжения </v>
      </c>
      <c r="AQ45" s="500"/>
      <c r="AR45" s="500"/>
      <c r="AS45" s="1155">
        <v>23</v>
      </c>
    </row>
    <row customHeight="1" ht="22.049999999999997">
      <c r="A46" s="1363" t="s">
        <v>236</v>
      </c>
      <c r="B46" s="1363" t="s">
        <v>237</v>
      </c>
      <c r="C46" s="1363" t="s">
        <v>238</v>
      </c>
      <c r="D46" s="1363" t="s">
        <v>239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444</v>
      </c>
      <c r="AO46" s="500"/>
      <c r="AP46" s="500" t="str">
        <f>IF(T46="","",T46)</f>
        <v>Источник тепловой энергии  </v>
      </c>
      <c r="AQ46" s="500"/>
      <c r="AR46" s="500"/>
      <c r="AS46" s="1155">
        <v>21</v>
      </c>
    </row>
    <row customHeight="1" ht="49.5">
      <c r="A47" s="1363" t="s">
        <v>236</v>
      </c>
      <c r="B47" s="1363" t="s">
        <v>237</v>
      </c>
      <c r="C47" s="1363" t="s">
        <v>238</v>
      </c>
      <c r="D47" s="1363" t="s">
        <v>239</v>
      </c>
      <c r="E47" s="2259"/>
      <c r="F47" s="2259"/>
      <c r="G47" s="2259"/>
      <c r="H47" s="2259"/>
      <c r="I47" s="2256" t="str">
        <f>S46&amp;".1"</f>
        <v>....1</v>
      </c>
      <c r="J47" s="1363"/>
      <c r="K47" s="1363"/>
      <c r="L47" s="1364" t="s">
        <v>445</v>
      </c>
      <c r="P47" s="2257">
        <v>1</v>
      </c>
      <c r="Q47" s="1331"/>
      <c r="R47" s="356"/>
      <c r="S47" s="1336" t="str">
        <f>$I47</f>
        <v>....1</v>
      </c>
      <c r="T47" s="285" t="s">
        <v>446</v>
      </c>
      <c r="U47" s="300"/>
      <c r="V47" s="2245"/>
      <c r="W47" s="2246"/>
      <c r="X47" s="2246"/>
      <c r="Y47" s="2246"/>
      <c r="Z47" s="2246"/>
      <c r="AA47" s="2246"/>
      <c r="AB47" s="2246"/>
      <c r="AC47" s="2247"/>
      <c r="AD47" s="2245"/>
      <c r="AE47" s="2246"/>
      <c r="AF47" s="2246"/>
      <c r="AG47" s="2246"/>
      <c r="AH47" s="2246"/>
      <c r="AI47" s="2246"/>
      <c r="AJ47" s="2246"/>
      <c r="AK47" s="2246"/>
      <c r="AL47" s="2247"/>
      <c r="AM47" s="1258" t="s">
        <v>447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236</v>
      </c>
      <c r="B48" s="1363" t="s">
        <v>237</v>
      </c>
      <c r="C48" s="1363" t="s">
        <v>238</v>
      </c>
      <c r="D48" s="1363" t="s">
        <v>239</v>
      </c>
      <c r="E48" s="2259"/>
      <c r="F48" s="2259"/>
      <c r="G48" s="2259"/>
      <c r="H48" s="2259"/>
      <c r="I48" s="2286"/>
      <c r="J48" s="2256" t="str">
        <f>I47&amp;".1"</f>
        <v>....1.1</v>
      </c>
      <c r="K48" s="1363"/>
      <c r="L48" s="1364" t="s">
        <v>448</v>
      </c>
      <c r="P48" s="2257"/>
      <c r="Q48" s="2257">
        <v>1</v>
      </c>
      <c r="R48" s="357"/>
      <c r="S48" s="1336" t="str">
        <f>$J48</f>
        <v>....1.1</v>
      </c>
      <c r="T48" s="286" t="s">
        <v>449</v>
      </c>
      <c r="U48" s="300"/>
      <c r="V48" s="2245"/>
      <c r="W48" s="2246"/>
      <c r="X48" s="2246"/>
      <c r="Y48" s="2246"/>
      <c r="Z48" s="2246"/>
      <c r="AA48" s="2246"/>
      <c r="AB48" s="2246"/>
      <c r="AC48" s="2247"/>
      <c r="AD48" s="2245"/>
      <c r="AE48" s="2246"/>
      <c r="AF48" s="2246"/>
      <c r="AG48" s="2246"/>
      <c r="AH48" s="2246"/>
      <c r="AI48" s="2246"/>
      <c r="AJ48" s="2246"/>
      <c r="AK48" s="2246"/>
      <c r="AL48" s="2247"/>
      <c r="AM48" s="1258" t="s">
        <v>450</v>
      </c>
      <c r="AO48" s="500"/>
      <c r="AP48" s="500" t="str">
        <f>IF(T48="","",T48)</f>
        <v>Группа потребителей</v>
      </c>
      <c r="AQ48" s="500"/>
      <c r="AR48" s="500"/>
      <c r="AS48" s="1155">
        <v>21</v>
      </c>
    </row>
    <row customHeight="1" ht="22.049999999999997">
      <c r="A49" s="1363" t="s">
        <v>236</v>
      </c>
      <c r="B49" s="1363" t="s">
        <v>237</v>
      </c>
      <c r="C49" s="1363" t="s">
        <v>238</v>
      </c>
      <c r="D49" s="1363" t="s">
        <v>239</v>
      </c>
      <c r="E49" s="2259"/>
      <c r="F49" s="2259"/>
      <c r="G49" s="2259"/>
      <c r="H49" s="2259"/>
      <c r="I49" s="2286"/>
      <c r="J49" s="2286"/>
      <c r="K49" s="2256" t="str">
        <f>J48&amp;".1"</f>
        <v>....1.1.1</v>
      </c>
      <c r="L49" s="1364" t="s">
        <v>451</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452</v>
      </c>
      <c r="AN49" s="511">
        <f>STRCHECKDATE(V50:AL50)</f>
      </c>
      <c r="AO49" s="500"/>
      <c r="AP49" s="500" t="str">
        <f>IF(T49="","",T49)</f>
        <v/>
      </c>
      <c r="AQ49" s="500"/>
      <c r="AR49" s="500"/>
      <c r="AS49" s="1155">
        <v>21</v>
      </c>
    </row>
    <row customHeight="1" ht="1.05">
      <c r="A50" s="1363" t="s">
        <v>236</v>
      </c>
      <c r="B50" s="1363" t="s">
        <v>237</v>
      </c>
      <c r="C50" s="1363" t="s">
        <v>238</v>
      </c>
      <c r="D50" s="1363" t="s">
        <v>239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236</v>
      </c>
      <c r="B51" s="1363" t="s">
        <v>237</v>
      </c>
      <c r="C51" s="1363" t="s">
        <v>238</v>
      </c>
      <c r="D51" s="1363" t="s">
        <v>239</v>
      </c>
      <c r="E51" s="2259"/>
      <c r="F51" s="2259"/>
      <c r="G51" s="2259"/>
      <c r="H51" s="2259"/>
      <c r="I51" s="2286"/>
      <c r="J51" s="2256"/>
      <c r="K51" s="1363"/>
      <c r="L51" s="1364"/>
      <c r="P51" s="2257"/>
      <c r="Q51" s="2257"/>
      <c r="R51" s="356"/>
      <c r="S51" s="1278"/>
      <c r="T51" s="288" t="s">
        <v>453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236</v>
      </c>
      <c r="B52" s="1363" t="s">
        <v>237</v>
      </c>
      <c r="C52" s="1363" t="s">
        <v>238</v>
      </c>
      <c r="D52" s="1363" t="s">
        <v>239</v>
      </c>
      <c r="E52" s="2259"/>
      <c r="F52" s="2259"/>
      <c r="G52" s="2259"/>
      <c r="H52" s="2259"/>
      <c r="I52" s="2256"/>
      <c r="J52" s="1363"/>
      <c r="K52" s="1363"/>
      <c r="L52" s="1364"/>
      <c r="P52" s="2257"/>
      <c r="Q52" s="1331"/>
      <c r="R52" s="356"/>
      <c r="S52" s="1278"/>
      <c r="T52" s="287" t="s">
        <v>454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236</v>
      </c>
      <c r="B53" s="1363" t="s">
        <v>237</v>
      </c>
      <c r="C53" s="1363" t="s">
        <v>238</v>
      </c>
      <c r="D53" s="1363" t="s">
        <v>239</v>
      </c>
      <c r="E53" s="2259"/>
      <c r="F53" s="2259"/>
      <c r="G53" s="2259"/>
      <c r="H53" s="2258"/>
      <c r="I53" s="1363"/>
      <c r="J53" s="1363"/>
      <c r="K53" s="1363"/>
      <c r="L53" s="1364"/>
      <c r="M53" s="1365"/>
      <c r="N53" s="1365"/>
      <c r="O53" s="537"/>
      <c r="P53" s="360"/>
      <c r="Q53" s="375"/>
      <c r="R53" s="355"/>
      <c r="S53" s="1278"/>
      <c r="T53" s="365" t="s">
        <v>455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236</v>
      </c>
      <c r="B54" s="1343" t="s">
        <v>237</v>
      </c>
      <c r="C54" s="1343" t="s">
        <v>238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236</v>
      </c>
      <c r="B55" s="1343" t="s">
        <v>237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236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3E3A1-D0C2-7E7B-CBFB-9A2E783962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440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441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445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448</v>
      </c>
      <c r="M7" s="537"/>
      <c r="N7" s="1366"/>
      <c r="P7" s="2257"/>
      <c r="Q7" s="2257">
        <v>1</v>
      </c>
      <c r="R7" s="357"/>
      <c r="S7" s="1336">
        <f>$J7</f>
      </c>
      <c r="T7" s="286" t="s">
        <v>449</v>
      </c>
      <c r="U7" s="300"/>
      <c r="V7" s="2245"/>
      <c r="W7" s="2246"/>
      <c r="X7" s="2246"/>
      <c r="Y7" s="2246"/>
      <c r="Z7" s="2246"/>
      <c r="AA7" s="2246"/>
      <c r="AB7" s="2246"/>
      <c r="AC7" s="2247"/>
      <c r="AD7" s="2245"/>
      <c r="AE7" s="2246"/>
      <c r="AF7" s="2246"/>
      <c r="AG7" s="2246"/>
      <c r="AH7" s="2246"/>
      <c r="AI7" s="2246"/>
      <c r="AJ7" s="2246"/>
      <c r="AK7" s="2246"/>
      <c r="AL7" s="2247"/>
      <c r="AM7" s="1258" t="s">
        <v>450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451</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452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453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454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тарифной и ценовой политики Тюменской области</v>
      </c>
      <c r="W29" s="2251"/>
      <c r="X29" s="2251"/>
      <c r="Y29" s="2251"/>
      <c r="Z29" s="2251"/>
      <c r="AA29" s="2251"/>
      <c r="AB29" s="2251"/>
      <c r="AC29" s="326"/>
      <c r="AD29" s="2251" t="str">
        <f>IF(TITLE_NAME_OR_PR_CHANGE="",IF(TITLE_NAME_OR_PR="","",TITLE_NAME_OR_PR),TITLE_NAME_OR_PR_CHANGE)</f>
        <v>Департамент тарифной и ценовой политики Тюменской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45503.42328703704</v>
      </c>
      <c r="W30" s="2264"/>
      <c r="X30" s="2264"/>
      <c r="Y30" s="2264"/>
      <c r="Z30" s="2264"/>
      <c r="AA30" s="2264"/>
      <c r="AB30" s="2264"/>
      <c r="AC30" s="326"/>
      <c r="AD30" s="2264" t="str">
        <f>IF(TITLE_DATE_PR_CHANGE="",IF(TITLE_DATE_PR="","",TITLE_DATE_PR),TITLE_DATE_PR_CHANGE)</f>
        <v>45503.42328703704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032/01-21</v>
      </c>
      <c r="W31" s="2251"/>
      <c r="X31" s="2251"/>
      <c r="Y31" s="2251"/>
      <c r="Z31" s="2251"/>
      <c r="AA31" s="2251"/>
      <c r="AB31" s="2251"/>
      <c r="AC31" s="326"/>
      <c r="AD31" s="2251" t="str">
        <f>IF(TITLE_NUMBER_PR_CHANGE="",IF(TITLE_NUMBER_PR="","",TITLE_NUMBER_PR),TITLE_NUMBER_PR_CHANGE)</f>
        <v>032/01-21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https://tarif.admtyumen.ru/OIGV/tarif/actions/npa.htm</v>
      </c>
      <c r="W32" s="2251"/>
      <c r="X32" s="2251"/>
      <c r="Y32" s="2251"/>
      <c r="Z32" s="2251"/>
      <c r="AA32" s="2251"/>
      <c r="AB32" s="2251"/>
      <c r="AC32" s="326"/>
      <c r="AD32" s="2251" t="str">
        <f>IF(TITLE_IST_PUB_CHANGE="",IF(TITLE_IST_PUB="","",TITLE_IST_PUB),TITLE_IST_PUB_CHANGE)</f>
        <v>https://tarif.admtyumen.ru/OIGV/tarif/actions/npa.htm</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45503.42328703704</v>
      </c>
      <c r="W34" s="2264"/>
      <c r="X34" s="2264"/>
      <c r="Y34" s="2264"/>
      <c r="Z34" s="2264"/>
      <c r="AA34" s="2264"/>
      <c r="AB34" s="2264"/>
      <c r="AC34" s="326"/>
      <c r="AD34" s="2264" t="str">
        <f>IF(TITLE_DATE_PR_CHANGE="",IF(TITLE_DATE_PR="","",TITLE_DATE_PR),TITLE_DATE_PR_CHANGE)</f>
        <v>45503.42328703704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032/01-21</v>
      </c>
      <c r="W35" s="2251"/>
      <c r="X35" s="2251"/>
      <c r="Y35" s="2251"/>
      <c r="Z35" s="2251"/>
      <c r="AA35" s="2251"/>
      <c r="AB35" s="2251"/>
      <c r="AC35" s="326"/>
      <c r="AD35" s="2251" t="str">
        <f>IF(TITLE_NUMBER_PR_CHANGE="",IF(TITLE_NUMBER_PR="","",TITLE_NUMBER_PR),TITLE_NUMBER_PR_CHANGE)</f>
        <v>032/01-21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343</v>
      </c>
      <c r="AS38" s="1155">
        <v>14</v>
      </c>
    </row>
    <row customHeight="1" ht="14.699999999999998">
      <c r="Q39" s="376"/>
      <c r="R39" s="376"/>
      <c r="S39" s="2273" t="s">
        <v>90</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283"/>
      <c r="X40" s="2262" t="s">
        <v>474</v>
      </c>
      <c r="Y40" s="2263"/>
      <c r="Z40" s="2262" t="s">
        <v>475</v>
      </c>
      <c r="AA40" s="2269"/>
      <c r="AB40" s="2263"/>
      <c r="AC40" s="2278"/>
      <c r="AD40" s="2260" t="s">
        <v>490</v>
      </c>
      <c r="AE40" s="2283"/>
      <c r="AF40" s="2262" t="s">
        <v>474</v>
      </c>
      <c r="AG40" s="2263"/>
      <c r="AH40" s="2262" t="s">
        <v>475</v>
      </c>
      <c r="AI40" s="2269"/>
      <c r="AJ40" s="2263"/>
      <c r="AK40" s="2278"/>
      <c r="AL40" s="2281"/>
      <c r="AM40" s="2127"/>
      <c r="AS40" s="1155">
        <v>34</v>
      </c>
    </row>
    <row customHeight="1" ht="35.699999999999996">
      <c r="A41" s="1370"/>
      <c r="B41" s="1370" t="s">
        <v>137</v>
      </c>
      <c r="C41" s="1370" t="s">
        <v>138</v>
      </c>
      <c r="D41" s="1370" t="s">
        <v>139</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338" t="s">
        <v>485</v>
      </c>
      <c r="AA41" s="2270" t="s">
        <v>486</v>
      </c>
      <c r="AB41" s="2271"/>
      <c r="AC41" s="2279"/>
      <c r="AD41" s="2261"/>
      <c r="AE41" s="2284"/>
      <c r="AF41" s="1222" t="s">
        <v>483</v>
      </c>
      <c r="AG41" s="1222" t="s">
        <v>484</v>
      </c>
      <c r="AH41" s="1338"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212</v>
      </c>
      <c r="B44" s="1363" t="s">
        <v>213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440</v>
      </c>
      <c r="AO44" s="500"/>
      <c r="AP44" s="500" t="str">
        <f>IF(T44="","",T44)</f>
        <v>Территория действия тарифа</v>
      </c>
      <c r="AQ44" s="500"/>
      <c r="AR44" s="500"/>
      <c r="AS44" s="1155">
        <v>21</v>
      </c>
    </row>
    <row customHeight="1" ht="24">
      <c r="A45" s="1363" t="s">
        <v>212</v>
      </c>
      <c r="B45" s="1363" t="s">
        <v>213</v>
      </c>
      <c r="C45" s="1363" t="s">
        <v>214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441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442</v>
      </c>
      <c r="AO45" s="500"/>
      <c r="AP45" s="500" t="str">
        <f>IF(T45="","",T45)</f>
        <v>Наименование системы теплоснабжения </v>
      </c>
      <c r="AQ45" s="500"/>
      <c r="AR45" s="500"/>
      <c r="AS45" s="1155">
        <v>23</v>
      </c>
    </row>
    <row customHeight="1" ht="22.049999999999997">
      <c r="A46" s="1363" t="s">
        <v>212</v>
      </c>
      <c r="B46" s="1363" t="s">
        <v>213</v>
      </c>
      <c r="C46" s="1363" t="s">
        <v>214</v>
      </c>
      <c r="D46" s="1363" t="s">
        <v>215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444</v>
      </c>
      <c r="AO46" s="500"/>
      <c r="AP46" s="500" t="str">
        <f>IF(T46="","",T46)</f>
        <v>Источник тепловой энергии  </v>
      </c>
      <c r="AQ46" s="500"/>
      <c r="AR46" s="500"/>
      <c r="AS46" s="1155">
        <v>21</v>
      </c>
    </row>
    <row s="1642" customFormat="1" customHeight="1" ht="0">
      <c r="A47" s="1343" t="s">
        <v>212</v>
      </c>
      <c r="B47" s="1343" t="s">
        <v>213</v>
      </c>
      <c r="C47" s="1343" t="s">
        <v>214</v>
      </c>
      <c r="D47" s="1343" t="s">
        <v>215</v>
      </c>
      <c r="E47" s="2259"/>
      <c r="F47" s="2259"/>
      <c r="G47" s="2259"/>
      <c r="H47" s="2259"/>
      <c r="I47" s="2256" t="str">
        <f>S46&amp;".1"</f>
        <v>....1</v>
      </c>
      <c r="J47" s="1343"/>
      <c r="K47" s="1343"/>
      <c r="L47" s="1346" t="s">
        <v>445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212</v>
      </c>
      <c r="B48" s="1363" t="s">
        <v>213</v>
      </c>
      <c r="C48" s="1363" t="s">
        <v>214</v>
      </c>
      <c r="D48" s="1363" t="s">
        <v>215</v>
      </c>
      <c r="E48" s="2259"/>
      <c r="F48" s="2259"/>
      <c r="G48" s="2259"/>
      <c r="H48" s="2259"/>
      <c r="I48" s="2286"/>
      <c r="J48" s="2256" t="str">
        <f>S46&amp;".1"</f>
        <v>....1</v>
      </c>
      <c r="K48" s="1363"/>
      <c r="L48" s="1364" t="s">
        <v>448</v>
      </c>
      <c r="P48" s="2257"/>
      <c r="Q48" s="2257">
        <v>1</v>
      </c>
      <c r="R48" s="357"/>
      <c r="S48" s="1336" t="str">
        <f>$J48</f>
        <v>....1</v>
      </c>
      <c r="T48" s="286" t="s">
        <v>449</v>
      </c>
      <c r="U48" s="300"/>
      <c r="V48" s="2245"/>
      <c r="W48" s="2246"/>
      <c r="X48" s="2246"/>
      <c r="Y48" s="2246"/>
      <c r="Z48" s="2246"/>
      <c r="AA48" s="2246"/>
      <c r="AB48" s="2246"/>
      <c r="AC48" s="2247"/>
      <c r="AD48" s="2245"/>
      <c r="AE48" s="2246"/>
      <c r="AF48" s="2246"/>
      <c r="AG48" s="2246"/>
      <c r="AH48" s="2246"/>
      <c r="AI48" s="2246"/>
      <c r="AJ48" s="2246"/>
      <c r="AK48" s="2246"/>
      <c r="AL48" s="2247"/>
      <c r="AM48" s="1258" t="s">
        <v>450</v>
      </c>
      <c r="AO48" s="500"/>
      <c r="AP48" s="500" t="str">
        <f>IF(T48="","",T48)</f>
        <v>Группа потребителей</v>
      </c>
      <c r="AQ48" s="500"/>
      <c r="AR48" s="500"/>
      <c r="AS48" s="1155">
        <v>21</v>
      </c>
    </row>
    <row customHeight="1" ht="22.049999999999997">
      <c r="A49" s="1363" t="s">
        <v>212</v>
      </c>
      <c r="B49" s="1363" t="s">
        <v>213</v>
      </c>
      <c r="C49" s="1363" t="s">
        <v>214</v>
      </c>
      <c r="D49" s="1363" t="s">
        <v>215</v>
      </c>
      <c r="E49" s="2259"/>
      <c r="F49" s="2259"/>
      <c r="G49" s="2259"/>
      <c r="H49" s="2259"/>
      <c r="I49" s="2286"/>
      <c r="J49" s="2286"/>
      <c r="K49" s="2256" t="str">
        <f>J48&amp;".1"</f>
        <v>....1.1</v>
      </c>
      <c r="L49" s="1364" t="s">
        <v>451</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491</v>
      </c>
      <c r="AN49" s="511">
        <f>STRCHECKDATE(V50:AL50)</f>
      </c>
      <c r="AO49" s="500"/>
      <c r="AP49" s="500" t="str">
        <f>IF(T49="","",T49)</f>
        <v/>
      </c>
      <c r="AQ49" s="500"/>
      <c r="AR49" s="500"/>
      <c r="AS49" s="1155">
        <v>21</v>
      </c>
    </row>
    <row customHeight="1" ht="1.05">
      <c r="A50" s="1363" t="s">
        <v>212</v>
      </c>
      <c r="B50" s="1363" t="s">
        <v>213</v>
      </c>
      <c r="C50" s="1363" t="s">
        <v>214</v>
      </c>
      <c r="D50" s="1363" t="s">
        <v>215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212</v>
      </c>
      <c r="B51" s="1363" t="s">
        <v>213</v>
      </c>
      <c r="C51" s="1363" t="s">
        <v>214</v>
      </c>
      <c r="D51" s="1363" t="s">
        <v>215</v>
      </c>
      <c r="E51" s="2259"/>
      <c r="F51" s="2259"/>
      <c r="G51" s="2259"/>
      <c r="H51" s="2259"/>
      <c r="I51" s="2286"/>
      <c r="J51" s="2256"/>
      <c r="K51" s="1363"/>
      <c r="L51" s="1364"/>
      <c r="P51" s="2257"/>
      <c r="Q51" s="2257"/>
      <c r="R51" s="356"/>
      <c r="S51" s="1278"/>
      <c r="T51" s="287" t="s">
        <v>453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212</v>
      </c>
      <c r="B52" s="1363" t="s">
        <v>213</v>
      </c>
      <c r="C52" s="1363" t="s">
        <v>214</v>
      </c>
      <c r="D52" s="1363" t="s">
        <v>215</v>
      </c>
      <c r="E52" s="2259"/>
      <c r="F52" s="2259"/>
      <c r="G52" s="2259"/>
      <c r="H52" s="2259"/>
      <c r="I52" s="2256"/>
      <c r="J52" s="1363"/>
      <c r="K52" s="1363"/>
      <c r="L52" s="1364"/>
      <c r="P52" s="2257"/>
      <c r="Q52" s="1331"/>
      <c r="R52" s="356"/>
      <c r="S52" s="1278"/>
      <c r="T52" s="365" t="s">
        <v>454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212</v>
      </c>
      <c r="B53" s="1363" t="s">
        <v>213</v>
      </c>
      <c r="C53" s="1363" t="s">
        <v>214</v>
      </c>
      <c r="D53" s="1363" t="s">
        <v>215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212</v>
      </c>
      <c r="B54" s="1343" t="s">
        <v>213</v>
      </c>
      <c r="C54" s="1343" t="s">
        <v>214</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212</v>
      </c>
      <c r="B55" s="1343" t="s">
        <v>213</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212</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A0B3D-570A-5ED4-3A1A-15AAE770A3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440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441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442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443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444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445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448</v>
      </c>
      <c r="M7" s="537"/>
      <c r="N7" s="1366"/>
      <c r="P7" s="2257"/>
      <c r="Q7" s="2257">
        <v>1</v>
      </c>
      <c r="R7" s="1642"/>
      <c r="S7" s="2007">
        <f>$J7</f>
      </c>
      <c r="T7" s="286" t="s">
        <v>449</v>
      </c>
      <c r="U7" s="300"/>
      <c r="V7" s="2305"/>
      <c r="W7" s="2305"/>
      <c r="X7" s="2305"/>
      <c r="Y7" s="2305"/>
      <c r="Z7" s="2305"/>
      <c r="AA7" s="2305"/>
      <c r="AB7" s="2305"/>
      <c r="AC7" s="2305"/>
      <c r="AD7" s="2305"/>
      <c r="AE7" s="2305"/>
      <c r="AF7" s="2305"/>
      <c r="AG7" s="2305"/>
      <c r="AH7" s="2305"/>
      <c r="AI7" s="2305"/>
      <c r="AJ7" s="2305"/>
      <c r="AK7" s="2305"/>
      <c r="AL7" s="2305"/>
      <c r="AM7" s="2010" t="s">
        <v>450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451</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452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453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454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тарифной и ценовой политики Тюменской области</v>
      </c>
      <c r="W29" s="2251"/>
      <c r="X29" s="2251"/>
      <c r="Y29" s="2251"/>
      <c r="Z29" s="2251"/>
      <c r="AA29" s="2251"/>
      <c r="AB29" s="2251"/>
      <c r="AC29" s="326"/>
      <c r="AD29" s="2251" t="str">
        <f>IF(TITLE_NAME_OR_PR_CHANGE="",IF(TITLE_NAME_OR_PR="","",TITLE_NAME_OR_PR),TITLE_NAME_OR_PR_CHANGE)</f>
        <v>Департамент тарифной и ценовой политики Тюменской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45503.42328703704</v>
      </c>
      <c r="W30" s="2264"/>
      <c r="X30" s="2264"/>
      <c r="Y30" s="2264"/>
      <c r="Z30" s="2264"/>
      <c r="AA30" s="2264"/>
      <c r="AB30" s="2264"/>
      <c r="AC30" s="326"/>
      <c r="AD30" s="2264" t="str">
        <f>IF(TITLE_DATE_PR_CHANGE="",IF(TITLE_DATE_PR="","",TITLE_DATE_PR),TITLE_DATE_PR_CHANGE)</f>
        <v>45503.42328703704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032/01-21</v>
      </c>
      <c r="W31" s="2251"/>
      <c r="X31" s="2251"/>
      <c r="Y31" s="2251"/>
      <c r="Z31" s="2251"/>
      <c r="AA31" s="2251"/>
      <c r="AB31" s="2251"/>
      <c r="AC31" s="326"/>
      <c r="AD31" s="2251" t="str">
        <f>IF(TITLE_NUMBER_PR_CHANGE="",IF(TITLE_NUMBER_PR="","",TITLE_NUMBER_PR),TITLE_NUMBER_PR_CHANGE)</f>
        <v>032/01-21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https://tarif.admtyumen.ru/OIGV/tarif/actions/npa.htm</v>
      </c>
      <c r="W32" s="2251"/>
      <c r="X32" s="2251"/>
      <c r="Y32" s="2251"/>
      <c r="Z32" s="2251"/>
      <c r="AA32" s="2251"/>
      <c r="AB32" s="2251"/>
      <c r="AC32" s="326"/>
      <c r="AD32" s="2251" t="str">
        <f>IF(TITLE_IST_PUB_CHANGE="",IF(TITLE_IST_PUB="","",TITLE_IST_PUB),TITLE_IST_PUB_CHANGE)</f>
        <v>https://tarif.admtyumen.ru/OIGV/tarif/actions/npa.htm</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45503.42328703704</v>
      </c>
      <c r="W34" s="2264"/>
      <c r="X34" s="2264"/>
      <c r="Y34" s="2264"/>
      <c r="Z34" s="2264"/>
      <c r="AA34" s="2264"/>
      <c r="AB34" s="2264"/>
      <c r="AC34" s="326"/>
      <c r="AD34" s="2264" t="str">
        <f>IF(TITLE_DATE_PR_CHANGE="",IF(TITLE_DATE_PR="","",TITLE_DATE_PR),TITLE_DATE_PR_CHANGE)</f>
        <v>45503.42328703704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032/01-21</v>
      </c>
      <c r="W35" s="2251"/>
      <c r="X35" s="2251"/>
      <c r="Y35" s="2251"/>
      <c r="Z35" s="2251"/>
      <c r="AA35" s="2251"/>
      <c r="AB35" s="2251"/>
      <c r="AC35" s="326"/>
      <c r="AD35" s="2251" t="str">
        <f>IF(TITLE_NUMBER_PR_CHANGE="",IF(TITLE_NUMBER_PR="","",TITLE_NUMBER_PR),TITLE_NUMBER_PR_CHANGE)</f>
        <v>032/01-21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343</v>
      </c>
      <c r="AS38" s="1155">
        <v>14</v>
      </c>
    </row>
    <row customHeight="1" ht="14.699999999999998">
      <c r="Q39" s="376"/>
      <c r="R39" s="376"/>
      <c r="S39" s="2273" t="s">
        <v>90</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283"/>
      <c r="X40" s="2262" t="s">
        <v>474</v>
      </c>
      <c r="Y40" s="2263"/>
      <c r="Z40" s="2262" t="s">
        <v>475</v>
      </c>
      <c r="AA40" s="2269"/>
      <c r="AB40" s="2263"/>
      <c r="AC40" s="2278"/>
      <c r="AD40" s="2260" t="s">
        <v>490</v>
      </c>
      <c r="AE40" s="2283"/>
      <c r="AF40" s="2262" t="s">
        <v>474</v>
      </c>
      <c r="AG40" s="2263"/>
      <c r="AH40" s="2262" t="s">
        <v>475</v>
      </c>
      <c r="AI40" s="2269"/>
      <c r="AJ40" s="2263"/>
      <c r="AK40" s="2278"/>
      <c r="AL40" s="2281"/>
      <c r="AM40" s="2127"/>
      <c r="AS40" s="1155">
        <v>34</v>
      </c>
    </row>
    <row customHeight="1" ht="35.699999999999996">
      <c r="A41" s="1370"/>
      <c r="B41" s="1370" t="s">
        <v>137</v>
      </c>
      <c r="C41" s="1370" t="s">
        <v>138</v>
      </c>
      <c r="D41" s="1370" t="s">
        <v>139</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338" t="s">
        <v>485</v>
      </c>
      <c r="AA41" s="2270" t="s">
        <v>486</v>
      </c>
      <c r="AB41" s="2271"/>
      <c r="AC41" s="2279"/>
      <c r="AD41" s="2261"/>
      <c r="AE41" s="2284"/>
      <c r="AF41" s="1222" t="s">
        <v>483</v>
      </c>
      <c r="AG41" s="1222" t="s">
        <v>484</v>
      </c>
      <c r="AH41" s="1338"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224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224</v>
      </c>
      <c r="B44" s="1363" t="s">
        <v>225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440</v>
      </c>
      <c r="AO44" s="500"/>
      <c r="AP44" s="500" t="str">
        <f>IF(T44="","",T44)</f>
        <v>Территория действия тарифа</v>
      </c>
      <c r="AQ44" s="500"/>
      <c r="AR44" s="500"/>
      <c r="AS44" s="1155">
        <v>21</v>
      </c>
    </row>
    <row customHeight="1" ht="24">
      <c r="A45" s="1363" t="s">
        <v>224</v>
      </c>
      <c r="B45" s="1363" t="s">
        <v>225</v>
      </c>
      <c r="C45" s="1363" t="s">
        <v>226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441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442</v>
      </c>
      <c r="AO45" s="500"/>
      <c r="AP45" s="500" t="str">
        <f>IF(T45="","",T45)</f>
        <v>Наименование системы теплоснабжения </v>
      </c>
      <c r="AQ45" s="500"/>
      <c r="AR45" s="500"/>
      <c r="AS45" s="1155">
        <v>23</v>
      </c>
    </row>
    <row customHeight="1" ht="22.049999999999997">
      <c r="A46" s="1363" t="s">
        <v>224</v>
      </c>
      <c r="B46" s="1363" t="s">
        <v>225</v>
      </c>
      <c r="C46" s="1363" t="s">
        <v>226</v>
      </c>
      <c r="D46" s="1363" t="s">
        <v>227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444</v>
      </c>
      <c r="AO46" s="500"/>
      <c r="AP46" s="500" t="str">
        <f>IF(T46="","",T46)</f>
        <v>Источник тепловой энергии  </v>
      </c>
      <c r="AQ46" s="500"/>
      <c r="AR46" s="500"/>
      <c r="AS46" s="1155">
        <v>21</v>
      </c>
    </row>
    <row s="1642" customFormat="1" customHeight="1" ht="0">
      <c r="A47" s="1343" t="s">
        <v>224</v>
      </c>
      <c r="B47" s="1343" t="s">
        <v>225</v>
      </c>
      <c r="C47" s="1343" t="s">
        <v>226</v>
      </c>
      <c r="D47" s="1343" t="s">
        <v>227</v>
      </c>
      <c r="E47" s="2259"/>
      <c r="F47" s="2259"/>
      <c r="G47" s="2259"/>
      <c r="H47" s="2259"/>
      <c r="I47" s="2256" t="str">
        <f>S46&amp;".1"</f>
        <v>....1</v>
      </c>
      <c r="J47" s="1343"/>
      <c r="K47" s="1343"/>
      <c r="L47" s="1346" t="s">
        <v>445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224</v>
      </c>
      <c r="B48" s="1363" t="s">
        <v>225</v>
      </c>
      <c r="C48" s="1363" t="s">
        <v>226</v>
      </c>
      <c r="D48" s="1363" t="s">
        <v>227</v>
      </c>
      <c r="E48" s="2259"/>
      <c r="F48" s="2259"/>
      <c r="G48" s="2259"/>
      <c r="H48" s="2259"/>
      <c r="I48" s="2286"/>
      <c r="J48" s="2256" t="str">
        <f>S46&amp;".1"</f>
        <v>....1</v>
      </c>
      <c r="K48" s="1363"/>
      <c r="L48" s="1364" t="s">
        <v>448</v>
      </c>
      <c r="P48" s="2257"/>
      <c r="Q48" s="2257">
        <v>1</v>
      </c>
      <c r="R48" s="357"/>
      <c r="S48" s="1336" t="str">
        <f>$J48</f>
        <v>....1</v>
      </c>
      <c r="T48" s="286" t="s">
        <v>449</v>
      </c>
      <c r="U48" s="300"/>
      <c r="V48" s="2245"/>
      <c r="W48" s="2246"/>
      <c r="X48" s="2246"/>
      <c r="Y48" s="2246"/>
      <c r="Z48" s="2246"/>
      <c r="AA48" s="2246"/>
      <c r="AB48" s="2246"/>
      <c r="AC48" s="2247"/>
      <c r="AD48" s="2245"/>
      <c r="AE48" s="2246"/>
      <c r="AF48" s="2246"/>
      <c r="AG48" s="2246"/>
      <c r="AH48" s="2246"/>
      <c r="AI48" s="2246"/>
      <c r="AJ48" s="2246"/>
      <c r="AK48" s="2246"/>
      <c r="AL48" s="2247"/>
      <c r="AM48" s="1258" t="s">
        <v>450</v>
      </c>
      <c r="AO48" s="500"/>
      <c r="AP48" s="500" t="str">
        <f>IF(T48="","",T48)</f>
        <v>Группа потребителей</v>
      </c>
      <c r="AQ48" s="500"/>
      <c r="AR48" s="500"/>
      <c r="AS48" s="1155">
        <v>21</v>
      </c>
    </row>
    <row customHeight="1" ht="22.049999999999997">
      <c r="A49" s="1363" t="s">
        <v>224</v>
      </c>
      <c r="B49" s="1363" t="s">
        <v>225</v>
      </c>
      <c r="C49" s="1363" t="s">
        <v>226</v>
      </c>
      <c r="D49" s="1363" t="s">
        <v>227</v>
      </c>
      <c r="E49" s="2259"/>
      <c r="F49" s="2259"/>
      <c r="G49" s="2259"/>
      <c r="H49" s="2259"/>
      <c r="I49" s="2286"/>
      <c r="J49" s="2286"/>
      <c r="K49" s="2256" t="str">
        <f>J48&amp;".1"</f>
        <v>....1.1</v>
      </c>
      <c r="L49" s="1364" t="s">
        <v>451</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491</v>
      </c>
      <c r="AN49" s="511">
        <f>STRCHECKDATE(V50:AL50)</f>
      </c>
      <c r="AO49" s="500"/>
      <c r="AP49" s="500" t="str">
        <f>IF(T49="","",T49)</f>
        <v/>
      </c>
      <c r="AQ49" s="500"/>
      <c r="AR49" s="500"/>
      <c r="AS49" s="1155">
        <v>21</v>
      </c>
    </row>
    <row customHeight="1" ht="1.05">
      <c r="A50" s="1363" t="s">
        <v>224</v>
      </c>
      <c r="B50" s="1363" t="s">
        <v>225</v>
      </c>
      <c r="C50" s="1363" t="s">
        <v>226</v>
      </c>
      <c r="D50" s="1363" t="s">
        <v>227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224</v>
      </c>
      <c r="B51" s="1363" t="s">
        <v>225</v>
      </c>
      <c r="C51" s="1363" t="s">
        <v>226</v>
      </c>
      <c r="D51" s="1363" t="s">
        <v>227</v>
      </c>
      <c r="E51" s="2259"/>
      <c r="F51" s="2259"/>
      <c r="G51" s="2259"/>
      <c r="H51" s="2259"/>
      <c r="I51" s="2286"/>
      <c r="J51" s="2256"/>
      <c r="K51" s="1363"/>
      <c r="L51" s="1364"/>
      <c r="P51" s="2257"/>
      <c r="Q51" s="2257"/>
      <c r="R51" s="356"/>
      <c r="S51" s="1278"/>
      <c r="T51" s="287" t="s">
        <v>453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224</v>
      </c>
      <c r="B52" s="1363" t="s">
        <v>225</v>
      </c>
      <c r="C52" s="1363" t="s">
        <v>226</v>
      </c>
      <c r="D52" s="1363" t="s">
        <v>227</v>
      </c>
      <c r="E52" s="2259"/>
      <c r="F52" s="2259"/>
      <c r="G52" s="2259"/>
      <c r="H52" s="2259"/>
      <c r="I52" s="2256"/>
      <c r="J52" s="1363"/>
      <c r="K52" s="1363"/>
      <c r="L52" s="1364"/>
      <c r="P52" s="2257"/>
      <c r="Q52" s="1331"/>
      <c r="R52" s="356"/>
      <c r="S52" s="1278"/>
      <c r="T52" s="365" t="s">
        <v>454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224</v>
      </c>
      <c r="B53" s="1363" t="s">
        <v>225</v>
      </c>
      <c r="C53" s="1363" t="s">
        <v>226</v>
      </c>
      <c r="D53" s="1363" t="s">
        <v>227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224</v>
      </c>
      <c r="B54" s="1343" t="s">
        <v>225</v>
      </c>
      <c r="C54" s="1343" t="s">
        <v>226</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224</v>
      </c>
      <c r="B55" s="1343" t="s">
        <v>225</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224</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6E084-7BAA-CD57-FE43-AA916F59E7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438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439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440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441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442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443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444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445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448</v>
      </c>
      <c r="M7" s="537"/>
      <c r="N7" s="1366"/>
      <c r="P7" s="2257"/>
      <c r="Q7" s="2257">
        <v>1</v>
      </c>
      <c r="R7" s="357"/>
      <c r="S7" s="1336">
        <f>$J7</f>
      </c>
      <c r="T7" s="286" t="s">
        <v>449</v>
      </c>
      <c r="U7" s="300"/>
      <c r="V7" s="2245"/>
      <c r="W7" s="2246"/>
      <c r="X7" s="2246"/>
      <c r="Y7" s="2246"/>
      <c r="Z7" s="2246"/>
      <c r="AA7" s="2246"/>
      <c r="AB7" s="2246"/>
      <c r="AC7" s="2247"/>
      <c r="AD7" s="2245"/>
      <c r="AE7" s="2246"/>
      <c r="AF7" s="2246"/>
      <c r="AG7" s="2246"/>
      <c r="AH7" s="2246"/>
      <c r="AI7" s="2246"/>
      <c r="AJ7" s="2246"/>
      <c r="AK7" s="2246"/>
      <c r="AL7" s="2247"/>
      <c r="AM7" s="1258" t="s">
        <v>450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451</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452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453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454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456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457</v>
      </c>
      <c r="P22" s="1362"/>
      <c r="Q22" s="1371"/>
      <c r="R22" s="1371"/>
      <c r="S22" s="729"/>
      <c r="T22" s="1160" t="s">
        <v>458</v>
      </c>
      <c r="AA22" s="186" t="s">
        <v>459</v>
      </c>
      <c r="AC22" s="186" t="s">
        <v>460</v>
      </c>
      <c r="AD22" s="1160" t="s">
        <v>458</v>
      </c>
      <c r="AI22" s="186" t="s">
        <v>461</v>
      </c>
      <c r="AK22" s="186" t="s">
        <v>460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"УСТЭК"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тарифной и ценовой политики Тюменской области</v>
      </c>
      <c r="W29" s="2251"/>
      <c r="X29" s="2251"/>
      <c r="Y29" s="2251"/>
      <c r="Z29" s="2251"/>
      <c r="AA29" s="2251"/>
      <c r="AB29" s="2251"/>
      <c r="AC29" s="326"/>
      <c r="AD29" s="2251" t="str">
        <f>IF(TITLE_NAME_OR_PR_CHANGE="",IF(TITLE_NAME_OR_PR="","",TITLE_NAME_OR_PR),TITLE_NAME_OR_PR_CHANGE)</f>
        <v>Департамент тарифной и ценовой политики Тюменской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462</v>
      </c>
      <c r="T30" s="2250"/>
      <c r="U30" s="1372"/>
      <c r="V30" s="2264" t="str">
        <f>IF(TITLE_DATE_PR_CHANGE="",IF(TITLE_DATE_PR="","",TITLE_DATE_PR),TITLE_DATE_PR_CHANGE)</f>
        <v>45503.42328703704</v>
      </c>
      <c r="W30" s="2264"/>
      <c r="X30" s="2264"/>
      <c r="Y30" s="2264"/>
      <c r="Z30" s="2264"/>
      <c r="AA30" s="2264"/>
      <c r="AB30" s="2264"/>
      <c r="AC30" s="326"/>
      <c r="AD30" s="2264" t="str">
        <f>IF(TITLE_DATE_PR_CHANGE="",IF(TITLE_DATE_PR="","",TITLE_DATE_PR),TITLE_DATE_PR_CHANGE)</f>
        <v>45503.42328703704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463</v>
      </c>
      <c r="T31" s="2250"/>
      <c r="U31" s="1372"/>
      <c r="V31" s="2251" t="str">
        <f>IF(TITLE_NUMBER_PR_CHANGE="",IF(TITLE_NUMBER_PR="","",TITLE_NUMBER_PR),TITLE_NUMBER_PR_CHANGE)</f>
        <v>032/01-21</v>
      </c>
      <c r="W31" s="2251"/>
      <c r="X31" s="2251"/>
      <c r="Y31" s="2251"/>
      <c r="Z31" s="2251"/>
      <c r="AA31" s="2251"/>
      <c r="AB31" s="2251"/>
      <c r="AC31" s="326"/>
      <c r="AD31" s="2251" t="str">
        <f>IF(TITLE_NUMBER_PR_CHANGE="",IF(TITLE_NUMBER_PR="","",TITLE_NUMBER_PR),TITLE_NUMBER_PR_CHANGE)</f>
        <v>032/01-21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https://tarif.admtyumen.ru/OIGV/tarif/actions/npa.htm</v>
      </c>
      <c r="W32" s="2251"/>
      <c r="X32" s="2251"/>
      <c r="Y32" s="2251"/>
      <c r="Z32" s="2251"/>
      <c r="AA32" s="2251"/>
      <c r="AB32" s="2251"/>
      <c r="AC32" s="326"/>
      <c r="AD32" s="2251" t="str">
        <f>IF(TITLE_IST_PUB_CHANGE="",IF(TITLE_IST_PUB="","",TITLE_IST_PUB),TITLE_IST_PUB_CHANGE)</f>
        <v>https://tarif.admtyumen.ru/OIGV/tarif/actions/npa.htm</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464</v>
      </c>
      <c r="T34" s="2250"/>
      <c r="U34" s="1372"/>
      <c r="V34" s="2264" t="str">
        <f>IF(TITLE_DATE_PR_CHANGE="",IF(TITLE_DATE_PR="","",TITLE_DATE_PR),TITLE_DATE_PR_CHANGE)</f>
        <v>45503.42328703704</v>
      </c>
      <c r="W34" s="2264"/>
      <c r="X34" s="2264"/>
      <c r="Y34" s="2264"/>
      <c r="Z34" s="2264"/>
      <c r="AA34" s="2264"/>
      <c r="AB34" s="2264"/>
      <c r="AC34" s="326"/>
      <c r="AD34" s="2264" t="str">
        <f>IF(TITLE_DATE_PR_CHANGE="",IF(TITLE_DATE_PR="","",TITLE_DATE_PR),TITLE_DATE_PR_CHANGE)</f>
        <v>45503.42328703704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465</v>
      </c>
      <c r="T35" s="2250"/>
      <c r="U35" s="1372"/>
      <c r="V35" s="2251" t="str">
        <f>IF(TITLE_NUMBER_PR_CHANGE="",IF(TITLE_NUMBER_PR="","",TITLE_NUMBER_PR),TITLE_NUMBER_PR_CHANGE)</f>
        <v>032/01-21</v>
      </c>
      <c r="W35" s="2251"/>
      <c r="X35" s="2251"/>
      <c r="Y35" s="2251"/>
      <c r="Z35" s="2251"/>
      <c r="AA35" s="2251"/>
      <c r="AB35" s="2251"/>
      <c r="AC35" s="326"/>
      <c r="AD35" s="2251" t="str">
        <f>IF(TITLE_NUMBER_PR_CHANGE="",IF(TITLE_NUMBER_PR="","",TITLE_NUMBER_PR),TITLE_NUMBER_PR_CHANGE)</f>
        <v>032/01-21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466</v>
      </c>
      <c r="AD36" s="326"/>
      <c r="AE36" s="326"/>
      <c r="AF36" s="326"/>
      <c r="AG36" s="326"/>
      <c r="AH36" s="326"/>
      <c r="AI36" s="326"/>
      <c r="AJ36" s="326"/>
      <c r="AK36" s="278" t="s">
        <v>466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342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343</v>
      </c>
      <c r="AS38" s="1155">
        <v>14</v>
      </c>
    </row>
    <row customHeight="1" ht="14.699999999999998">
      <c r="Q39" s="376"/>
      <c r="R39" s="376"/>
      <c r="S39" s="2273" t="s">
        <v>90</v>
      </c>
      <c r="T39" s="2209" t="s">
        <v>467</v>
      </c>
      <c r="U39" s="301"/>
      <c r="V39" s="2274" t="s">
        <v>468</v>
      </c>
      <c r="W39" s="2275"/>
      <c r="X39" s="2275"/>
      <c r="Y39" s="2275"/>
      <c r="Z39" s="2275"/>
      <c r="AA39" s="2275"/>
      <c r="AB39" s="2276"/>
      <c r="AC39" s="2277" t="s">
        <v>469</v>
      </c>
      <c r="AD39" s="2274" t="s">
        <v>468</v>
      </c>
      <c r="AE39" s="2275"/>
      <c r="AF39" s="2275"/>
      <c r="AG39" s="2275"/>
      <c r="AH39" s="2275"/>
      <c r="AI39" s="2275"/>
      <c r="AJ39" s="2276"/>
      <c r="AK39" s="2277" t="s">
        <v>470</v>
      </c>
      <c r="AL39" s="2280" t="s">
        <v>471</v>
      </c>
      <c r="AM39" s="2127"/>
      <c r="AS39" s="1155">
        <v>14</v>
      </c>
    </row>
    <row customHeight="1" ht="35.699999999999996">
      <c r="Q40" s="376"/>
      <c r="R40" s="376"/>
      <c r="S40" s="2273"/>
      <c r="T40" s="2209"/>
      <c r="U40" s="1031"/>
      <c r="V40" s="2260" t="s">
        <v>472</v>
      </c>
      <c r="W40" s="2283"/>
      <c r="X40" s="2262" t="s">
        <v>474</v>
      </c>
      <c r="Y40" s="2263"/>
      <c r="Z40" s="2262" t="s">
        <v>475</v>
      </c>
      <c r="AA40" s="2269"/>
      <c r="AB40" s="2263"/>
      <c r="AC40" s="2278"/>
      <c r="AD40" s="2260" t="s">
        <v>490</v>
      </c>
      <c r="AE40" s="2283"/>
      <c r="AF40" s="2262" t="s">
        <v>474</v>
      </c>
      <c r="AG40" s="2263"/>
      <c r="AH40" s="2262" t="s">
        <v>475</v>
      </c>
      <c r="AI40" s="2269"/>
      <c r="AJ40" s="2263"/>
      <c r="AK40" s="2278"/>
      <c r="AL40" s="2281"/>
      <c r="AM40" s="2127"/>
      <c r="AS40" s="1155">
        <v>34</v>
      </c>
    </row>
    <row customHeight="1" ht="35.699999999999996">
      <c r="A41" s="1370"/>
      <c r="B41" s="1370" t="s">
        <v>137</v>
      </c>
      <c r="C41" s="1370" t="s">
        <v>138</v>
      </c>
      <c r="D41" s="1370" t="s">
        <v>139</v>
      </c>
      <c r="E41" s="1364" t="s">
        <v>476</v>
      </c>
      <c r="F41" s="1364" t="s">
        <v>477</v>
      </c>
      <c r="G41" s="1364" t="s">
        <v>478</v>
      </c>
      <c r="H41" s="1364" t="s">
        <v>479</v>
      </c>
      <c r="I41" s="1364" t="s">
        <v>480</v>
      </c>
      <c r="J41" s="1364" t="s">
        <v>481</v>
      </c>
      <c r="K41" s="1364" t="s">
        <v>482</v>
      </c>
      <c r="L41" s="1364" t="s">
        <v>457</v>
      </c>
      <c r="Q41" s="376"/>
      <c r="R41" s="376"/>
      <c r="S41" s="2273"/>
      <c r="T41" s="2209"/>
      <c r="U41" s="302"/>
      <c r="V41" s="2261"/>
      <c r="W41" s="2284"/>
      <c r="X41" s="1222" t="s">
        <v>483</v>
      </c>
      <c r="Y41" s="1222" t="s">
        <v>484</v>
      </c>
      <c r="Z41" s="1338" t="s">
        <v>485</v>
      </c>
      <c r="AA41" s="2270" t="s">
        <v>486</v>
      </c>
      <c r="AB41" s="2271"/>
      <c r="AC41" s="2279"/>
      <c r="AD41" s="2261"/>
      <c r="AE41" s="2284"/>
      <c r="AF41" s="1222" t="s">
        <v>483</v>
      </c>
      <c r="AG41" s="1222" t="s">
        <v>484</v>
      </c>
      <c r="AH41" s="1338" t="s">
        <v>485</v>
      </c>
      <c r="AI41" s="2270" t="s">
        <v>486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230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230</v>
      </c>
      <c r="B44" s="1363" t="s">
        <v>231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439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440</v>
      </c>
      <c r="AO44" s="500"/>
      <c r="AP44" s="500" t="str">
        <f>IF(T44="","",T44)</f>
        <v>Территория действия тарифа</v>
      </c>
      <c r="AQ44" s="500"/>
      <c r="AR44" s="500"/>
      <c r="AS44" s="1155">
        <v>21</v>
      </c>
    </row>
    <row customHeight="1" ht="24">
      <c r="A45" s="1363" t="s">
        <v>230</v>
      </c>
      <c r="B45" s="1363" t="s">
        <v>231</v>
      </c>
      <c r="C45" s="1363" t="s">
        <v>232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441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442</v>
      </c>
      <c r="AO45" s="500"/>
      <c r="AP45" s="500" t="str">
        <f>IF(T45="","",T45)</f>
        <v>Наименование системы теплоснабжения </v>
      </c>
      <c r="AQ45" s="500"/>
      <c r="AR45" s="500"/>
      <c r="AS45" s="1155">
        <v>23</v>
      </c>
    </row>
    <row customHeight="1" ht="22.049999999999997">
      <c r="A46" s="1363" t="s">
        <v>230</v>
      </c>
      <c r="B46" s="1363" t="s">
        <v>231</v>
      </c>
      <c r="C46" s="1363" t="s">
        <v>232</v>
      </c>
      <c r="D46" s="1363" t="s">
        <v>233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443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444</v>
      </c>
      <c r="AO46" s="500"/>
      <c r="AP46" s="500" t="str">
        <f>IF(T46="","",T46)</f>
        <v>Источник тепловой энергии  </v>
      </c>
      <c r="AQ46" s="500"/>
      <c r="AR46" s="500"/>
      <c r="AS46" s="1155">
        <v>21</v>
      </c>
    </row>
    <row s="1642" customFormat="1" customHeight="1" ht="0">
      <c r="A47" s="1343" t="s">
        <v>230</v>
      </c>
      <c r="B47" s="1343" t="s">
        <v>231</v>
      </c>
      <c r="C47" s="1343" t="s">
        <v>232</v>
      </c>
      <c r="D47" s="1343" t="s">
        <v>233</v>
      </c>
      <c r="E47" s="2259"/>
      <c r="F47" s="2259"/>
      <c r="G47" s="2259"/>
      <c r="H47" s="2259"/>
      <c r="I47" s="2256" t="str">
        <f>S46&amp;".1"</f>
        <v>....1</v>
      </c>
      <c r="J47" s="1343"/>
      <c r="K47" s="1343"/>
      <c r="L47" s="1346" t="s">
        <v>445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230</v>
      </c>
      <c r="B48" s="1363" t="s">
        <v>231</v>
      </c>
      <c r="C48" s="1363" t="s">
        <v>232</v>
      </c>
      <c r="D48" s="1363" t="s">
        <v>233</v>
      </c>
      <c r="E48" s="2259"/>
      <c r="F48" s="2259"/>
      <c r="G48" s="2259"/>
      <c r="H48" s="2259"/>
      <c r="I48" s="2286"/>
      <c r="J48" s="2256" t="str">
        <f>S46&amp;".1"</f>
        <v>....1</v>
      </c>
      <c r="K48" s="1363"/>
      <c r="L48" s="1364" t="s">
        <v>448</v>
      </c>
      <c r="P48" s="2257"/>
      <c r="Q48" s="2257">
        <v>1</v>
      </c>
      <c r="R48" s="357"/>
      <c r="S48" s="1336" t="str">
        <f>$J48</f>
        <v>....1</v>
      </c>
      <c r="T48" s="286" t="s">
        <v>449</v>
      </c>
      <c r="U48" s="300"/>
      <c r="V48" s="2245"/>
      <c r="W48" s="2246"/>
      <c r="X48" s="2246"/>
      <c r="Y48" s="2246"/>
      <c r="Z48" s="2246"/>
      <c r="AA48" s="2246"/>
      <c r="AB48" s="2246"/>
      <c r="AC48" s="2247"/>
      <c r="AD48" s="2245"/>
      <c r="AE48" s="2246"/>
      <c r="AF48" s="2246"/>
      <c r="AG48" s="2246"/>
      <c r="AH48" s="2246"/>
      <c r="AI48" s="2246"/>
      <c r="AJ48" s="2246"/>
      <c r="AK48" s="2246"/>
      <c r="AL48" s="2247"/>
      <c r="AM48" s="1258" t="s">
        <v>450</v>
      </c>
      <c r="AO48" s="500"/>
      <c r="AP48" s="500" t="str">
        <f>IF(T48="","",T48)</f>
        <v>Группа потребителей</v>
      </c>
      <c r="AQ48" s="500"/>
      <c r="AR48" s="500"/>
      <c r="AS48" s="1155">
        <v>21</v>
      </c>
    </row>
    <row customHeight="1" ht="22.049999999999997">
      <c r="A49" s="1363" t="s">
        <v>230</v>
      </c>
      <c r="B49" s="1363" t="s">
        <v>231</v>
      </c>
      <c r="C49" s="1363" t="s">
        <v>232</v>
      </c>
      <c r="D49" s="1363" t="s">
        <v>233</v>
      </c>
      <c r="E49" s="2259"/>
      <c r="F49" s="2259"/>
      <c r="G49" s="2259"/>
      <c r="H49" s="2259"/>
      <c r="I49" s="2286"/>
      <c r="J49" s="2286"/>
      <c r="K49" s="2256" t="str">
        <f>J48&amp;".1"</f>
        <v>....1.1</v>
      </c>
      <c r="L49" s="1364" t="s">
        <v>451</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491</v>
      </c>
      <c r="AN49" s="511">
        <f>STRCHECKDATE(V50:AL50)</f>
      </c>
      <c r="AO49" s="500"/>
      <c r="AP49" s="500" t="str">
        <f>IF(T49="","",T49)</f>
        <v/>
      </c>
      <c r="AQ49" s="500"/>
      <c r="AR49" s="500"/>
      <c r="AS49" s="1155">
        <v>21</v>
      </c>
    </row>
    <row customHeight="1" ht="0">
      <c r="A50" s="1363" t="s">
        <v>230</v>
      </c>
      <c r="B50" s="1363" t="s">
        <v>231</v>
      </c>
      <c r="C50" s="1363" t="s">
        <v>232</v>
      </c>
      <c r="D50" s="1363" t="s">
        <v>233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230</v>
      </c>
      <c r="B51" s="1363" t="s">
        <v>231</v>
      </c>
      <c r="C51" s="1363" t="s">
        <v>232</v>
      </c>
      <c r="D51" s="1363" t="s">
        <v>233</v>
      </c>
      <c r="E51" s="2259"/>
      <c r="F51" s="2259"/>
      <c r="G51" s="2259"/>
      <c r="H51" s="2259"/>
      <c r="I51" s="2286"/>
      <c r="J51" s="2256"/>
      <c r="K51" s="1363"/>
      <c r="L51" s="1364"/>
      <c r="P51" s="2257"/>
      <c r="Q51" s="2257"/>
      <c r="R51" s="356"/>
      <c r="S51" s="1278"/>
      <c r="T51" s="287" t="s">
        <v>453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230</v>
      </c>
      <c r="B52" s="1363" t="s">
        <v>231</v>
      </c>
      <c r="C52" s="1363" t="s">
        <v>232</v>
      </c>
      <c r="D52" s="1363" t="s">
        <v>233</v>
      </c>
      <c r="E52" s="2259"/>
      <c r="F52" s="2259"/>
      <c r="G52" s="2259"/>
      <c r="H52" s="2259"/>
      <c r="I52" s="2256"/>
      <c r="J52" s="1363"/>
      <c r="K52" s="1363"/>
      <c r="L52" s="1364"/>
      <c r="P52" s="2257"/>
      <c r="Q52" s="1331"/>
      <c r="R52" s="356"/>
      <c r="S52" s="1278"/>
      <c r="T52" s="365" t="s">
        <v>454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230</v>
      </c>
      <c r="B53" s="1363" t="s">
        <v>231</v>
      </c>
      <c r="C53" s="1363" t="s">
        <v>232</v>
      </c>
      <c r="D53" s="1363" t="s">
        <v>233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230</v>
      </c>
      <c r="B54" s="1343" t="s">
        <v>231</v>
      </c>
      <c r="C54" s="1343" t="s">
        <v>232</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230</v>
      </c>
      <c r="B55" s="1343" t="s">
        <v>231</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230</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209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CE8ED-973D-E77F-2A58-A3632D36BD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438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439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440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441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442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443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444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445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448</v>
      </c>
      <c r="N7" s="509"/>
      <c r="O7" s="327"/>
      <c r="Q7" s="2257"/>
      <c r="R7" s="2257">
        <v>1</v>
      </c>
      <c r="S7" s="518"/>
      <c r="T7" s="357"/>
      <c r="U7" s="1336">
        <f>$J7</f>
      </c>
      <c r="V7" s="286" t="s">
        <v>449</v>
      </c>
      <c r="W7" s="300"/>
      <c r="X7" s="2245"/>
      <c r="Y7" s="2246"/>
      <c r="Z7" s="2246"/>
      <c r="AA7" s="2246"/>
      <c r="AB7" s="2246"/>
      <c r="AC7" s="2235"/>
      <c r="AD7" s="2235"/>
      <c r="AE7" s="2235"/>
      <c r="AF7" s="2308"/>
      <c r="AG7" s="2245"/>
      <c r="AH7" s="2246"/>
      <c r="AI7" s="2246"/>
      <c r="AJ7" s="2246"/>
      <c r="AK7" s="2246"/>
      <c r="AL7" s="2246"/>
      <c r="AM7" s="2246"/>
      <c r="AN7" s="2246"/>
      <c r="AO7" s="2246"/>
      <c r="AP7" s="2247"/>
      <c r="AQ7" s="1258" t="s">
        <v>450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451</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492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493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494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453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454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456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457</v>
      </c>
      <c r="Q26" s="1362"/>
      <c r="R26" s="1371"/>
      <c r="S26" s="1371"/>
      <c r="T26" s="1371"/>
      <c r="U26" s="729"/>
      <c r="V26" s="1160" t="s">
        <v>458</v>
      </c>
      <c r="AD26" s="186" t="s">
        <v>459</v>
      </c>
      <c r="AF26" s="186" t="s">
        <v>460</v>
      </c>
      <c r="AG26" s="1160" t="s">
        <v>458</v>
      </c>
      <c r="AM26" s="186" t="s">
        <v>461</v>
      </c>
      <c r="AO26" s="186" t="s">
        <v>460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"УСТЭК"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Департамент тарифной и ценовой политики Тюменской области</v>
      </c>
      <c r="Y33" s="2251"/>
      <c r="Z33" s="2251"/>
      <c r="AA33" s="2251"/>
      <c r="AB33" s="2251"/>
      <c r="AC33" s="2251"/>
      <c r="AD33" s="2251"/>
      <c r="AE33" s="2251"/>
      <c r="AF33" s="326"/>
      <c r="AG33" s="2251" t="str">
        <f>IF(TITLE_NAME_OR_PR_CHANGE="",IF(TITLE_NAME_OR_PR="","",TITLE_NAME_OR_PR),TITLE_NAME_OR_PR_CHANGE)</f>
        <v>Департамент тарифной и ценовой политики Тюменской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462</v>
      </c>
      <c r="V34" s="2250"/>
      <c r="W34" s="1372"/>
      <c r="X34" s="2264" t="str">
        <f>IF(TITLE_DATE_PR_CHANGE="",IF(TITLE_DATE_PR="","",TITLE_DATE_PR),TITLE_DATE_PR_CHANGE)</f>
        <v>45503.42328703704</v>
      </c>
      <c r="Y34" s="2264"/>
      <c r="Z34" s="2264"/>
      <c r="AA34" s="2264"/>
      <c r="AB34" s="2264"/>
      <c r="AC34" s="2264"/>
      <c r="AD34" s="2264"/>
      <c r="AE34" s="2264"/>
      <c r="AF34" s="326"/>
      <c r="AG34" s="2264" t="str">
        <f>IF(TITLE_DATE_PR_CHANGE="",IF(TITLE_DATE_PR="","",TITLE_DATE_PR),TITLE_DATE_PR_CHANGE)</f>
        <v>45503.42328703704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463</v>
      </c>
      <c r="V35" s="2250"/>
      <c r="W35" s="1372"/>
      <c r="X35" s="2251" t="str">
        <f>IF(TITLE_NUMBER_PR_CHANGE="",IF(TITLE_NUMBER_PR="","",TITLE_NUMBER_PR),TITLE_NUMBER_PR_CHANGE)</f>
        <v>032/01-21</v>
      </c>
      <c r="Y35" s="2251"/>
      <c r="Z35" s="2251"/>
      <c r="AA35" s="2251"/>
      <c r="AB35" s="2251"/>
      <c r="AC35" s="2251"/>
      <c r="AD35" s="2251"/>
      <c r="AE35" s="2251"/>
      <c r="AF35" s="326"/>
      <c r="AG35" s="2251" t="str">
        <f>IF(TITLE_NUMBER_PR_CHANGE="",IF(TITLE_NUMBER_PR="","",TITLE_NUMBER_PR),TITLE_NUMBER_PR_CHANGE)</f>
        <v>032/01-21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https://tarif.admtyumen.ru/OIGV/tarif/actions/npa.htm</v>
      </c>
      <c r="Y36" s="2251"/>
      <c r="Z36" s="2251"/>
      <c r="AA36" s="2251"/>
      <c r="AB36" s="2251"/>
      <c r="AC36" s="2251"/>
      <c r="AD36" s="2251"/>
      <c r="AE36" s="2251"/>
      <c r="AF36" s="326"/>
      <c r="AG36" s="2251" t="str">
        <f>IF(TITLE_IST_PUB_CHANGE="",IF(TITLE_IST_PUB="","",TITLE_IST_PUB),TITLE_IST_PUB_CHANGE)</f>
        <v>https://tarif.admtyumen.ru/OIGV/tarif/actions/npa.htm</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464</v>
      </c>
      <c r="V38" s="2250"/>
      <c r="W38" s="1372"/>
      <c r="X38" s="2264" t="str">
        <f>IF(TITLE_DATE_PR_CHANGE="",IF(TITLE_DATE_PR="","",TITLE_DATE_PR),TITLE_DATE_PR_CHANGE)</f>
        <v>45503.42328703704</v>
      </c>
      <c r="Y38" s="2264"/>
      <c r="Z38" s="2264"/>
      <c r="AA38" s="2264"/>
      <c r="AB38" s="2264"/>
      <c r="AC38" s="2264"/>
      <c r="AD38" s="2264"/>
      <c r="AE38" s="2264"/>
      <c r="AF38" s="326"/>
      <c r="AG38" s="2264" t="str">
        <f>IF(TITLE_DATE_PR_CHANGE="",IF(TITLE_DATE_PR="","",TITLE_DATE_PR),TITLE_DATE_PR_CHANGE)</f>
        <v>45503.42328703704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465</v>
      </c>
      <c r="V39" s="2250"/>
      <c r="W39" s="1372"/>
      <c r="X39" s="2251" t="str">
        <f>IF(TITLE_NUMBER_PR_CHANGE="",IF(TITLE_NUMBER_PR="","",TITLE_NUMBER_PR),TITLE_NUMBER_PR_CHANGE)</f>
        <v>032/01-21</v>
      </c>
      <c r="Y39" s="2251"/>
      <c r="Z39" s="2251"/>
      <c r="AA39" s="2251"/>
      <c r="AB39" s="2251"/>
      <c r="AC39" s="2251"/>
      <c r="AD39" s="2251"/>
      <c r="AE39" s="2251"/>
      <c r="AF39" s="326"/>
      <c r="AG39" s="2251" t="str">
        <f>IF(TITLE_NUMBER_PR_CHANGE="",IF(TITLE_NUMBER_PR="","",TITLE_NUMBER_PR),TITLE_NUMBER_PR_CHANGE)</f>
        <v>032/01-21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466</v>
      </c>
      <c r="AG40" s="326"/>
      <c r="AH40" s="326"/>
      <c r="AI40" s="326"/>
      <c r="AJ40" s="326"/>
      <c r="AK40" s="326"/>
      <c r="AL40" s="326"/>
      <c r="AM40" s="326"/>
      <c r="AN40" s="326"/>
      <c r="AO40" s="278" t="s">
        <v>466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342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343</v>
      </c>
      <c r="AW42" s="1155">
        <v>14</v>
      </c>
    </row>
    <row customHeight="1" ht="14.699999999999998">
      <c r="R43" s="376"/>
      <c r="S43" s="376"/>
      <c r="T43" s="376"/>
      <c r="U43" s="2273" t="s">
        <v>90</v>
      </c>
      <c r="V43" s="2209" t="s">
        <v>467</v>
      </c>
      <c r="W43" s="301"/>
      <c r="X43" s="2274" t="s">
        <v>468</v>
      </c>
      <c r="Y43" s="2291"/>
      <c r="Z43" s="2291"/>
      <c r="AA43" s="2291"/>
      <c r="AB43" s="2291"/>
      <c r="AC43" s="2275"/>
      <c r="AD43" s="2275"/>
      <c r="AE43" s="2276"/>
      <c r="AF43" s="2277" t="s">
        <v>469</v>
      </c>
      <c r="AG43" s="2274" t="s">
        <v>468</v>
      </c>
      <c r="AH43" s="2291"/>
      <c r="AI43" s="2291"/>
      <c r="AJ43" s="2291"/>
      <c r="AK43" s="2291"/>
      <c r="AL43" s="2275"/>
      <c r="AM43" s="2275"/>
      <c r="AN43" s="2276"/>
      <c r="AO43" s="2277" t="s">
        <v>470</v>
      </c>
      <c r="AP43" s="2280" t="s">
        <v>471</v>
      </c>
      <c r="AQ43" s="2127"/>
      <c r="AW43" s="1155">
        <v>14</v>
      </c>
    </row>
    <row customHeight="1" ht="35.699999999999996">
      <c r="R44" s="376"/>
      <c r="S44" s="376"/>
      <c r="T44" s="376"/>
      <c r="U44" s="2273"/>
      <c r="V44" s="2209"/>
      <c r="W44" s="1031"/>
      <c r="X44" s="2294" t="s">
        <v>495</v>
      </c>
      <c r="Y44" s="2312" t="s">
        <v>496</v>
      </c>
      <c r="Z44" s="2312"/>
      <c r="AA44" s="2312"/>
      <c r="AB44" s="2312"/>
      <c r="AC44" s="2294" t="s">
        <v>475</v>
      </c>
      <c r="AD44" s="2611"/>
      <c r="AE44" s="2314"/>
      <c r="AF44" s="2278"/>
      <c r="AG44" s="2294" t="s">
        <v>495</v>
      </c>
      <c r="AH44" s="2312" t="s">
        <v>496</v>
      </c>
      <c r="AI44" s="2312"/>
      <c r="AJ44" s="2312"/>
      <c r="AK44" s="2312"/>
      <c r="AL44" s="2294" t="s">
        <v>475</v>
      </c>
      <c r="AM44" s="2611"/>
      <c r="AN44" s="2314"/>
      <c r="AO44" s="2278"/>
      <c r="AP44" s="2281"/>
      <c r="AQ44" s="2127"/>
      <c r="AW44" s="1155">
        <v>34</v>
      </c>
    </row>
    <row customHeight="1" ht="14.699999999999998">
      <c r="R45" s="376"/>
      <c r="S45" s="376"/>
      <c r="T45" s="376"/>
      <c r="U45" s="2273"/>
      <c r="V45" s="2209"/>
      <c r="W45" s="1031"/>
      <c r="X45" s="2325"/>
      <c r="Y45" s="2317" t="s">
        <v>497</v>
      </c>
      <c r="Z45" s="2270" t="s">
        <v>498</v>
      </c>
      <c r="AA45" s="2320"/>
      <c r="AB45" s="2271"/>
      <c r="AC45" s="2295"/>
      <c r="AD45" s="2612"/>
      <c r="AE45" s="2316"/>
      <c r="AF45" s="2278"/>
      <c r="AG45" s="2325"/>
      <c r="AH45" s="2317" t="s">
        <v>497</v>
      </c>
      <c r="AI45" s="2270" t="s">
        <v>498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499</v>
      </c>
      <c r="AA46" s="2270" t="s">
        <v>500</v>
      </c>
      <c r="AB46" s="2271"/>
      <c r="AC46" s="2317" t="s">
        <v>485</v>
      </c>
      <c r="AD46" s="2321" t="s">
        <v>486</v>
      </c>
      <c r="AE46" s="2322"/>
      <c r="AF46" s="2278"/>
      <c r="AG46" s="2325"/>
      <c r="AH46" s="2318"/>
      <c r="AI46" s="2317" t="s">
        <v>499</v>
      </c>
      <c r="AJ46" s="2270" t="s">
        <v>500</v>
      </c>
      <c r="AK46" s="2271"/>
      <c r="AL46" s="2317" t="s">
        <v>485</v>
      </c>
      <c r="AM46" s="2321" t="s">
        <v>486</v>
      </c>
      <c r="AN46" s="2322"/>
      <c r="AO46" s="2278"/>
      <c r="AP46" s="2281"/>
      <c r="AQ46" s="2127"/>
      <c r="AW46" s="1155">
        <v>26</v>
      </c>
    </row>
    <row customHeight="1" ht="65.25">
      <c r="A47" s="1259"/>
      <c r="B47" s="1259" t="s">
        <v>137</v>
      </c>
      <c r="C47" s="1259" t="s">
        <v>138</v>
      </c>
      <c r="D47" s="1259" t="s">
        <v>139</v>
      </c>
      <c r="E47" s="1310" t="s">
        <v>476</v>
      </c>
      <c r="F47" s="1310" t="s">
        <v>477</v>
      </c>
      <c r="G47" s="1310" t="s">
        <v>478</v>
      </c>
      <c r="H47" s="1310" t="s">
        <v>479</v>
      </c>
      <c r="I47" s="1310" t="s">
        <v>480</v>
      </c>
      <c r="J47" s="1310" t="s">
        <v>481</v>
      </c>
      <c r="K47" s="1310" t="s">
        <v>482</v>
      </c>
      <c r="L47" s="1310" t="s">
        <v>501</v>
      </c>
      <c r="M47" s="1310" t="s">
        <v>457</v>
      </c>
      <c r="R47" s="376"/>
      <c r="S47" s="376"/>
      <c r="T47" s="376"/>
      <c r="U47" s="2273"/>
      <c r="V47" s="2209"/>
      <c r="W47" s="302"/>
      <c r="X47" s="2295"/>
      <c r="Y47" s="2319"/>
      <c r="Z47" s="2319"/>
      <c r="AA47" s="1222" t="s">
        <v>502</v>
      </c>
      <c r="AB47" s="1222" t="s">
        <v>503</v>
      </c>
      <c r="AC47" s="2319"/>
      <c r="AD47" s="2323"/>
      <c r="AE47" s="2324"/>
      <c r="AF47" s="2279"/>
      <c r="AG47" s="2295"/>
      <c r="AH47" s="2319"/>
      <c r="AI47" s="2319"/>
      <c r="AJ47" s="1222" t="s">
        <v>502</v>
      </c>
      <c r="AK47" s="1222" t="s">
        <v>503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218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218</v>
      </c>
      <c r="B50" s="1267" t="s">
        <v>219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439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440</v>
      </c>
      <c r="AS50" s="500"/>
      <c r="AT50" s="500" t="str">
        <f>IF(V50="","",V50)</f>
        <v>Территория действия тарифа</v>
      </c>
      <c r="AU50" s="500"/>
      <c r="AV50" s="500"/>
      <c r="AW50" s="1155">
        <v>21</v>
      </c>
    </row>
    <row customHeight="1" ht="24">
      <c r="A51" s="1267" t="s">
        <v>218</v>
      </c>
      <c r="B51" s="1267" t="s">
        <v>219</v>
      </c>
      <c r="C51" s="1267" t="s">
        <v>220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441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442</v>
      </c>
      <c r="AS51" s="500"/>
      <c r="AT51" s="500" t="str">
        <f>IF(V51="","",V51)</f>
        <v>Наименование системы теплоснабжения </v>
      </c>
      <c r="AU51" s="500"/>
      <c r="AV51" s="500"/>
      <c r="AW51" s="1155">
        <v>23</v>
      </c>
    </row>
    <row customHeight="1" ht="22.049999999999997">
      <c r="A52" s="1267" t="s">
        <v>218</v>
      </c>
      <c r="B52" s="1267" t="s">
        <v>219</v>
      </c>
      <c r="C52" s="1267" t="s">
        <v>220</v>
      </c>
      <c r="D52" s="1267" t="s">
        <v>221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443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444</v>
      </c>
      <c r="AS52" s="500"/>
      <c r="AT52" s="500" t="str">
        <f>IF(V52="","",V52)</f>
        <v>Источник тепловой энергии  </v>
      </c>
      <c r="AU52" s="500"/>
      <c r="AV52" s="500"/>
      <c r="AW52" s="1155">
        <v>21</v>
      </c>
    </row>
    <row s="1642" customFormat="1" customHeight="1" ht="0">
      <c r="A53" s="1375" t="s">
        <v>218</v>
      </c>
      <c r="B53" s="1375" t="s">
        <v>219</v>
      </c>
      <c r="C53" s="1375" t="s">
        <v>220</v>
      </c>
      <c r="D53" s="1375" t="s">
        <v>221</v>
      </c>
      <c r="E53" s="2290"/>
      <c r="F53" s="2290"/>
      <c r="G53" s="2290"/>
      <c r="H53" s="2311"/>
      <c r="I53" s="2127" t="str">
        <f>U52&amp;".1"</f>
        <v>....1</v>
      </c>
      <c r="J53" s="1375"/>
      <c r="K53" s="1375"/>
      <c r="L53" s="1375"/>
      <c r="M53" s="1381" t="s">
        <v>445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218</v>
      </c>
      <c r="B54" s="1267" t="s">
        <v>219</v>
      </c>
      <c r="C54" s="1267" t="s">
        <v>220</v>
      </c>
      <c r="D54" s="1267" t="s">
        <v>221</v>
      </c>
      <c r="E54" s="2290"/>
      <c r="F54" s="2290"/>
      <c r="G54" s="2290"/>
      <c r="H54" s="2311"/>
      <c r="I54" s="2101"/>
      <c r="J54" s="2127" t="str">
        <f>I53&amp;".1"</f>
        <v>....1.1</v>
      </c>
      <c r="K54" s="1267"/>
      <c r="L54" s="1267"/>
      <c r="M54" s="1310" t="s">
        <v>448</v>
      </c>
      <c r="Q54" s="2257"/>
      <c r="R54" s="2257">
        <v>1</v>
      </c>
      <c r="S54" s="518"/>
      <c r="T54" s="357"/>
      <c r="U54" s="1336" t="str">
        <f>$J54</f>
        <v>....1.1</v>
      </c>
      <c r="V54" s="286" t="s">
        <v>449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450</v>
      </c>
      <c r="AS54" s="500"/>
      <c r="AT54" s="500" t="str">
        <f>IF(V54="","",V54)</f>
        <v>Группа потребителей</v>
      </c>
      <c r="AU54" s="500"/>
      <c r="AV54" s="500"/>
      <c r="AW54" s="1155">
        <v>21</v>
      </c>
    </row>
    <row customHeight="1" ht="22.049999999999997">
      <c r="A55" s="1267" t="s">
        <v>218</v>
      </c>
      <c r="B55" s="1267" t="s">
        <v>219</v>
      </c>
      <c r="C55" s="1267" t="s">
        <v>220</v>
      </c>
      <c r="D55" s="1267" t="s">
        <v>221</v>
      </c>
      <c r="E55" s="2290"/>
      <c r="F55" s="2290"/>
      <c r="G55" s="2290"/>
      <c r="H55" s="2311"/>
      <c r="I55" s="2101"/>
      <c r="J55" s="2101"/>
      <c r="K55" s="2127" t="str">
        <f>J54&amp;".1"</f>
        <v>....1.1.1</v>
      </c>
      <c r="L55" s="139"/>
      <c r="M55" s="1310" t="s">
        <v>451</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492</v>
      </c>
      <c r="AR55" s="511">
        <f>STRCHECKDATE(X57:AP57)</f>
      </c>
      <c r="AS55" s="500"/>
      <c r="AT55" s="500" t="str">
        <f>IF(V55="","",V55)</f>
        <v/>
      </c>
      <c r="AU55" s="500"/>
      <c r="AV55" s="500"/>
      <c r="AW55" s="1155">
        <v>21</v>
      </c>
    </row>
    <row customHeight="1" ht="11.549999999999999">
      <c r="A56" s="1267" t="s">
        <v>218</v>
      </c>
      <c r="B56" s="1267" t="s">
        <v>219</v>
      </c>
      <c r="C56" s="1267" t="s">
        <v>220</v>
      </c>
      <c r="D56" s="1267" t="s">
        <v>221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493</v>
      </c>
      <c r="AR56" s="511">
        <f>STRCHECKDATE(X58:AP58)</f>
      </c>
      <c r="AS56" s="500"/>
      <c r="AT56" s="500" t="str">
        <f>IF(V56="","",V56)</f>
        <v/>
      </c>
      <c r="AU56" s="500"/>
      <c r="AV56" s="500"/>
      <c r="AW56" s="1155">
        <v>11</v>
      </c>
    </row>
    <row customHeight="1" ht="0">
      <c r="A57" s="1267" t="s">
        <v>218</v>
      </c>
      <c r="B57" s="1267" t="s">
        <v>219</v>
      </c>
      <c r="C57" s="1267" t="s">
        <v>220</v>
      </c>
      <c r="D57" s="1267" t="s">
        <v>221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218</v>
      </c>
      <c r="B58" s="1267" t="s">
        <v>219</v>
      </c>
      <c r="C58" s="1267" t="s">
        <v>220</v>
      </c>
      <c r="D58" s="1267" t="s">
        <v>221</v>
      </c>
      <c r="E58" s="2290"/>
      <c r="F58" s="2290"/>
      <c r="G58" s="2290"/>
      <c r="H58" s="2311"/>
      <c r="I58" s="2101"/>
      <c r="J58" s="2101"/>
      <c r="K58" s="2127"/>
      <c r="L58" s="1267"/>
      <c r="M58" s="1310"/>
      <c r="Q58" s="2257"/>
      <c r="R58" s="2257"/>
      <c r="S58" s="1331"/>
      <c r="T58" s="356"/>
      <c r="U58" s="1278"/>
      <c r="V58" s="288" t="s">
        <v>494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218</v>
      </c>
      <c r="B59" s="1267" t="s">
        <v>219</v>
      </c>
      <c r="C59" s="1267" t="s">
        <v>220</v>
      </c>
      <c r="D59" s="1267" t="s">
        <v>221</v>
      </c>
      <c r="E59" s="2290"/>
      <c r="F59" s="2290"/>
      <c r="G59" s="2290"/>
      <c r="H59" s="2311"/>
      <c r="I59" s="2101"/>
      <c r="J59" s="2127"/>
      <c r="K59" s="1267"/>
      <c r="L59" s="1267"/>
      <c r="M59" s="1310"/>
      <c r="Q59" s="2257"/>
      <c r="R59" s="2257"/>
      <c r="S59" s="1331"/>
      <c r="T59" s="356"/>
      <c r="U59" s="1278"/>
      <c r="V59" s="287" t="s">
        <v>453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218</v>
      </c>
      <c r="B60" s="1267" t="s">
        <v>219</v>
      </c>
      <c r="C60" s="1267" t="s">
        <v>220</v>
      </c>
      <c r="D60" s="1267" t="s">
        <v>221</v>
      </c>
      <c r="E60" s="2290"/>
      <c r="F60" s="2290"/>
      <c r="G60" s="2290"/>
      <c r="H60" s="2311"/>
      <c r="I60" s="2127"/>
      <c r="J60" s="1267"/>
      <c r="K60" s="1267"/>
      <c r="L60" s="1267"/>
      <c r="M60" s="1310"/>
      <c r="Q60" s="2257"/>
      <c r="R60" s="1331"/>
      <c r="S60" s="1331"/>
      <c r="T60" s="356"/>
      <c r="U60" s="1278"/>
      <c r="V60" s="365" t="s">
        <v>454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218</v>
      </c>
      <c r="B61" s="1267" t="s">
        <v>219</v>
      </c>
      <c r="C61" s="1267" t="s">
        <v>220</v>
      </c>
      <c r="D61" s="1267" t="s">
        <v>221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218</v>
      </c>
      <c r="B62" s="1375" t="s">
        <v>219</v>
      </c>
      <c r="C62" s="1375" t="s">
        <v>220</v>
      </c>
      <c r="D62" s="1374"/>
      <c r="E62" s="2290"/>
      <c r="F62" s="2290"/>
      <c r="G62" s="2289"/>
      <c r="H62" s="1374"/>
      <c r="I62" s="1374"/>
      <c r="J62" s="1374"/>
      <c r="K62" s="1374"/>
      <c r="L62" s="1374"/>
      <c r="M62" s="1377"/>
      <c r="N62" s="1378"/>
      <c r="O62" s="1378"/>
      <c r="P62" s="351"/>
      <c r="Q62" s="1316"/>
      <c r="R62" s="1317"/>
      <c r="S62" s="1316"/>
      <c r="T62" s="1316"/>
      <c r="U62" s="1322"/>
      <c r="V62" s="1325" t="s">
        <v>170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218</v>
      </c>
      <c r="B63" s="1375" t="s">
        <v>219</v>
      </c>
      <c r="C63" s="1374"/>
      <c r="D63" s="1374"/>
      <c r="E63" s="2290"/>
      <c r="F63" s="2289"/>
      <c r="G63" s="1374"/>
      <c r="H63" s="1374"/>
      <c r="I63" s="1374"/>
      <c r="J63" s="1374"/>
      <c r="K63" s="1374"/>
      <c r="L63" s="1374"/>
      <c r="M63" s="1377"/>
      <c r="N63" s="1379"/>
      <c r="O63" s="1379"/>
      <c r="P63" s="351"/>
      <c r="Q63" s="1316"/>
      <c r="R63" s="1317"/>
      <c r="S63" s="1316"/>
      <c r="T63" s="1316"/>
      <c r="U63" s="1322"/>
      <c r="V63" s="1325" t="s">
        <v>171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218</v>
      </c>
      <c r="B64" s="1375"/>
      <c r="C64" s="1375"/>
      <c r="D64" s="1375"/>
      <c r="E64" s="2289"/>
      <c r="F64" s="1375"/>
      <c r="G64" s="1375"/>
      <c r="H64" s="1375"/>
      <c r="I64" s="1375"/>
      <c r="J64" s="1375"/>
      <c r="K64" s="1375"/>
      <c r="L64" s="1375"/>
      <c r="M64" s="1381"/>
      <c r="N64" s="1379"/>
      <c r="O64" s="1379"/>
      <c r="P64" s="351"/>
      <c r="Q64" s="380"/>
      <c r="R64" s="1344"/>
      <c r="S64" s="380"/>
      <c r="T64" s="380"/>
      <c r="U64" s="1322"/>
      <c r="V64" s="1325" t="s">
        <v>172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209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6E6D6-9493-D112-9F06-9514820DC56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438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439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440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441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442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443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444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445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504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505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506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507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508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456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457</v>
      </c>
      <c r="P23" s="1508"/>
      <c r="Q23" s="1510"/>
      <c r="R23" s="1510"/>
      <c r="Y23" s="1507" t="s">
        <v>459</v>
      </c>
      <c r="AA23" s="1507" t="s">
        <v>460</v>
      </c>
      <c r="AB23" s="1507" t="s">
        <v>509</v>
      </c>
      <c r="AE23" s="1507" t="s">
        <v>510</v>
      </c>
      <c r="AF23" s="1507" t="s">
        <v>509</v>
      </c>
      <c r="AI23" s="1507" t="s">
        <v>511</v>
      </c>
      <c r="AJ23" s="1507" t="s">
        <v>509</v>
      </c>
      <c r="AM23" s="1507" t="s">
        <v>512</v>
      </c>
      <c r="AQ23" s="1507" t="s">
        <v>459</v>
      </c>
      <c r="AS23" s="1507" t="s">
        <v>460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"УСТЭК"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Департамент тарифной и ценовой политики Тюменской области</v>
      </c>
      <c r="W30" s="2251"/>
      <c r="X30" s="2251"/>
      <c r="Y30" s="2251"/>
      <c r="Z30" s="2251"/>
      <c r="AA30" s="326"/>
      <c r="AB30" s="2251" t="str">
        <f>IF(TITLE_NAME_OR_PR_CHANGE="",IF(TITLE_NAME_OR_PR="","",TITLE_NAME_OR_PR),TITLE_NAME_OR_PR_CHANGE)</f>
        <v>Департамент тарифной и ценовой политики Тюменской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462</v>
      </c>
      <c r="T31" s="2250"/>
      <c r="U31" s="1372"/>
      <c r="V31" s="2264" t="str">
        <f>IF(TITLE_DATE_PR_CHANGE="",IF(TITLE_DATE_PR="","",TITLE_DATE_PR),TITLE_DATE_PR_CHANGE)</f>
        <v>45503.42328703704</v>
      </c>
      <c r="W31" s="2264"/>
      <c r="X31" s="2264"/>
      <c r="Y31" s="2264"/>
      <c r="Z31" s="2264"/>
      <c r="AA31" s="326"/>
      <c r="AB31" s="2264" t="str">
        <f>IF(TITLE_DATE_PR_CHANGE="",IF(TITLE_DATE_PR="","",TITLE_DATE_PR),TITLE_DATE_PR_CHANGE)</f>
        <v>45503.42328703704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463</v>
      </c>
      <c r="T32" s="2250"/>
      <c r="U32" s="1372"/>
      <c r="V32" s="2251" t="str">
        <f>IF(TITLE_NUMBER_PR_CHANGE="",IF(TITLE_NUMBER_PR="","",TITLE_NUMBER_PR),TITLE_NUMBER_PR_CHANGE)</f>
        <v>032/01-21</v>
      </c>
      <c r="W32" s="2251"/>
      <c r="X32" s="2251"/>
      <c r="Y32" s="2251"/>
      <c r="Z32" s="2251"/>
      <c r="AA32" s="326"/>
      <c r="AB32" s="2251" t="str">
        <f>IF(TITLE_NUMBER_PR_CHANGE="",IF(TITLE_NUMBER_PR="","",TITLE_NUMBER_PR),TITLE_NUMBER_PR_CHANGE)</f>
        <v>032/01-21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https://tarif.admtyumen.ru/OIGV/tarif/actions/npa.htm</v>
      </c>
      <c r="W33" s="2251"/>
      <c r="X33" s="2251"/>
      <c r="Y33" s="2251"/>
      <c r="Z33" s="2251"/>
      <c r="AA33" s="326"/>
      <c r="AB33" s="2251" t="str">
        <f>IF(TITLE_IST_PUB_CHANGE="",IF(TITLE_IST_PUB="","",TITLE_IST_PUB),TITLE_IST_PUB_CHANGE)</f>
        <v>https://tarif.admtyumen.ru/OIGV/tarif/actions/npa.htm</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462</v>
      </c>
      <c r="T35" s="2250"/>
      <c r="U35" s="1372"/>
      <c r="V35" s="2264" t="str">
        <f>IF(TITLE_DATE_PR_CHANGE="",IF(TITLE_DATE_PR="","",TITLE_DATE_PR),TITLE_DATE_PR_CHANGE)</f>
        <v>45503.42328703704</v>
      </c>
      <c r="W35" s="2264"/>
      <c r="X35" s="2264"/>
      <c r="Y35" s="2264"/>
      <c r="Z35" s="2264"/>
      <c r="AA35" s="326"/>
      <c r="AB35" s="2264" t="str">
        <f>IF(TITLE_DATE_PR_CHANGE="",IF(TITLE_DATE_PR="","",TITLE_DATE_PR),TITLE_DATE_PR_CHANGE)</f>
        <v>45503.42328703704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463</v>
      </c>
      <c r="T36" s="2250"/>
      <c r="U36" s="1372"/>
      <c r="V36" s="2251" t="str">
        <f>IF(TITLE_NUMBER_PR_CHANGE="",IF(TITLE_NUMBER_PR="","",TITLE_NUMBER_PR),TITLE_NUMBER_PR_CHANGE)</f>
        <v>032/01-21</v>
      </c>
      <c r="W36" s="2251"/>
      <c r="X36" s="2251"/>
      <c r="Y36" s="2251"/>
      <c r="Z36" s="2251"/>
      <c r="AA36" s="326"/>
      <c r="AB36" s="2251" t="str">
        <f>IF(TITLE_NUMBER_PR_CHANGE="",IF(TITLE_NUMBER_PR="","",TITLE_NUMBER_PR),TITLE_NUMBER_PR_CHANGE)</f>
        <v>032/01-21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466</v>
      </c>
      <c r="AB37" s="326"/>
      <c r="AC37" s="326"/>
      <c r="AD37" s="326"/>
      <c r="AE37" s="326"/>
      <c r="AF37" s="326"/>
      <c r="AG37" s="326"/>
      <c r="AH37" s="326"/>
      <c r="AI37" s="326"/>
      <c r="AJ37" s="326"/>
      <c r="AK37" s="326"/>
      <c r="AL37" s="326"/>
      <c r="AM37" s="326"/>
      <c r="AN37" s="326"/>
      <c r="AO37" s="326"/>
      <c r="AP37" s="326"/>
      <c r="AQ37" s="326"/>
      <c r="AR37" s="326"/>
      <c r="AS37" s="278" t="s">
        <v>466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342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343</v>
      </c>
      <c r="BA39" s="1155">
        <v>14</v>
      </c>
    </row>
    <row customHeight="1" ht="14.699999999999998">
      <c r="Q40" s="291"/>
      <c r="R40" s="376"/>
      <c r="S40" s="2273" t="s">
        <v>90</v>
      </c>
      <c r="T40" s="2209" t="s">
        <v>513</v>
      </c>
      <c r="U40" s="301"/>
      <c r="V40" s="2275"/>
      <c r="W40" s="2275"/>
      <c r="X40" s="2275"/>
      <c r="Y40" s="2275"/>
      <c r="Z40" s="2276"/>
      <c r="AA40" s="2336" t="s">
        <v>469</v>
      </c>
      <c r="AB40" s="2328" t="s">
        <v>514</v>
      </c>
      <c r="AC40" s="2291"/>
      <c r="AD40" s="2291"/>
      <c r="AE40" s="2329"/>
      <c r="AF40" s="2291" t="s">
        <v>515</v>
      </c>
      <c r="AG40" s="2291"/>
      <c r="AH40" s="2291"/>
      <c r="AI40" s="2329"/>
      <c r="AJ40" s="2328" t="s">
        <v>516</v>
      </c>
      <c r="AK40" s="2291"/>
      <c r="AL40" s="2291"/>
      <c r="AM40" s="2329"/>
      <c r="AN40" s="2328" t="s">
        <v>468</v>
      </c>
      <c r="AO40" s="2291"/>
      <c r="AP40" s="2275"/>
      <c r="AQ40" s="2275"/>
      <c r="AR40" s="2276"/>
      <c r="AS40" s="2277" t="s">
        <v>469</v>
      </c>
      <c r="AT40" s="2280" t="s">
        <v>471</v>
      </c>
      <c r="AU40" s="2127"/>
      <c r="BA40" s="1155">
        <v>14</v>
      </c>
    </row>
    <row customHeight="1" ht="35.699999999999996">
      <c r="Q41" s="291"/>
      <c r="R41" s="376"/>
      <c r="S41" s="2273"/>
      <c r="T41" s="2209"/>
      <c r="U41" s="1031"/>
      <c r="V41" s="2127" t="s">
        <v>517</v>
      </c>
      <c r="W41" s="2127"/>
      <c r="X41" s="2294" t="s">
        <v>475</v>
      </c>
      <c r="Y41" s="2313"/>
      <c r="Z41" s="2314"/>
      <c r="AA41" s="2337"/>
      <c r="AB41" s="2330"/>
      <c r="AC41" s="2331"/>
      <c r="AD41" s="2331"/>
      <c r="AE41" s="2332"/>
      <c r="AF41" s="2331"/>
      <c r="AG41" s="2331"/>
      <c r="AH41" s="2331"/>
      <c r="AI41" s="2332"/>
      <c r="AJ41" s="2330"/>
      <c r="AK41" s="2331"/>
      <c r="AL41" s="2331"/>
      <c r="AM41" s="2331"/>
      <c r="AN41" s="2127" t="s">
        <v>517</v>
      </c>
      <c r="AO41" s="2127"/>
      <c r="AP41" s="2313" t="s">
        <v>475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476</v>
      </c>
      <c r="F43" s="1364" t="s">
        <v>477</v>
      </c>
      <c r="G43" s="1364" t="s">
        <v>478</v>
      </c>
      <c r="H43" s="1364" t="s">
        <v>479</v>
      </c>
      <c r="I43" s="1364" t="s">
        <v>480</v>
      </c>
      <c r="J43" s="1364" t="s">
        <v>481</v>
      </c>
      <c r="K43" s="1364" t="s">
        <v>482</v>
      </c>
      <c r="L43" s="1364" t="s">
        <v>457</v>
      </c>
      <c r="Q43" s="291"/>
      <c r="R43" s="376"/>
      <c r="S43" s="2273"/>
      <c r="T43" s="2209"/>
      <c r="U43" s="302"/>
      <c r="V43" s="1330" t="s">
        <v>518</v>
      </c>
      <c r="W43" s="1330" t="s">
        <v>519</v>
      </c>
      <c r="X43" s="1338" t="s">
        <v>485</v>
      </c>
      <c r="Y43" s="2270" t="s">
        <v>486</v>
      </c>
      <c r="Z43" s="2271"/>
      <c r="AA43" s="2338"/>
      <c r="AB43" s="2333"/>
      <c r="AC43" s="2334"/>
      <c r="AD43" s="2334"/>
      <c r="AE43" s="2335"/>
      <c r="AF43" s="2334"/>
      <c r="AG43" s="2334"/>
      <c r="AH43" s="2334"/>
      <c r="AI43" s="2335"/>
      <c r="AJ43" s="2333"/>
      <c r="AK43" s="2334"/>
      <c r="AL43" s="2334"/>
      <c r="AM43" s="2335"/>
      <c r="AN43" s="1860" t="s">
        <v>518</v>
      </c>
      <c r="AO43" s="1860" t="s">
        <v>519</v>
      </c>
      <c r="AP43" s="1338" t="s">
        <v>485</v>
      </c>
      <c r="AQ43" s="2270" t="s">
        <v>486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242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242</v>
      </c>
      <c r="B46" s="1363" t="s">
        <v>243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439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440</v>
      </c>
      <c r="AW46" s="500"/>
      <c r="AX46" s="500" t="str">
        <f>IF(T46="","",T46)</f>
        <v>Территория действия тарифа</v>
      </c>
      <c r="AY46" s="500"/>
      <c r="AZ46" s="500"/>
      <c r="BA46" s="1155">
        <v>21</v>
      </c>
    </row>
    <row customHeight="1" ht="24">
      <c r="A47" s="1363" t="s">
        <v>242</v>
      </c>
      <c r="B47" s="1363" t="s">
        <v>243</v>
      </c>
      <c r="C47" s="1363" t="s">
        <v>244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441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442</v>
      </c>
      <c r="AW47" s="500"/>
      <c r="AX47" s="500" t="str">
        <f>IF(T47="","",T47)</f>
        <v>Наименование системы теплоснабжения </v>
      </c>
      <c r="AY47" s="500"/>
      <c r="AZ47" s="500"/>
      <c r="BA47" s="1155">
        <v>23</v>
      </c>
    </row>
    <row customHeight="1" ht="21">
      <c r="A48" s="1363" t="s">
        <v>242</v>
      </c>
      <c r="B48" s="1363" t="s">
        <v>243</v>
      </c>
      <c r="C48" s="1363" t="s">
        <v>244</v>
      </c>
      <c r="D48" s="1363" t="s">
        <v>245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443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444</v>
      </c>
      <c r="AW48" s="500"/>
      <c r="AX48" s="500" t="str">
        <f>IF(T48="","",T48)</f>
        <v>Источник тепловой энергии  </v>
      </c>
      <c r="AY48" s="500"/>
      <c r="AZ48" s="500"/>
      <c r="BA48" s="1155">
        <v>20</v>
      </c>
    </row>
    <row s="1642" customFormat="1" customHeight="1" ht="1.05">
      <c r="A49" s="1343" t="s">
        <v>242</v>
      </c>
      <c r="B49" s="1343" t="s">
        <v>243</v>
      </c>
      <c r="C49" s="1343" t="s">
        <v>244</v>
      </c>
      <c r="D49" s="1343" t="s">
        <v>245</v>
      </c>
      <c r="E49" s="2259"/>
      <c r="F49" s="2259"/>
      <c r="G49" s="2259"/>
      <c r="H49" s="2259"/>
      <c r="I49" s="2256" t="str">
        <f>S48&amp;".1"</f>
        <v>....1</v>
      </c>
      <c r="J49" s="1343"/>
      <c r="K49" s="1343"/>
      <c r="L49" s="1346" t="s">
        <v>445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242</v>
      </c>
      <c r="B50" s="1343" t="s">
        <v>243</v>
      </c>
      <c r="C50" s="1343" t="s">
        <v>244</v>
      </c>
      <c r="D50" s="1343" t="s">
        <v>245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242</v>
      </c>
      <c r="B51" s="1363" t="s">
        <v>243</v>
      </c>
      <c r="C51" s="1363" t="s">
        <v>244</v>
      </c>
      <c r="D51" s="1363" t="s">
        <v>245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520</v>
      </c>
      <c r="AV51" s="511">
        <f>STRCHECKDATE(V54:AT54)</f>
      </c>
      <c r="AW51" s="500"/>
      <c r="AX51" s="500" t="str">
        <f>IF(T51="","",T51)</f>
        <v/>
      </c>
      <c r="AY51" s="500"/>
      <c r="AZ51" s="500"/>
      <c r="BA51" s="1155">
        <v>21</v>
      </c>
    </row>
    <row customHeight="1" ht="11.549999999999999">
      <c r="A52" s="1363" t="s">
        <v>242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505</v>
      </c>
      <c r="AN52" s="1393"/>
      <c r="AO52" s="1496"/>
      <c r="AP52" s="1393"/>
      <c r="AQ52" s="1393"/>
      <c r="AR52" s="1393"/>
      <c r="AS52" s="1393"/>
      <c r="AT52" s="1390"/>
      <c r="AU52" s="2254"/>
      <c r="AW52" s="500"/>
      <c r="AX52" s="500"/>
      <c r="AY52" s="500"/>
      <c r="AZ52" s="500"/>
      <c r="BA52" s="1155">
        <v>11</v>
      </c>
    </row>
    <row customHeight="1" ht="11.549999999999999">
      <c r="A53" s="1363" t="s">
        <v>242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506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242</v>
      </c>
      <c r="B54" s="1363" t="s">
        <v>243</v>
      </c>
      <c r="C54" s="1363" t="s">
        <v>244</v>
      </c>
      <c r="D54" s="1363" t="s">
        <v>245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507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242</v>
      </c>
      <c r="B55" s="1363" t="s">
        <v>243</v>
      </c>
      <c r="C55" s="1363" t="s">
        <v>244</v>
      </c>
      <c r="D55" s="1363" t="s">
        <v>245</v>
      </c>
      <c r="E55" s="2259"/>
      <c r="F55" s="2259"/>
      <c r="G55" s="2259"/>
      <c r="H55" s="2259"/>
      <c r="I55" s="2286"/>
      <c r="J55" s="2256"/>
      <c r="K55" s="1363"/>
      <c r="L55" s="1364"/>
      <c r="P55" s="2257"/>
      <c r="Q55" s="2257"/>
      <c r="R55" s="356"/>
      <c r="S55" s="1278"/>
      <c r="T55" s="287" t="s">
        <v>508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242</v>
      </c>
      <c r="B56" s="1343" t="s">
        <v>243</v>
      </c>
      <c r="C56" s="1343" t="s">
        <v>244</v>
      </c>
      <c r="D56" s="1343" t="s">
        <v>245</v>
      </c>
      <c r="E56" s="2259"/>
      <c r="F56" s="2259"/>
      <c r="G56" s="2259"/>
      <c r="H56" s="2259"/>
      <c r="I56" s="2256"/>
      <c r="J56" s="1343"/>
      <c r="K56" s="1343"/>
      <c r="L56" s="1346"/>
      <c r="M56" s="510"/>
      <c r="N56" s="510"/>
      <c r="O56" s="510"/>
      <c r="P56" s="2257"/>
      <c r="Q56" s="1331"/>
      <c r="R56" s="356"/>
      <c r="S56" s="1386"/>
      <c r="T56" s="1387" t="s">
        <v>454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242</v>
      </c>
      <c r="B57" s="1343" t="s">
        <v>243</v>
      </c>
      <c r="C57" s="1343" t="s">
        <v>244</v>
      </c>
      <c r="D57" s="1343" t="s">
        <v>245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242</v>
      </c>
      <c r="B58" s="1343" t="s">
        <v>243</v>
      </c>
      <c r="C58" s="1343" t="s">
        <v>244</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242</v>
      </c>
      <c r="B59" s="1343" t="s">
        <v>243</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242</v>
      </c>
      <c r="B60" s="1343"/>
      <c r="C60" s="1343"/>
      <c r="D60" s="1343"/>
      <c r="E60" s="2259"/>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242</v>
      </c>
      <c r="B61" s="1343"/>
      <c r="C61" s="1343"/>
      <c r="D61" s="1343"/>
      <c r="E61" s="2258"/>
      <c r="F61" s="1343"/>
      <c r="G61" s="1343"/>
      <c r="H61" s="1343"/>
      <c r="I61" s="1343"/>
      <c r="J61" s="1343"/>
      <c r="K61" s="1343"/>
      <c r="L61" s="1346"/>
      <c r="M61" s="1321"/>
      <c r="N61" s="1321"/>
      <c r="O61" s="518"/>
      <c r="P61" s="380"/>
      <c r="Q61" s="1344"/>
      <c r="R61" s="380"/>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209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1DDE7-7D6F-18D6-4D71-CDAC45A0F3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439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440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448</v>
      </c>
      <c r="P6" s="2257"/>
      <c r="Q6" s="2257">
        <v>1</v>
      </c>
      <c r="R6" s="357"/>
      <c r="S6" s="1425">
        <f>$J6</f>
      </c>
      <c r="T6" s="286" t="s">
        <v>449</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454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2251"/>
      <c r="AB27" s="326"/>
      <c r="AC27" s="2251" t="str">
        <f>IF(TITLE_NAME_OR_PR_CHANGE="",IF(TITLE_NAME_OR_PR="","",TITLE_NAME_OR_PR),TITLE_NAME_OR_PR_CHANGE)</f>
        <v>Департамент тарифной и ценовой политики Тюменской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45503.42328703704</v>
      </c>
      <c r="W28" s="2264"/>
      <c r="X28" s="2264"/>
      <c r="Y28" s="2264"/>
      <c r="Z28" s="2264"/>
      <c r="AA28" s="2264"/>
      <c r="AB28" s="326"/>
      <c r="AC28" s="2264" t="str">
        <f>IF(TITLE_DATE_PR_CHANGE="",IF(TITLE_DATE_PR="","",TITLE_DATE_PR),TITLE_DATE_PR_CHANGE)</f>
        <v>45503.42328703704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032/01-21</v>
      </c>
      <c r="W29" s="2251"/>
      <c r="X29" s="2251"/>
      <c r="Y29" s="2251"/>
      <c r="Z29" s="2251"/>
      <c r="AA29" s="2251"/>
      <c r="AB29" s="326"/>
      <c r="AC29" s="2251" t="str">
        <f>IF(TITLE_NUMBER_PR_CHANGE="",IF(TITLE_NUMBER_PR="","",TITLE_NUMBER_PR),TITLE_NUMBER_PR_CHANGE)</f>
        <v>032/01-21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https://tarif.admtyumen.ru/OIGV/tarif/actions/npa.htm</v>
      </c>
      <c r="W30" s="2251"/>
      <c r="X30" s="2251"/>
      <c r="Y30" s="2251"/>
      <c r="Z30" s="2251"/>
      <c r="AA30" s="2251"/>
      <c r="AB30" s="326"/>
      <c r="AC30" s="2251" t="str">
        <f>IF(TITLE_IST_PUB_CHANGE="",IF(TITLE_IST_PUB="","",TITLE_IST_PUB),TITLE_IST_PUB_CHANGE)</f>
        <v>https://tarif.admtyumen.ru/OIGV/tarif/actions/npa.htm</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45503.42328703704</v>
      </c>
      <c r="W32" s="2264"/>
      <c r="X32" s="2264"/>
      <c r="Y32" s="2264"/>
      <c r="Z32" s="2264"/>
      <c r="AA32" s="2264"/>
      <c r="AB32" s="326"/>
      <c r="AC32" s="2264" t="str">
        <f>IF(TITLE_DATE_PR_CHANGE="",IF(TITLE_DATE_PR="","",TITLE_DATE_PR),TITLE_DATE_PR_CHANGE)</f>
        <v>45503.42328703704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032/01-21</v>
      </c>
      <c r="W33" s="2251"/>
      <c r="X33" s="2251"/>
      <c r="Y33" s="2251"/>
      <c r="Z33" s="2251"/>
      <c r="AA33" s="2251"/>
      <c r="AB33" s="326"/>
      <c r="AC33" s="2251" t="str">
        <f>IF(TITLE_NUMBER_PR_CHANGE="",IF(TITLE_NUMBER_PR="","",TITLE_NUMBER_PR),TITLE_NUMBER_PR_CHANGE)</f>
        <v>032/01-21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342</v>
      </c>
      <c r="T36" s="2127"/>
      <c r="U36" s="2127"/>
      <c r="V36" s="2127"/>
      <c r="W36" s="2127"/>
      <c r="X36" s="2127"/>
      <c r="Y36" s="2127"/>
      <c r="Z36" s="2127"/>
      <c r="AA36" s="2127"/>
      <c r="AB36" s="2127"/>
      <c r="AC36" s="2127"/>
      <c r="AD36" s="2127"/>
      <c r="AE36" s="2127"/>
      <c r="AF36" s="2127"/>
      <c r="AG36" s="2127"/>
      <c r="AH36" s="2127"/>
      <c r="AI36" s="2127"/>
      <c r="AJ36" s="2127"/>
      <c r="AK36" s="2127" t="s">
        <v>343</v>
      </c>
      <c r="AQ36" s="1155">
        <v>14</v>
      </c>
    </row>
    <row customHeight="1" ht="14.699999999999998">
      <c r="Q37" s="376"/>
      <c r="R37" s="376"/>
      <c r="S37" s="2273" t="s">
        <v>90</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352" t="s">
        <v>529</v>
      </c>
      <c r="W38" s="2262" t="s">
        <v>474</v>
      </c>
      <c r="X38" s="2263"/>
      <c r="Y38" s="2262" t="s">
        <v>475</v>
      </c>
      <c r="Z38" s="2269"/>
      <c r="AA38" s="2263"/>
      <c r="AB38" s="2278"/>
      <c r="AC38" s="1352" t="s">
        <v>529</v>
      </c>
      <c r="AD38" s="2262" t="s">
        <v>474</v>
      </c>
      <c r="AE38" s="2263"/>
      <c r="AF38" s="2262" t="s">
        <v>475</v>
      </c>
      <c r="AG38" s="2269"/>
      <c r="AH38" s="2263"/>
      <c r="AI38" s="2278"/>
      <c r="AJ38" s="2281"/>
      <c r="AK38" s="2127"/>
      <c r="AQ38" s="1155">
        <v>34</v>
      </c>
    </row>
    <row customHeight="1" ht="35.699999999999996">
      <c r="A39" s="1370"/>
      <c r="B39" s="1370" t="s">
        <v>137</v>
      </c>
      <c r="C39" s="1370" t="s">
        <v>138</v>
      </c>
      <c r="D39" s="1370" t="s">
        <v>139</v>
      </c>
      <c r="E39" s="1364" t="s">
        <v>476</v>
      </c>
      <c r="F39" s="1364" t="s">
        <v>477</v>
      </c>
      <c r="G39" s="1364" t="s">
        <v>478</v>
      </c>
      <c r="H39" s="1364"/>
      <c r="I39" s="1364" t="s">
        <v>530</v>
      </c>
      <c r="J39" s="1364" t="s">
        <v>481</v>
      </c>
      <c r="K39" s="1364" t="s">
        <v>531</v>
      </c>
      <c r="L39" s="1364" t="s">
        <v>457</v>
      </c>
      <c r="Q39" s="376"/>
      <c r="R39" s="376"/>
      <c r="S39" s="2273"/>
      <c r="T39" s="2209"/>
      <c r="U39" s="302"/>
      <c r="V39" s="1352" t="s">
        <v>532</v>
      </c>
      <c r="W39" s="1222" t="s">
        <v>533</v>
      </c>
      <c r="X39" s="1222" t="s">
        <v>534</v>
      </c>
      <c r="Y39" s="1357" t="s">
        <v>485</v>
      </c>
      <c r="Z39" s="2270" t="s">
        <v>486</v>
      </c>
      <c r="AA39" s="2271"/>
      <c r="AB39" s="2279"/>
      <c r="AC39" s="1352" t="s">
        <v>532</v>
      </c>
      <c r="AD39" s="1222" t="s">
        <v>533</v>
      </c>
      <c r="AE39" s="1222" t="s">
        <v>534</v>
      </c>
      <c r="AF39" s="1357" t="s">
        <v>485</v>
      </c>
      <c r="AG39" s="2270" t="s">
        <v>486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439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440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холодного водоснабжения</v>
      </c>
      <c r="AO43" s="500"/>
      <c r="AP43" s="500"/>
      <c r="AQ43" s="1155">
        <v>23</v>
      </c>
    </row>
    <row customHeight="1" ht="24">
      <c r="A44" s="1363" t="s">
        <v>268</v>
      </c>
      <c r="B44" s="1363" t="s">
        <v>269</v>
      </c>
      <c r="C44" s="1363" t="s">
        <v>270</v>
      </c>
      <c r="D44" s="1363" t="s">
        <v>535</v>
      </c>
      <c r="E44" s="2259"/>
      <c r="F44" s="2259"/>
      <c r="G44" s="2259"/>
      <c r="H44" s="2259"/>
      <c r="I44" s="2256" t="str">
        <f>S43&amp;".1"</f>
        <v>...1</v>
      </c>
      <c r="J44" s="1363"/>
      <c r="K44" s="1363"/>
      <c r="L44" s="1364"/>
      <c r="P44" s="2257">
        <v>1</v>
      </c>
      <c r="Q44" s="1354"/>
      <c r="R44" s="356"/>
      <c r="S44" s="1358"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535</v>
      </c>
      <c r="E45" s="2259"/>
      <c r="F45" s="2259"/>
      <c r="G45" s="2259"/>
      <c r="H45" s="2259"/>
      <c r="I45" s="2286"/>
      <c r="J45" s="2256" t="str">
        <f>I44&amp;".1"</f>
        <v>...1.1</v>
      </c>
      <c r="K45" s="1363"/>
      <c r="L45" s="1364" t="s">
        <v>448</v>
      </c>
      <c r="P45" s="2257"/>
      <c r="Q45" s="2257">
        <v>1</v>
      </c>
      <c r="R45" s="357"/>
      <c r="S45" s="1358" t="str">
        <f>$J45</f>
        <v>...1.1</v>
      </c>
      <c r="T45" s="286" t="s">
        <v>449</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268</v>
      </c>
      <c r="B46" s="1363" t="s">
        <v>269</v>
      </c>
      <c r="C46" s="1363" t="s">
        <v>270</v>
      </c>
      <c r="D46" s="1363" t="s">
        <v>535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535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535</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535</v>
      </c>
      <c r="E49" s="2259"/>
      <c r="F49" s="2259"/>
      <c r="G49" s="2259"/>
      <c r="H49" s="2259"/>
      <c r="I49" s="2256"/>
      <c r="J49" s="1363"/>
      <c r="K49" s="1363"/>
      <c r="L49" s="1364"/>
      <c r="P49" s="2257"/>
      <c r="Q49" s="1354"/>
      <c r="R49" s="356"/>
      <c r="S49" s="1278"/>
      <c r="T49" s="365" t="s">
        <v>454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535</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26"/>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3023-E472-2501-12A6-ABFD45EA60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440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448</v>
      </c>
      <c r="P6" s="2257"/>
      <c r="Q6" s="2257">
        <v>1</v>
      </c>
      <c r="R6" s="357"/>
      <c r="S6" s="1457">
        <f>$J6</f>
      </c>
      <c r="T6" s="286" t="s">
        <v>449</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2251"/>
      <c r="AB27" s="326"/>
      <c r="AC27" s="2251" t="str">
        <f>IF(TITLE_NAME_OR_PR_CHANGE="",IF(TITLE_NAME_OR_PR="","",TITLE_NAME_OR_PR),TITLE_NAME_OR_PR_CHANGE)</f>
        <v>Департамент тарифной и ценовой политики Тюменской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45503.42328703704</v>
      </c>
      <c r="W28" s="2264"/>
      <c r="X28" s="2264"/>
      <c r="Y28" s="2264"/>
      <c r="Z28" s="2264"/>
      <c r="AA28" s="2264"/>
      <c r="AB28" s="326"/>
      <c r="AC28" s="2264" t="str">
        <f>IF(TITLE_DATE_PR_CHANGE="",IF(TITLE_DATE_PR="","",TITLE_DATE_PR),TITLE_DATE_PR_CHANGE)</f>
        <v>45503.42328703704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032/01-21</v>
      </c>
      <c r="W29" s="2251"/>
      <c r="X29" s="2251"/>
      <c r="Y29" s="2251"/>
      <c r="Z29" s="2251"/>
      <c r="AA29" s="2251"/>
      <c r="AB29" s="326"/>
      <c r="AC29" s="2251" t="str">
        <f>IF(TITLE_NUMBER_PR_CHANGE="",IF(TITLE_NUMBER_PR="","",TITLE_NUMBER_PR),TITLE_NUMBER_PR_CHANGE)</f>
        <v>032/01-21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https://tarif.admtyumen.ru/OIGV/tarif/actions/npa.htm</v>
      </c>
      <c r="W30" s="2251"/>
      <c r="X30" s="2251"/>
      <c r="Y30" s="2251"/>
      <c r="Z30" s="2251"/>
      <c r="AA30" s="2251"/>
      <c r="AB30" s="326"/>
      <c r="AC30" s="2251" t="str">
        <f>IF(TITLE_IST_PUB_CHANGE="",IF(TITLE_IST_PUB="","",TITLE_IST_PUB),TITLE_IST_PUB_CHANGE)</f>
        <v>https://tarif.admtyumen.ru/OIGV/tarif/actions/npa.htm</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45503.42328703704</v>
      </c>
      <c r="W32" s="2264"/>
      <c r="X32" s="2264"/>
      <c r="Y32" s="2264"/>
      <c r="Z32" s="2264"/>
      <c r="AA32" s="2264"/>
      <c r="AB32" s="326"/>
      <c r="AC32" s="2264" t="str">
        <f>IF(TITLE_DATE_PR_CHANGE="",IF(TITLE_DATE_PR="","",TITLE_DATE_PR),TITLE_DATE_PR_CHANGE)</f>
        <v>45503.42328703704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032/01-21</v>
      </c>
      <c r="W33" s="2251"/>
      <c r="X33" s="2251"/>
      <c r="Y33" s="2251"/>
      <c r="Z33" s="2251"/>
      <c r="AA33" s="2251"/>
      <c r="AB33" s="326"/>
      <c r="AC33" s="2251" t="str">
        <f>IF(TITLE_NUMBER_PR_CHANGE="",IF(TITLE_NUMBER_PR="","",TITLE_NUMBER_PR),TITLE_NUMBER_PR_CHANGE)</f>
        <v>032/01-21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342</v>
      </c>
      <c r="T36" s="2127"/>
      <c r="U36" s="2127"/>
      <c r="V36" s="2127"/>
      <c r="W36" s="2127"/>
      <c r="X36" s="2127"/>
      <c r="Y36" s="2127"/>
      <c r="Z36" s="2127"/>
      <c r="AA36" s="2127"/>
      <c r="AB36" s="2127"/>
      <c r="AC36" s="2127"/>
      <c r="AD36" s="2127"/>
      <c r="AE36" s="2127"/>
      <c r="AF36" s="2127"/>
      <c r="AG36" s="2127"/>
      <c r="AH36" s="2127"/>
      <c r="AI36" s="2127"/>
      <c r="AJ36" s="2127"/>
      <c r="AK36" s="2127" t="s">
        <v>343</v>
      </c>
      <c r="AQ36" s="1155">
        <v>14</v>
      </c>
    </row>
    <row customHeight="1" ht="14.699999999999998">
      <c r="Q37" s="376"/>
      <c r="R37" s="376"/>
      <c r="S37" s="2273" t="s">
        <v>90</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52" t="s">
        <v>529</v>
      </c>
      <c r="W38" s="2262" t="s">
        <v>474</v>
      </c>
      <c r="X38" s="2263"/>
      <c r="Y38" s="2262" t="s">
        <v>475</v>
      </c>
      <c r="Z38" s="2269"/>
      <c r="AA38" s="2263"/>
      <c r="AB38" s="2278"/>
      <c r="AC38" s="1452" t="s">
        <v>529</v>
      </c>
      <c r="AD38" s="2262" t="s">
        <v>474</v>
      </c>
      <c r="AE38" s="2263"/>
      <c r="AF38" s="2262" t="s">
        <v>475</v>
      </c>
      <c r="AG38" s="2269"/>
      <c r="AH38" s="2263"/>
      <c r="AI38" s="2278"/>
      <c r="AJ38" s="2281"/>
      <c r="AK38" s="2127"/>
      <c r="AQ38" s="1155">
        <v>34</v>
      </c>
    </row>
    <row customHeight="1" ht="35.699999999999996">
      <c r="A39" s="1370"/>
      <c r="B39" s="1370" t="s">
        <v>137</v>
      </c>
      <c r="C39" s="1370" t="s">
        <v>138</v>
      </c>
      <c r="D39" s="1370" t="s">
        <v>139</v>
      </c>
      <c r="E39" s="1364" t="s">
        <v>476</v>
      </c>
      <c r="F39" s="1364" t="s">
        <v>477</v>
      </c>
      <c r="G39" s="1364" t="s">
        <v>478</v>
      </c>
      <c r="H39" s="1364"/>
      <c r="I39" s="1364" t="s">
        <v>530</v>
      </c>
      <c r="J39" s="1364" t="s">
        <v>481</v>
      </c>
      <c r="K39" s="1364" t="s">
        <v>531</v>
      </c>
      <c r="L39" s="1364" t="s">
        <v>457</v>
      </c>
      <c r="Q39" s="376"/>
      <c r="R39" s="376"/>
      <c r="S39" s="2273"/>
      <c r="T39" s="2209"/>
      <c r="U39" s="302"/>
      <c r="V39" s="1452" t="s">
        <v>532</v>
      </c>
      <c r="W39" s="1222" t="s">
        <v>533</v>
      </c>
      <c r="X39" s="1222" t="s">
        <v>534</v>
      </c>
      <c r="Y39" s="1455" t="s">
        <v>485</v>
      </c>
      <c r="Z39" s="2270" t="s">
        <v>486</v>
      </c>
      <c r="AA39" s="2271"/>
      <c r="AB39" s="2279"/>
      <c r="AC39" s="1452" t="s">
        <v>532</v>
      </c>
      <c r="AD39" s="1222" t="s">
        <v>533</v>
      </c>
      <c r="AE39" s="1222" t="s">
        <v>534</v>
      </c>
      <c r="AF39" s="1455" t="s">
        <v>485</v>
      </c>
      <c r="AG39" s="2270" t="s">
        <v>486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440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холодного водоснабжения</v>
      </c>
      <c r="AO43" s="500"/>
      <c r="AP43" s="500"/>
      <c r="AQ43" s="1155">
        <v>23</v>
      </c>
    </row>
    <row customHeight="1" ht="24">
      <c r="A44" s="1363" t="s">
        <v>273</v>
      </c>
      <c r="B44" s="1363" t="s">
        <v>274</v>
      </c>
      <c r="C44" s="1363" t="s">
        <v>275</v>
      </c>
      <c r="D44" s="1363" t="s">
        <v>536</v>
      </c>
      <c r="E44" s="2259"/>
      <c r="F44" s="2259"/>
      <c r="G44" s="2259"/>
      <c r="H44" s="2259"/>
      <c r="I44" s="2256" t="str">
        <f>S43&amp;".1"</f>
        <v>...1</v>
      </c>
      <c r="J44" s="1363"/>
      <c r="K44" s="1363"/>
      <c r="L44" s="1364"/>
      <c r="P44" s="2257">
        <v>1</v>
      </c>
      <c r="Q44" s="1450"/>
      <c r="R44" s="356"/>
      <c r="S44" s="1457"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536</v>
      </c>
      <c r="E45" s="2259"/>
      <c r="F45" s="2259"/>
      <c r="G45" s="2259"/>
      <c r="H45" s="2259"/>
      <c r="I45" s="2286"/>
      <c r="J45" s="2256" t="str">
        <f>I44&amp;".1"</f>
        <v>...1.1</v>
      </c>
      <c r="K45" s="1363"/>
      <c r="L45" s="1364" t="s">
        <v>448</v>
      </c>
      <c r="P45" s="2257"/>
      <c r="Q45" s="2257">
        <v>1</v>
      </c>
      <c r="R45" s="357"/>
      <c r="S45" s="1457" t="str">
        <f>$J45</f>
        <v>...1.1</v>
      </c>
      <c r="T45" s="286" t="s">
        <v>449</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273</v>
      </c>
      <c r="B46" s="1363" t="s">
        <v>274</v>
      </c>
      <c r="C46" s="1363" t="s">
        <v>275</v>
      </c>
      <c r="D46" s="1363" t="s">
        <v>536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536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536</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536</v>
      </c>
      <c r="E49" s="2259"/>
      <c r="F49" s="2259"/>
      <c r="G49" s="2259"/>
      <c r="H49" s="2259"/>
      <c r="I49" s="2256"/>
      <c r="J49" s="1363"/>
      <c r="K49" s="1363"/>
      <c r="L49" s="1364"/>
      <c r="P49" s="2257"/>
      <c r="Q49" s="1450"/>
      <c r="R49" s="356"/>
      <c r="S49" s="1278"/>
      <c r="T49" s="365" t="s">
        <v>454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536</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5E7A7-3E7D-E476-2B4F-668B23007D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440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448</v>
      </c>
      <c r="P6" s="2257"/>
      <c r="Q6" s="2257">
        <v>1</v>
      </c>
      <c r="R6" s="357"/>
      <c r="S6" s="1457">
        <f>$J6</f>
      </c>
      <c r="T6" s="286" t="s">
        <v>449</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2251"/>
      <c r="AB27" s="326"/>
      <c r="AC27" s="2251" t="str">
        <f>IF(TITLE_NAME_OR_PR_CHANGE="",IF(TITLE_NAME_OR_PR="","",TITLE_NAME_OR_PR),TITLE_NAME_OR_PR_CHANGE)</f>
        <v>Департамент тарифной и ценовой политики Тюменской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45503.42328703704</v>
      </c>
      <c r="W28" s="2264"/>
      <c r="X28" s="2264"/>
      <c r="Y28" s="2264"/>
      <c r="Z28" s="2264"/>
      <c r="AA28" s="2264"/>
      <c r="AB28" s="326"/>
      <c r="AC28" s="2264" t="str">
        <f>IF(TITLE_DATE_PR_CHANGE="",IF(TITLE_DATE_PR="","",TITLE_DATE_PR),TITLE_DATE_PR_CHANGE)</f>
        <v>45503.42328703704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032/01-21</v>
      </c>
      <c r="W29" s="2251"/>
      <c r="X29" s="2251"/>
      <c r="Y29" s="2251"/>
      <c r="Z29" s="2251"/>
      <c r="AA29" s="2251"/>
      <c r="AB29" s="326"/>
      <c r="AC29" s="2251" t="str">
        <f>IF(TITLE_NUMBER_PR_CHANGE="",IF(TITLE_NUMBER_PR="","",TITLE_NUMBER_PR),TITLE_NUMBER_PR_CHANGE)</f>
        <v>032/01-21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https://tarif.admtyumen.ru/OIGV/tarif/actions/npa.htm</v>
      </c>
      <c r="W30" s="2251"/>
      <c r="X30" s="2251"/>
      <c r="Y30" s="2251"/>
      <c r="Z30" s="2251"/>
      <c r="AA30" s="2251"/>
      <c r="AB30" s="326"/>
      <c r="AC30" s="2251" t="str">
        <f>IF(TITLE_IST_PUB_CHANGE="",IF(TITLE_IST_PUB="","",TITLE_IST_PUB),TITLE_IST_PUB_CHANGE)</f>
        <v>https://tarif.admtyumen.ru/OIGV/tarif/actions/npa.htm</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45503.42328703704</v>
      </c>
      <c r="W32" s="2264"/>
      <c r="X32" s="2264"/>
      <c r="Y32" s="2264"/>
      <c r="Z32" s="2264"/>
      <c r="AA32" s="2264"/>
      <c r="AB32" s="326"/>
      <c r="AC32" s="2264" t="str">
        <f>IF(TITLE_DATE_PR_CHANGE="",IF(TITLE_DATE_PR="","",TITLE_DATE_PR),TITLE_DATE_PR_CHANGE)</f>
        <v>45503.42328703704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032/01-21</v>
      </c>
      <c r="W33" s="2251"/>
      <c r="X33" s="2251"/>
      <c r="Y33" s="2251"/>
      <c r="Z33" s="2251"/>
      <c r="AA33" s="2251"/>
      <c r="AB33" s="326"/>
      <c r="AC33" s="2251" t="str">
        <f>IF(TITLE_NUMBER_PR_CHANGE="",IF(TITLE_NUMBER_PR="","",TITLE_NUMBER_PR),TITLE_NUMBER_PR_CHANGE)</f>
        <v>032/01-21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342</v>
      </c>
      <c r="T36" s="2127"/>
      <c r="U36" s="2127"/>
      <c r="V36" s="2127"/>
      <c r="W36" s="2127"/>
      <c r="X36" s="2127"/>
      <c r="Y36" s="2127"/>
      <c r="Z36" s="2127"/>
      <c r="AA36" s="2127"/>
      <c r="AB36" s="2127"/>
      <c r="AC36" s="2127"/>
      <c r="AD36" s="2127"/>
      <c r="AE36" s="2127"/>
      <c r="AF36" s="2127"/>
      <c r="AG36" s="2127"/>
      <c r="AH36" s="2127"/>
      <c r="AI36" s="2127"/>
      <c r="AJ36" s="2127"/>
      <c r="AK36" s="2127" t="s">
        <v>343</v>
      </c>
      <c r="AQ36" s="1155">
        <v>14</v>
      </c>
    </row>
    <row customHeight="1" ht="14.699999999999998">
      <c r="Q37" s="376"/>
      <c r="R37" s="376"/>
      <c r="S37" s="2273" t="s">
        <v>90</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52" t="s">
        <v>529</v>
      </c>
      <c r="W38" s="2262" t="s">
        <v>474</v>
      </c>
      <c r="X38" s="2263"/>
      <c r="Y38" s="2262" t="s">
        <v>475</v>
      </c>
      <c r="Z38" s="2269"/>
      <c r="AA38" s="2263"/>
      <c r="AB38" s="2278"/>
      <c r="AC38" s="1452" t="s">
        <v>529</v>
      </c>
      <c r="AD38" s="2262" t="s">
        <v>474</v>
      </c>
      <c r="AE38" s="2263"/>
      <c r="AF38" s="2262" t="s">
        <v>475</v>
      </c>
      <c r="AG38" s="2269"/>
      <c r="AH38" s="2263"/>
      <c r="AI38" s="2278"/>
      <c r="AJ38" s="2281"/>
      <c r="AK38" s="2127"/>
      <c r="AQ38" s="1155">
        <v>34</v>
      </c>
    </row>
    <row customHeight="1" ht="35.699999999999996">
      <c r="A39" s="1370"/>
      <c r="B39" s="1370" t="s">
        <v>137</v>
      </c>
      <c r="C39" s="1370" t="s">
        <v>138</v>
      </c>
      <c r="D39" s="1370" t="s">
        <v>139</v>
      </c>
      <c r="E39" s="1364" t="s">
        <v>476</v>
      </c>
      <c r="F39" s="1364" t="s">
        <v>477</v>
      </c>
      <c r="G39" s="1364" t="s">
        <v>478</v>
      </c>
      <c r="H39" s="1364"/>
      <c r="I39" s="1364" t="s">
        <v>530</v>
      </c>
      <c r="J39" s="1364" t="s">
        <v>481</v>
      </c>
      <c r="K39" s="1364" t="s">
        <v>531</v>
      </c>
      <c r="L39" s="1364" t="s">
        <v>457</v>
      </c>
      <c r="Q39" s="376"/>
      <c r="R39" s="376"/>
      <c r="S39" s="2273"/>
      <c r="T39" s="2209"/>
      <c r="U39" s="302"/>
      <c r="V39" s="1452" t="s">
        <v>532</v>
      </c>
      <c r="W39" s="1222" t="s">
        <v>533</v>
      </c>
      <c r="X39" s="1222" t="s">
        <v>534</v>
      </c>
      <c r="Y39" s="1455" t="s">
        <v>485</v>
      </c>
      <c r="Z39" s="2270" t="s">
        <v>486</v>
      </c>
      <c r="AA39" s="2271"/>
      <c r="AB39" s="2279"/>
      <c r="AC39" s="1452" t="s">
        <v>532</v>
      </c>
      <c r="AD39" s="1222" t="s">
        <v>533</v>
      </c>
      <c r="AE39" s="1222" t="s">
        <v>534</v>
      </c>
      <c r="AF39" s="1455" t="s">
        <v>485</v>
      </c>
      <c r="AG39" s="2270" t="s">
        <v>486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440</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холодного водоснабжения</v>
      </c>
      <c r="AO43" s="500"/>
      <c r="AP43" s="500"/>
      <c r="AQ43" s="1155">
        <v>23</v>
      </c>
    </row>
    <row customHeight="1" ht="24">
      <c r="A44" s="1363" t="s">
        <v>278</v>
      </c>
      <c r="B44" s="1363" t="s">
        <v>279</v>
      </c>
      <c r="C44" s="1363" t="s">
        <v>280</v>
      </c>
      <c r="D44" s="1363" t="s">
        <v>537</v>
      </c>
      <c r="E44" s="2259"/>
      <c r="F44" s="2259"/>
      <c r="G44" s="2259"/>
      <c r="H44" s="2259"/>
      <c r="I44" s="2256" t="str">
        <f>S43&amp;".1"</f>
        <v>...1</v>
      </c>
      <c r="J44" s="1363"/>
      <c r="K44" s="1363"/>
      <c r="L44" s="1364"/>
      <c r="P44" s="2257">
        <v>1</v>
      </c>
      <c r="Q44" s="1450"/>
      <c r="R44" s="356"/>
      <c r="S44" s="1457"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537</v>
      </c>
      <c r="E45" s="2259"/>
      <c r="F45" s="2259"/>
      <c r="G45" s="2259"/>
      <c r="H45" s="2259"/>
      <c r="I45" s="2286"/>
      <c r="J45" s="2256" t="str">
        <f>I44&amp;".1"</f>
        <v>...1.1</v>
      </c>
      <c r="K45" s="1363"/>
      <c r="L45" s="1364" t="s">
        <v>448</v>
      </c>
      <c r="P45" s="2257"/>
      <c r="Q45" s="2257">
        <v>1</v>
      </c>
      <c r="R45" s="357"/>
      <c r="S45" s="1457" t="str">
        <f>$J45</f>
        <v>...1.1</v>
      </c>
      <c r="T45" s="286" t="s">
        <v>449</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278</v>
      </c>
      <c r="B46" s="1363" t="s">
        <v>279</v>
      </c>
      <c r="C46" s="1363" t="s">
        <v>280</v>
      </c>
      <c r="D46" s="1363" t="s">
        <v>537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537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537</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537</v>
      </c>
      <c r="E49" s="2259"/>
      <c r="F49" s="2259"/>
      <c r="G49" s="2259"/>
      <c r="H49" s="2259"/>
      <c r="I49" s="2256"/>
      <c r="J49" s="1363"/>
      <c r="K49" s="1363"/>
      <c r="L49" s="1364"/>
      <c r="P49" s="2257"/>
      <c r="Q49" s="1450"/>
      <c r="R49" s="356"/>
      <c r="S49" s="1278"/>
      <c r="T49" s="365" t="s">
        <v>454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537</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0FF92-BFF9-D30C-FC7F-591B7E39CF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439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440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448</v>
      </c>
      <c r="P6" s="2257"/>
      <c r="Q6" s="2257">
        <v>1</v>
      </c>
      <c r="R6" s="357"/>
      <c r="S6" s="1457">
        <f>$J6</f>
      </c>
      <c r="T6" s="286" t="s">
        <v>449</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454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2251"/>
      <c r="AB27" s="326"/>
      <c r="AC27" s="2251" t="str">
        <f>IF(TITLE_NAME_OR_PR_CHANGE="",IF(TITLE_NAME_OR_PR="","",TITLE_NAME_OR_PR),TITLE_NAME_OR_PR_CHANGE)</f>
        <v>Департамент тарифной и ценовой политики Тюменской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45503.42328703704</v>
      </c>
      <c r="W28" s="2264"/>
      <c r="X28" s="2264"/>
      <c r="Y28" s="2264"/>
      <c r="Z28" s="2264"/>
      <c r="AA28" s="2264"/>
      <c r="AB28" s="326"/>
      <c r="AC28" s="2264" t="str">
        <f>IF(TITLE_DATE_PR_CHANGE="",IF(TITLE_DATE_PR="","",TITLE_DATE_PR),TITLE_DATE_PR_CHANGE)</f>
        <v>45503.42328703704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032/01-21</v>
      </c>
      <c r="W29" s="2251"/>
      <c r="X29" s="2251"/>
      <c r="Y29" s="2251"/>
      <c r="Z29" s="2251"/>
      <c r="AA29" s="2251"/>
      <c r="AB29" s="326"/>
      <c r="AC29" s="2251" t="str">
        <f>IF(TITLE_NUMBER_PR_CHANGE="",IF(TITLE_NUMBER_PR="","",TITLE_NUMBER_PR),TITLE_NUMBER_PR_CHANGE)</f>
        <v>032/01-21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https://tarif.admtyumen.ru/OIGV/tarif/actions/npa.htm</v>
      </c>
      <c r="W30" s="2251"/>
      <c r="X30" s="2251"/>
      <c r="Y30" s="2251"/>
      <c r="Z30" s="2251"/>
      <c r="AA30" s="2251"/>
      <c r="AB30" s="326"/>
      <c r="AC30" s="2251" t="str">
        <f>IF(TITLE_IST_PUB_CHANGE="",IF(TITLE_IST_PUB="","",TITLE_IST_PUB),TITLE_IST_PUB_CHANGE)</f>
        <v>https://tarif.admtyumen.ru/OIGV/tarif/actions/npa.htm</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45503.42328703704</v>
      </c>
      <c r="W32" s="2264"/>
      <c r="X32" s="2264"/>
      <c r="Y32" s="2264"/>
      <c r="Z32" s="2264"/>
      <c r="AA32" s="2264"/>
      <c r="AB32" s="326"/>
      <c r="AC32" s="2264" t="str">
        <f>IF(TITLE_DATE_PR_CHANGE="",IF(TITLE_DATE_PR="","",TITLE_DATE_PR),TITLE_DATE_PR_CHANGE)</f>
        <v>45503.42328703704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032/01-21</v>
      </c>
      <c r="W33" s="2251"/>
      <c r="X33" s="2251"/>
      <c r="Y33" s="2251"/>
      <c r="Z33" s="2251"/>
      <c r="AA33" s="2251"/>
      <c r="AB33" s="326"/>
      <c r="AC33" s="2251" t="str">
        <f>IF(TITLE_NUMBER_PR_CHANGE="",IF(TITLE_NUMBER_PR="","",TITLE_NUMBER_PR),TITLE_NUMBER_PR_CHANGE)</f>
        <v>032/01-21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342</v>
      </c>
      <c r="T36" s="2127"/>
      <c r="U36" s="2127"/>
      <c r="V36" s="2127"/>
      <c r="W36" s="2127"/>
      <c r="X36" s="2127"/>
      <c r="Y36" s="2127"/>
      <c r="Z36" s="2127"/>
      <c r="AA36" s="2127"/>
      <c r="AB36" s="2127"/>
      <c r="AC36" s="2127"/>
      <c r="AD36" s="2127"/>
      <c r="AE36" s="2127"/>
      <c r="AF36" s="2127"/>
      <c r="AG36" s="2127"/>
      <c r="AH36" s="2127"/>
      <c r="AI36" s="2127"/>
      <c r="AJ36" s="2127"/>
      <c r="AK36" s="2127" t="s">
        <v>343</v>
      </c>
      <c r="AQ36" s="1155">
        <v>14</v>
      </c>
    </row>
    <row customHeight="1" ht="14.699999999999998">
      <c r="Q37" s="376"/>
      <c r="R37" s="376"/>
      <c r="S37" s="2273" t="s">
        <v>90</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52" t="s">
        <v>529</v>
      </c>
      <c r="W38" s="2262" t="s">
        <v>474</v>
      </c>
      <c r="X38" s="2263"/>
      <c r="Y38" s="2262" t="s">
        <v>475</v>
      </c>
      <c r="Z38" s="2269"/>
      <c r="AA38" s="2263"/>
      <c r="AB38" s="2278"/>
      <c r="AC38" s="1452" t="s">
        <v>529</v>
      </c>
      <c r="AD38" s="2262" t="s">
        <v>474</v>
      </c>
      <c r="AE38" s="2263"/>
      <c r="AF38" s="2262" t="s">
        <v>475</v>
      </c>
      <c r="AG38" s="2269"/>
      <c r="AH38" s="2263"/>
      <c r="AI38" s="2278"/>
      <c r="AJ38" s="2281"/>
      <c r="AK38" s="2127"/>
      <c r="AQ38" s="1155">
        <v>34</v>
      </c>
    </row>
    <row customHeight="1" ht="35.699999999999996">
      <c r="A39" s="1370"/>
      <c r="B39" s="1370" t="s">
        <v>137</v>
      </c>
      <c r="C39" s="1370" t="s">
        <v>138</v>
      </c>
      <c r="D39" s="1370" t="s">
        <v>139</v>
      </c>
      <c r="E39" s="1364" t="s">
        <v>476</v>
      </c>
      <c r="F39" s="1364" t="s">
        <v>477</v>
      </c>
      <c r="G39" s="1364" t="s">
        <v>478</v>
      </c>
      <c r="H39" s="1364"/>
      <c r="I39" s="1364" t="s">
        <v>530</v>
      </c>
      <c r="J39" s="1364" t="s">
        <v>481</v>
      </c>
      <c r="K39" s="1364" t="s">
        <v>531</v>
      </c>
      <c r="L39" s="1364" t="s">
        <v>457</v>
      </c>
      <c r="Q39" s="376"/>
      <c r="R39" s="376"/>
      <c r="S39" s="2273"/>
      <c r="T39" s="2209"/>
      <c r="U39" s="302"/>
      <c r="V39" s="1452" t="s">
        <v>532</v>
      </c>
      <c r="W39" s="1222" t="s">
        <v>533</v>
      </c>
      <c r="X39" s="1222" t="s">
        <v>534</v>
      </c>
      <c r="Y39" s="1455" t="s">
        <v>485</v>
      </c>
      <c r="Z39" s="2270" t="s">
        <v>486</v>
      </c>
      <c r="AA39" s="2271"/>
      <c r="AB39" s="2279"/>
      <c r="AC39" s="1452" t="s">
        <v>532</v>
      </c>
      <c r="AD39" s="1222" t="s">
        <v>533</v>
      </c>
      <c r="AE39" s="1222" t="s">
        <v>534</v>
      </c>
      <c r="AF39" s="1455" t="s">
        <v>485</v>
      </c>
      <c r="AG39" s="2270" t="s">
        <v>486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283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283</v>
      </c>
      <c r="B42" s="1363" t="s">
        <v>284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439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440</v>
      </c>
      <c r="AM42" s="500"/>
      <c r="AN42" s="500" t="str">
        <f>IF(T42="","",T42)</f>
        <v>Территория действия тарифа</v>
      </c>
      <c r="AO42" s="500"/>
      <c r="AP42" s="500"/>
      <c r="AQ42" s="1155">
        <v>23</v>
      </c>
    </row>
    <row customHeight="1" ht="24">
      <c r="A43" s="1363" t="s">
        <v>283</v>
      </c>
      <c r="B43" s="1363" t="s">
        <v>284</v>
      </c>
      <c r="C43" s="1363" t="s">
        <v>285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холодного водоснабжения</v>
      </c>
      <c r="AO43" s="500"/>
      <c r="AP43" s="500"/>
      <c r="AQ43" s="1155">
        <v>23</v>
      </c>
    </row>
    <row customHeight="1" ht="24">
      <c r="A44" s="1363" t="s">
        <v>283</v>
      </c>
      <c r="B44" s="1363" t="s">
        <v>284</v>
      </c>
      <c r="C44" s="1363" t="s">
        <v>285</v>
      </c>
      <c r="D44" s="1363" t="s">
        <v>538</v>
      </c>
      <c r="E44" s="2259"/>
      <c r="F44" s="2259"/>
      <c r="G44" s="2259"/>
      <c r="H44" s="2259"/>
      <c r="I44" s="2256" t="str">
        <f>S43&amp;".1"</f>
        <v>...1</v>
      </c>
      <c r="J44" s="1363"/>
      <c r="K44" s="1363"/>
      <c r="L44" s="1364"/>
      <c r="P44" s="2257">
        <v>1</v>
      </c>
      <c r="Q44" s="1450"/>
      <c r="R44" s="356"/>
      <c r="S44" s="1457"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283</v>
      </c>
      <c r="B45" s="1363" t="s">
        <v>284</v>
      </c>
      <c r="C45" s="1363" t="s">
        <v>285</v>
      </c>
      <c r="D45" s="1363" t="s">
        <v>538</v>
      </c>
      <c r="E45" s="2259"/>
      <c r="F45" s="2259"/>
      <c r="G45" s="2259"/>
      <c r="H45" s="2259"/>
      <c r="I45" s="2286"/>
      <c r="J45" s="2256" t="str">
        <f>I44&amp;".1"</f>
        <v>...1.1</v>
      </c>
      <c r="K45" s="1363"/>
      <c r="L45" s="1364" t="s">
        <v>448</v>
      </c>
      <c r="P45" s="2257"/>
      <c r="Q45" s="2257">
        <v>1</v>
      </c>
      <c r="R45" s="357"/>
      <c r="S45" s="1457" t="str">
        <f>$J45</f>
        <v>...1.1</v>
      </c>
      <c r="T45" s="286" t="s">
        <v>449</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283</v>
      </c>
      <c r="B46" s="1363" t="s">
        <v>284</v>
      </c>
      <c r="C46" s="1363" t="s">
        <v>285</v>
      </c>
      <c r="D46" s="1363" t="s">
        <v>538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283</v>
      </c>
      <c r="B47" s="1363" t="s">
        <v>284</v>
      </c>
      <c r="C47" s="1363" t="s">
        <v>285</v>
      </c>
      <c r="D47" s="1363" t="s">
        <v>538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283</v>
      </c>
      <c r="B48" s="1363" t="s">
        <v>284</v>
      </c>
      <c r="C48" s="1363" t="s">
        <v>285</v>
      </c>
      <c r="D48" s="1363" t="s">
        <v>538</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283</v>
      </c>
      <c r="B49" s="1363" t="s">
        <v>284</v>
      </c>
      <c r="C49" s="1363" t="s">
        <v>285</v>
      </c>
      <c r="D49" s="1363" t="s">
        <v>538</v>
      </c>
      <c r="E49" s="2259"/>
      <c r="F49" s="2259"/>
      <c r="G49" s="2259"/>
      <c r="H49" s="2259"/>
      <c r="I49" s="2256"/>
      <c r="J49" s="1363"/>
      <c r="K49" s="1363"/>
      <c r="L49" s="1364"/>
      <c r="P49" s="2257"/>
      <c r="Q49" s="1450"/>
      <c r="R49" s="356"/>
      <c r="S49" s="1278"/>
      <c r="T49" s="365" t="s">
        <v>454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283</v>
      </c>
      <c r="B50" s="1363" t="s">
        <v>284</v>
      </c>
      <c r="C50" s="1363" t="s">
        <v>285</v>
      </c>
      <c r="D50" s="1363" t="s">
        <v>538</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283</v>
      </c>
      <c r="B51" s="1343" t="s">
        <v>284</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D892F-E33C-DCDD-041A-6864CD672A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438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439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440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441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442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443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444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445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504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508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456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457</v>
      </c>
      <c r="P20" s="1508"/>
      <c r="Q20" s="1510"/>
      <c r="R20" s="1510"/>
      <c r="Y20" s="1507" t="s">
        <v>459</v>
      </c>
      <c r="AA20" s="1507" t="s">
        <v>460</v>
      </c>
      <c r="AC20" s="1507" t="s">
        <v>510</v>
      </c>
      <c r="AG20" s="1507" t="s">
        <v>459</v>
      </c>
      <c r="AI20" s="1507" t="s">
        <v>460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462</v>
      </c>
      <c r="T28" s="2250"/>
      <c r="U28" s="1372"/>
      <c r="V28" s="2264" t="str">
        <f>IF(TITLE_DATE_PR_CHANGE="",IF(TITLE_DATE_PR="","",TITLE_DATE_PR),TITLE_DATE_PR_CHANGE)</f>
        <v>45503.42328703704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463</v>
      </c>
      <c r="T29" s="2250"/>
      <c r="U29" s="1372"/>
      <c r="V29" s="2251" t="str">
        <f>IF(TITLE_NUMBER_PR_CHANGE="",IF(TITLE_NUMBER_PR="","",TITLE_NUMBER_PR),TITLE_NUMBER_PR_CHANGE)</f>
        <v>032/01-21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https://tarif.admtyumen.ru/OIGV/tarif/actions/npa.htm</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462</v>
      </c>
      <c r="T32" s="2250"/>
      <c r="U32" s="1372"/>
      <c r="V32" s="2264" t="str">
        <f>IF(TITLE_DATE_PR_CHANGE="",IF(TITLE_DATE_PR="","",TITLE_DATE_PR),TITLE_DATE_PR_CHANGE)</f>
        <v>45503.42328703704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463</v>
      </c>
      <c r="T33" s="2250"/>
      <c r="U33" s="1372"/>
      <c r="V33" s="2251" t="str">
        <f>IF(TITLE_NUMBER_PR_CHANGE="",IF(TITLE_NUMBER_PR="","",TITLE_NUMBER_PR),TITLE_NUMBER_PR_CHANGE)</f>
        <v>032/01-21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466</v>
      </c>
      <c r="AB34" s="1642"/>
      <c r="AC34" s="1635"/>
      <c r="AD34" s="1635"/>
      <c r="AE34" s="1635"/>
      <c r="AF34" s="1635"/>
      <c r="AG34" s="1635"/>
      <c r="AH34" s="1635"/>
      <c r="AI34" s="1642" t="s">
        <v>466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342</v>
      </c>
      <c r="T36" s="2127"/>
      <c r="U36" s="2127"/>
      <c r="V36" s="2127"/>
      <c r="W36" s="2127"/>
      <c r="X36" s="2127"/>
      <c r="Y36" s="2127"/>
      <c r="Z36" s="2127"/>
      <c r="AA36" s="2175"/>
      <c r="AB36" s="2175"/>
      <c r="AC36" s="2175"/>
      <c r="AD36" s="2127"/>
      <c r="AE36" s="2127"/>
      <c r="AF36" s="2127"/>
      <c r="AG36" s="2127"/>
      <c r="AH36" s="2127"/>
      <c r="AI36" s="2127"/>
      <c r="AJ36" s="2127"/>
      <c r="AK36" s="2127" t="s">
        <v>343</v>
      </c>
      <c r="AQ36" s="1631">
        <v>14</v>
      </c>
    </row>
    <row customHeight="1" ht="14.699999999999998">
      <c r="Q37" s="291"/>
      <c r="R37" s="376"/>
      <c r="S37" s="2273" t="s">
        <v>90</v>
      </c>
      <c r="T37" s="2209" t="s">
        <v>539</v>
      </c>
      <c r="U37" s="337"/>
      <c r="V37" s="2275"/>
      <c r="W37" s="2275"/>
      <c r="X37" s="2275"/>
      <c r="Y37" s="2275"/>
      <c r="Z37" s="2275"/>
      <c r="AA37" s="2209" t="s">
        <v>469</v>
      </c>
      <c r="AB37" s="2208" t="s">
        <v>540</v>
      </c>
      <c r="AC37" s="2208" t="s">
        <v>514</v>
      </c>
      <c r="AD37" s="2291" t="s">
        <v>468</v>
      </c>
      <c r="AE37" s="2291"/>
      <c r="AF37" s="2275"/>
      <c r="AG37" s="2275"/>
      <c r="AH37" s="2276"/>
      <c r="AI37" s="2277" t="s">
        <v>469</v>
      </c>
      <c r="AJ37" s="2280" t="s">
        <v>471</v>
      </c>
      <c r="AK37" s="2127"/>
      <c r="AQ37" s="1631">
        <v>14</v>
      </c>
    </row>
    <row customHeight="1" ht="35.699999999999996">
      <c r="Q38" s="291"/>
      <c r="R38" s="376"/>
      <c r="S38" s="2273"/>
      <c r="T38" s="2209"/>
      <c r="U38" s="1031"/>
      <c r="V38" s="2103" t="s">
        <v>517</v>
      </c>
      <c r="W38" s="2127"/>
      <c r="X38" s="2294" t="s">
        <v>475</v>
      </c>
      <c r="Y38" s="2313"/>
      <c r="Z38" s="2313"/>
      <c r="AA38" s="2209"/>
      <c r="AB38" s="2208"/>
      <c r="AC38" s="2208"/>
      <c r="AD38" s="2103" t="s">
        <v>517</v>
      </c>
      <c r="AE38" s="2127"/>
      <c r="AF38" s="2313" t="s">
        <v>475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476</v>
      </c>
      <c r="F40" s="1310" t="s">
        <v>477</v>
      </c>
      <c r="G40" s="1310" t="s">
        <v>478</v>
      </c>
      <c r="H40" s="1310" t="s">
        <v>479</v>
      </c>
      <c r="I40" s="1310" t="s">
        <v>480</v>
      </c>
      <c r="J40" s="1310" t="s">
        <v>481</v>
      </c>
      <c r="K40" s="1310" t="s">
        <v>482</v>
      </c>
      <c r="L40" s="1310" t="s">
        <v>457</v>
      </c>
      <c r="Q40" s="291"/>
      <c r="R40" s="376"/>
      <c r="S40" s="2273"/>
      <c r="T40" s="2209"/>
      <c r="U40" s="302"/>
      <c r="V40" s="1950" t="s">
        <v>518</v>
      </c>
      <c r="W40" s="1950" t="s">
        <v>519</v>
      </c>
      <c r="X40" s="1938" t="s">
        <v>485</v>
      </c>
      <c r="Y40" s="2270" t="s">
        <v>486</v>
      </c>
      <c r="Z40" s="2320"/>
      <c r="AA40" s="2209"/>
      <c r="AB40" s="2208"/>
      <c r="AC40" s="2208"/>
      <c r="AD40" s="1968" t="s">
        <v>518</v>
      </c>
      <c r="AE40" s="1959" t="s">
        <v>519</v>
      </c>
      <c r="AF40" s="1938" t="s">
        <v>485</v>
      </c>
      <c r="AG40" s="2270" t="s">
        <v>486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248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248</v>
      </c>
      <c r="B43" s="1267" t="s">
        <v>249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439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440</v>
      </c>
      <c r="AM43" s="1624"/>
      <c r="AN43" s="1624" t="str">
        <f>IF(T43="","",T43)</f>
        <v>Территория действия тарифа</v>
      </c>
      <c r="AO43" s="1624"/>
      <c r="AP43" s="1624"/>
      <c r="AQ43" s="1631">
        <v>21</v>
      </c>
    </row>
    <row customHeight="1" ht="24">
      <c r="A44" s="1267" t="s">
        <v>248</v>
      </c>
      <c r="B44" s="1267" t="s">
        <v>249</v>
      </c>
      <c r="C44" s="1267" t="s">
        <v>250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441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442</v>
      </c>
      <c r="AM44" s="1624"/>
      <c r="AN44" s="1624" t="str">
        <f>IF(T44="","",T44)</f>
        <v>Наименование системы теплоснабжения </v>
      </c>
      <c r="AO44" s="1624"/>
      <c r="AP44" s="1624"/>
      <c r="AQ44" s="1631">
        <v>23</v>
      </c>
    </row>
    <row customHeight="1" ht="22.049999999999997">
      <c r="A45" s="1267" t="s">
        <v>248</v>
      </c>
      <c r="B45" s="1267" t="s">
        <v>249</v>
      </c>
      <c r="C45" s="1267" t="s">
        <v>250</v>
      </c>
      <c r="D45" s="1267" t="s">
        <v>251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443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444</v>
      </c>
      <c r="AM45" s="1624"/>
      <c r="AN45" s="1624" t="str">
        <f>IF(T45="","",T45)</f>
        <v>Источник тепловой энергии  </v>
      </c>
      <c r="AO45" s="1624"/>
      <c r="AP45" s="1624"/>
      <c r="AQ45" s="1631">
        <v>21</v>
      </c>
    </row>
    <row s="1642" customFormat="1" customHeight="1" ht="0">
      <c r="A46" s="1375" t="s">
        <v>248</v>
      </c>
      <c r="B46" s="1375" t="s">
        <v>249</v>
      </c>
      <c r="C46" s="1375" t="s">
        <v>250</v>
      </c>
      <c r="D46" s="1375" t="s">
        <v>251</v>
      </c>
      <c r="E46" s="2290"/>
      <c r="F46" s="2290"/>
      <c r="G46" s="2290"/>
      <c r="H46" s="2290"/>
      <c r="I46" s="2127" t="str">
        <f>S45&amp;".1"</f>
        <v>....1</v>
      </c>
      <c r="J46" s="1375"/>
      <c r="K46" s="1375"/>
      <c r="L46" s="1381" t="s">
        <v>445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248</v>
      </c>
      <c r="B47" s="1375" t="s">
        <v>249</v>
      </c>
      <c r="C47" s="1375" t="s">
        <v>250</v>
      </c>
      <c r="D47" s="1375" t="s">
        <v>251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248</v>
      </c>
      <c r="B48" s="1267" t="s">
        <v>249</v>
      </c>
      <c r="C48" s="1267" t="s">
        <v>250</v>
      </c>
      <c r="D48" s="1267" t="s">
        <v>251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520</v>
      </c>
      <c r="AL48" s="1636">
        <f>STRCHECKDATE(#REF!)</f>
      </c>
      <c r="AM48" s="1624"/>
      <c r="AN48" s="1624" t="str">
        <f>IF(T48="","",T48)</f>
        <v/>
      </c>
      <c r="AO48" s="1624"/>
      <c r="AP48" s="1624"/>
      <c r="AQ48" s="1631">
        <v>21</v>
      </c>
    </row>
    <row customHeight="1" ht="11.549999999999999">
      <c r="A49" s="1267" t="s">
        <v>248</v>
      </c>
      <c r="B49" s="1267" t="s">
        <v>249</v>
      </c>
      <c r="C49" s="1267" t="s">
        <v>250</v>
      </c>
      <c r="D49" s="1267" t="s">
        <v>251</v>
      </c>
      <c r="E49" s="2290"/>
      <c r="F49" s="2290"/>
      <c r="G49" s="2290"/>
      <c r="H49" s="2290"/>
      <c r="I49" s="2101"/>
      <c r="J49" s="2127"/>
      <c r="K49" s="1267"/>
      <c r="L49" s="1310"/>
      <c r="P49" s="2257"/>
      <c r="Q49" s="2257"/>
      <c r="R49" s="356"/>
      <c r="S49" s="1278"/>
      <c r="T49" s="287" t="s">
        <v>508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248</v>
      </c>
      <c r="B50" s="1375" t="s">
        <v>249</v>
      </c>
      <c r="C50" s="1375" t="s">
        <v>250</v>
      </c>
      <c r="D50" s="1375" t="s">
        <v>251</v>
      </c>
      <c r="E50" s="2290"/>
      <c r="F50" s="2290"/>
      <c r="G50" s="2290"/>
      <c r="H50" s="2290"/>
      <c r="I50" s="2127"/>
      <c r="J50" s="1375"/>
      <c r="K50" s="1375"/>
      <c r="L50" s="1381"/>
      <c r="M50" s="1246"/>
      <c r="N50" s="1246"/>
      <c r="O50" s="1246"/>
      <c r="P50" s="2257"/>
      <c r="Q50" s="1954"/>
      <c r="R50" s="356"/>
      <c r="S50" s="1386"/>
      <c r="T50" s="1387" t="s">
        <v>454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248</v>
      </c>
      <c r="B51" s="1375" t="s">
        <v>249</v>
      </c>
      <c r="C51" s="1375" t="s">
        <v>250</v>
      </c>
      <c r="D51" s="1375" t="s">
        <v>251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248</v>
      </c>
      <c r="B52" s="1375" t="s">
        <v>249</v>
      </c>
      <c r="C52" s="1375" t="s">
        <v>250</v>
      </c>
      <c r="D52" s="1374"/>
      <c r="E52" s="2290"/>
      <c r="F52" s="2290"/>
      <c r="G52" s="2289"/>
      <c r="H52" s="1374"/>
      <c r="I52" s="1374"/>
      <c r="J52" s="1374"/>
      <c r="K52" s="1374"/>
      <c r="L52" s="1377"/>
      <c r="M52" s="1378"/>
      <c r="N52" s="1378"/>
      <c r="O52" s="35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248</v>
      </c>
      <c r="B53" s="1375" t="s">
        <v>249</v>
      </c>
      <c r="C53" s="1374"/>
      <c r="D53" s="1374"/>
      <c r="E53" s="2290"/>
      <c r="F53" s="2289"/>
      <c r="G53" s="1374"/>
      <c r="H53" s="1374"/>
      <c r="I53" s="1374"/>
      <c r="J53" s="1374"/>
      <c r="K53" s="1374"/>
      <c r="L53" s="1377"/>
      <c r="M53" s="1379"/>
      <c r="N53" s="1379"/>
      <c r="O53" s="35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248</v>
      </c>
      <c r="B54" s="1375"/>
      <c r="C54" s="1375"/>
      <c r="D54" s="1375"/>
      <c r="E54" s="2290"/>
      <c r="F54" s="1375"/>
      <c r="G54" s="1375"/>
      <c r="H54" s="1375"/>
      <c r="I54" s="1375"/>
      <c r="J54" s="1375"/>
      <c r="K54" s="1375"/>
      <c r="L54" s="1381"/>
      <c r="M54" s="1379"/>
      <c r="N54" s="1379"/>
      <c r="O54" s="351"/>
      <c r="P54" s="380"/>
      <c r="Q54" s="1344"/>
      <c r="R54" s="380"/>
      <c r="S54" s="1322"/>
      <c r="T54" s="1325" t="s">
        <v>172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248</v>
      </c>
      <c r="B55" s="1375"/>
      <c r="C55" s="1375"/>
      <c r="D55" s="1375"/>
      <c r="E55" s="2289"/>
      <c r="F55" s="1375"/>
      <c r="G55" s="1375"/>
      <c r="H55" s="1375"/>
      <c r="I55" s="1375"/>
      <c r="J55" s="1375"/>
      <c r="K55" s="1375"/>
      <c r="L55" s="1381"/>
      <c r="M55" s="1379"/>
      <c r="N55" s="1379"/>
      <c r="O55" s="351"/>
      <c r="P55" s="380"/>
      <c r="Q55" s="1344"/>
      <c r="R55" s="380"/>
      <c r="S55" s="1322"/>
      <c r="T55" s="1325" t="s">
        <v>172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209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416BA-CD86-2C39-40C6-5DE1FE9AB1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439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440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541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456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457</v>
      </c>
      <c r="P24" s="1508"/>
      <c r="Q24" s="1510"/>
      <c r="R24" s="1510"/>
      <c r="AA24" s="1507" t="s">
        <v>459</v>
      </c>
      <c r="AC24" s="1507" t="s">
        <v>460</v>
      </c>
      <c r="AD24" s="1507" t="s">
        <v>509</v>
      </c>
      <c r="AH24" s="1507" t="s">
        <v>509</v>
      </c>
      <c r="AK24" s="1507" t="s">
        <v>546</v>
      </c>
      <c r="AL24" s="1507" t="s">
        <v>509</v>
      </c>
      <c r="AP24" s="1507" t="s">
        <v>509</v>
      </c>
      <c r="AY24" s="1507" t="s">
        <v>459</v>
      </c>
      <c r="BA24" s="1507" t="s">
        <v>460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тарифной и ценовой политики Тюменской области</v>
      </c>
      <c r="W31" s="2251"/>
      <c r="X31" s="2251"/>
      <c r="Y31" s="2251"/>
      <c r="Z31" s="2251"/>
      <c r="AA31" s="2251"/>
      <c r="AB31" s="2251"/>
      <c r="AC31" s="326"/>
      <c r="AD31" s="2251" t="str">
        <f>IF(TITLE_NAME_OR_PR_CHANGE="",IF(TITLE_NAME_OR_PR="","",TITLE_NAME_OR_PR),TITLE_NAME_OR_PR_CHANGE)</f>
        <v>Департамент тарифной и ценовой политики Тюменской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462</v>
      </c>
      <c r="T32" s="2250"/>
      <c r="U32" s="1372"/>
      <c r="V32" s="2264" t="str">
        <f>IF(TITLE_DATE_PR_CHANGE="",IF(TITLE_DATE_PR="","",TITLE_DATE_PR),TITLE_DATE_PR_CHANGE)</f>
        <v>45503.42328703704</v>
      </c>
      <c r="W32" s="2264"/>
      <c r="X32" s="2264"/>
      <c r="Y32" s="2264"/>
      <c r="Z32" s="2264"/>
      <c r="AA32" s="2264"/>
      <c r="AB32" s="2264"/>
      <c r="AC32" s="326"/>
      <c r="AD32" s="2264" t="str">
        <f>IF(TITLE_DATE_PR_CHANGE="",IF(TITLE_DATE_PR="","",TITLE_DATE_PR),TITLE_DATE_PR_CHANGE)</f>
        <v>45503.42328703704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463</v>
      </c>
      <c r="T33" s="2250"/>
      <c r="U33" s="1372"/>
      <c r="V33" s="2251" t="str">
        <f>IF(TITLE_NUMBER_PR_CHANGE="",IF(TITLE_NUMBER_PR="","",TITLE_NUMBER_PR),TITLE_NUMBER_PR_CHANGE)</f>
        <v>032/01-21</v>
      </c>
      <c r="W33" s="2251"/>
      <c r="X33" s="2251"/>
      <c r="Y33" s="2251"/>
      <c r="Z33" s="2251"/>
      <c r="AA33" s="2251"/>
      <c r="AB33" s="2251"/>
      <c r="AC33" s="326"/>
      <c r="AD33" s="2251" t="str">
        <f>IF(TITLE_NUMBER_PR_CHANGE="",IF(TITLE_NUMBER_PR="","",TITLE_NUMBER_PR),TITLE_NUMBER_PR_CHANGE)</f>
        <v>032/01-21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https://tarif.admtyumen.ru/OIGV/tarif/actions/npa.htm</v>
      </c>
      <c r="W34" s="2251"/>
      <c r="X34" s="2251"/>
      <c r="Y34" s="2251"/>
      <c r="Z34" s="2251"/>
      <c r="AA34" s="2251"/>
      <c r="AB34" s="2251"/>
      <c r="AC34" s="326"/>
      <c r="AD34" s="2251" t="str">
        <f>IF(TITLE_IST_PUB_CHANGE="",IF(TITLE_IST_PUB="","",TITLE_IST_PUB),TITLE_IST_PUB_CHANGE)</f>
        <v>https://tarif.admtyumen.ru/OIGV/tarif/actions/npa.htm</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462</v>
      </c>
      <c r="T36" s="2250"/>
      <c r="U36" s="1372"/>
      <c r="V36" s="2264" t="str">
        <f>IF(TITLE_DATE_PR_CHANGE="",IF(TITLE_DATE_PR="","",TITLE_DATE_PR),TITLE_DATE_PR_CHANGE)</f>
        <v>45503.42328703704</v>
      </c>
      <c r="W36" s="2264"/>
      <c r="X36" s="2264"/>
      <c r="Y36" s="2264"/>
      <c r="Z36" s="2264"/>
      <c r="AA36" s="2264"/>
      <c r="AB36" s="2264"/>
      <c r="AC36" s="326"/>
      <c r="AD36" s="2264" t="str">
        <f>IF(TITLE_DATE_PR_CHANGE="",IF(TITLE_DATE_PR="","",TITLE_DATE_PR),TITLE_DATE_PR_CHANGE)</f>
        <v>45503.42328703704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463</v>
      </c>
      <c r="T37" s="2250"/>
      <c r="U37" s="1372"/>
      <c r="V37" s="2251" t="str">
        <f>IF(TITLE_NUMBER_PR_CHANGE="",IF(TITLE_NUMBER_PR="","",TITLE_NUMBER_PR),TITLE_NUMBER_PR_CHANGE)</f>
        <v>032/01-21</v>
      </c>
      <c r="W37" s="2251"/>
      <c r="X37" s="2251"/>
      <c r="Y37" s="2251"/>
      <c r="Z37" s="2251"/>
      <c r="AA37" s="2251"/>
      <c r="AB37" s="2251"/>
      <c r="AC37" s="326"/>
      <c r="AD37" s="2251" t="str">
        <f>IF(TITLE_NUMBER_PR_CHANGE="",IF(TITLE_NUMBER_PR="","",TITLE_NUMBER_PR),TITLE_NUMBER_PR_CHANGE)</f>
        <v>032/01-21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466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342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343</v>
      </c>
      <c r="BI40" s="1155">
        <v>14</v>
      </c>
    </row>
    <row customHeight="1" ht="14.699999999999998">
      <c r="Q41" s="291"/>
      <c r="R41" s="376"/>
      <c r="S41" s="2273" t="s">
        <v>90</v>
      </c>
      <c r="T41" s="2209" t="s">
        <v>547</v>
      </c>
      <c r="U41" s="301"/>
      <c r="V41" s="2274" t="s">
        <v>468</v>
      </c>
      <c r="W41" s="2275"/>
      <c r="X41" s="2275"/>
      <c r="Y41" s="2275"/>
      <c r="Z41" s="2275"/>
      <c r="AA41" s="2275"/>
      <c r="AB41" s="2276"/>
      <c r="AC41" s="2277" t="s">
        <v>469</v>
      </c>
      <c r="AD41" s="2328" t="s">
        <v>548</v>
      </c>
      <c r="AE41" s="2291"/>
      <c r="AF41" s="2291"/>
      <c r="AG41" s="2329"/>
      <c r="AH41" s="2328" t="s">
        <v>549</v>
      </c>
      <c r="AI41" s="2291"/>
      <c r="AJ41" s="2291"/>
      <c r="AK41" s="2329"/>
      <c r="AL41" s="2328" t="s">
        <v>550</v>
      </c>
      <c r="AM41" s="2291"/>
      <c r="AN41" s="2291"/>
      <c r="AO41" s="2329"/>
      <c r="AP41" s="2328" t="s">
        <v>551</v>
      </c>
      <c r="AQ41" s="2291"/>
      <c r="AR41" s="2291"/>
      <c r="AS41" s="2329"/>
      <c r="AT41" s="2274" t="s">
        <v>468</v>
      </c>
      <c r="AU41" s="2275"/>
      <c r="AV41" s="2275"/>
      <c r="AW41" s="2275"/>
      <c r="AX41" s="2275"/>
      <c r="AY41" s="2275"/>
      <c r="AZ41" s="2276"/>
      <c r="BA41" s="2277" t="s">
        <v>469</v>
      </c>
      <c r="BB41" s="2280" t="s">
        <v>471</v>
      </c>
      <c r="BC41" s="2127"/>
      <c r="BI41" s="1155">
        <v>14</v>
      </c>
    </row>
    <row customHeight="1" ht="35.699999999999996">
      <c r="Q42" s="291"/>
      <c r="R42" s="376"/>
      <c r="S42" s="2273"/>
      <c r="T42" s="2209"/>
      <c r="U42" s="1031"/>
      <c r="V42" s="2192" t="s">
        <v>552</v>
      </c>
      <c r="W42" s="2193"/>
      <c r="X42" s="2192" t="s">
        <v>553</v>
      </c>
      <c r="Y42" s="2193"/>
      <c r="Z42" s="2294" t="s">
        <v>554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552</v>
      </c>
      <c r="AU42" s="2193"/>
      <c r="AV42" s="2192" t="s">
        <v>553</v>
      </c>
      <c r="AW42" s="2193"/>
      <c r="AX42" s="2294" t="s">
        <v>554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476</v>
      </c>
      <c r="F44" s="1364" t="s">
        <v>477</v>
      </c>
      <c r="G44" s="1364" t="s">
        <v>478</v>
      </c>
      <c r="H44" s="1364" t="s">
        <v>479</v>
      </c>
      <c r="I44" s="1364" t="s">
        <v>480</v>
      </c>
      <c r="J44" s="1364" t="s">
        <v>481</v>
      </c>
      <c r="K44" s="1364" t="s">
        <v>482</v>
      </c>
      <c r="L44" s="1364" t="s">
        <v>457</v>
      </c>
      <c r="Q44" s="291"/>
      <c r="R44" s="376"/>
      <c r="S44" s="2273"/>
      <c r="T44" s="2209"/>
      <c r="U44" s="302"/>
      <c r="V44" s="1448" t="s">
        <v>518</v>
      </c>
      <c r="W44" s="1448" t="s">
        <v>519</v>
      </c>
      <c r="X44" s="1448" t="s">
        <v>518</v>
      </c>
      <c r="Y44" s="1448" t="s">
        <v>519</v>
      </c>
      <c r="Z44" s="1455" t="s">
        <v>485</v>
      </c>
      <c r="AA44" s="2270" t="s">
        <v>486</v>
      </c>
      <c r="AB44" s="2271"/>
      <c r="AC44" s="2279"/>
      <c r="AD44" s="2333"/>
      <c r="AE44" s="2334"/>
      <c r="AF44" s="2334"/>
      <c r="AG44" s="2335"/>
      <c r="AH44" s="2333"/>
      <c r="AI44" s="2334"/>
      <c r="AJ44" s="2334"/>
      <c r="AK44" s="2335"/>
      <c r="AL44" s="2333"/>
      <c r="AM44" s="2334"/>
      <c r="AN44" s="2334"/>
      <c r="AO44" s="2335"/>
      <c r="AP44" s="2333"/>
      <c r="AQ44" s="2334"/>
      <c r="AR44" s="2334"/>
      <c r="AS44" s="2335"/>
      <c r="AT44" s="1448" t="s">
        <v>518</v>
      </c>
      <c r="AU44" s="1448" t="s">
        <v>519</v>
      </c>
      <c r="AV44" s="1448" t="s">
        <v>518</v>
      </c>
      <c r="AW44" s="1448" t="s">
        <v>519</v>
      </c>
      <c r="AX44" s="1455" t="s">
        <v>485</v>
      </c>
      <c r="AY44" s="2270" t="s">
        <v>486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288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288</v>
      </c>
      <c r="B47" s="1363" t="s">
        <v>289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439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440</v>
      </c>
      <c r="BE47" s="500"/>
      <c r="BF47" s="500" t="str">
        <f>IF(T47="","",T47)</f>
        <v>Территория действия тарифа</v>
      </c>
      <c r="BG47" s="500"/>
      <c r="BH47" s="500"/>
      <c r="BI47" s="1155">
        <v>21</v>
      </c>
    </row>
    <row customHeight="1" ht="43.050000000000004">
      <c r="A48" s="1363" t="s">
        <v>288</v>
      </c>
      <c r="B48" s="1363" t="s">
        <v>289</v>
      </c>
      <c r="C48" s="1363" t="s">
        <v>290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288</v>
      </c>
      <c r="B49" s="1343" t="s">
        <v>289</v>
      </c>
      <c r="C49" s="1343" t="s">
        <v>290</v>
      </c>
      <c r="D49" s="1343" t="s">
        <v>555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444</v>
      </c>
      <c r="BE49" s="500"/>
      <c r="BF49" s="500" t="str">
        <f>IF(T49="","",T49)</f>
        <v/>
      </c>
      <c r="BG49" s="500"/>
      <c r="BH49" s="500"/>
      <c r="BI49" s="511">
        <v>0</v>
      </c>
    </row>
    <row s="1642" customFormat="1" customHeight="1" ht="0">
      <c r="A50" s="1343" t="s">
        <v>288</v>
      </c>
      <c r="B50" s="1343" t="s">
        <v>289</v>
      </c>
      <c r="C50" s="1343" t="s">
        <v>290</v>
      </c>
      <c r="D50" s="1343" t="s">
        <v>555</v>
      </c>
      <c r="E50" s="2259"/>
      <c r="F50" s="2259"/>
      <c r="G50" s="2259"/>
      <c r="H50" s="2259"/>
      <c r="I50" s="2256" t="str">
        <f>S49&amp;".1"</f>
        <v>.1</v>
      </c>
      <c r="J50" s="1343"/>
      <c r="K50" s="1343"/>
      <c r="L50" s="1346" t="s">
        <v>445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288</v>
      </c>
      <c r="B51" s="1343" t="s">
        <v>289</v>
      </c>
      <c r="C51" s="1343" t="s">
        <v>290</v>
      </c>
      <c r="D51" s="1343" t="s">
        <v>555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288</v>
      </c>
      <c r="B52" s="1363" t="s">
        <v>289</v>
      </c>
      <c r="C52" s="1363" t="s">
        <v>290</v>
      </c>
      <c r="D52" s="1363" t="s">
        <v>555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541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542</v>
      </c>
      <c r="AT53" s="1393"/>
      <c r="AU53" s="1496"/>
      <c r="AV53" s="1393"/>
      <c r="AW53" s="1496"/>
      <c r="AX53" s="1393"/>
      <c r="AY53" s="1393"/>
      <c r="AZ53" s="1393"/>
      <c r="BA53" s="1393"/>
      <c r="BB53" s="1397"/>
      <c r="BC53" s="2254"/>
      <c r="BE53" s="500"/>
      <c r="BF53" s="500"/>
      <c r="BG53" s="500"/>
      <c r="BH53" s="500"/>
      <c r="BI53" s="1155">
        <v>11</v>
      </c>
    </row>
    <row customHeight="1" ht="11.549999999999999">
      <c r="A54" s="1363" t="s">
        <v>288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288</v>
      </c>
      <c r="B56" s="1363" t="s">
        <v>289</v>
      </c>
      <c r="C56" s="1363" t="s">
        <v>290</v>
      </c>
      <c r="D56" s="1363" t="s">
        <v>555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288</v>
      </c>
      <c r="B57" s="1363" t="s">
        <v>289</v>
      </c>
      <c r="C57" s="1363" t="s">
        <v>290</v>
      </c>
      <c r="D57" s="1363" t="s">
        <v>555</v>
      </c>
      <c r="E57" s="2259"/>
      <c r="F57" s="2259"/>
      <c r="G57" s="2259"/>
      <c r="H57" s="2259"/>
      <c r="I57" s="2286"/>
      <c r="J57" s="2256"/>
      <c r="K57" s="1363"/>
      <c r="L57" s="1364"/>
      <c r="P57" s="2257"/>
      <c r="Q57" s="2257"/>
      <c r="R57" s="356"/>
      <c r="S57" s="1278"/>
      <c r="T57" s="287" t="s">
        <v>508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288</v>
      </c>
      <c r="B58" s="1343" t="s">
        <v>289</v>
      </c>
      <c r="C58" s="1343" t="s">
        <v>290</v>
      </c>
      <c r="D58" s="1343" t="s">
        <v>555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288</v>
      </c>
      <c r="B59" s="1343" t="s">
        <v>289</v>
      </c>
      <c r="C59" s="1343" t="s">
        <v>290</v>
      </c>
      <c r="D59" s="1343" t="s">
        <v>555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288</v>
      </c>
      <c r="B60" s="1343" t="s">
        <v>289</v>
      </c>
      <c r="C60" s="1343" t="s">
        <v>290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288</v>
      </c>
      <c r="B61" s="1343" t="s">
        <v>289</v>
      </c>
      <c r="C61" s="1314"/>
      <c r="D61" s="1314"/>
      <c r="E61" s="2259"/>
      <c r="F61" s="2258"/>
      <c r="G61" s="1314"/>
      <c r="H61" s="1314"/>
      <c r="I61" s="1314"/>
      <c r="J61" s="1314"/>
      <c r="K61" s="1314"/>
      <c r="L61" s="146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288</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071EA-6283-3035-F8E6-0A588DFC0E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440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448</v>
      </c>
      <c r="P6" s="2257"/>
      <c r="Q6" s="2257">
        <v>1</v>
      </c>
      <c r="R6" s="357"/>
      <c r="S6" s="1493">
        <f>$J6</f>
      </c>
      <c r="T6" s="286" t="s">
        <v>449</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454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2251"/>
      <c r="AB27" s="326"/>
      <c r="AC27" s="2251" t="str">
        <f>IF(TITLE_NAME_OR_PR_CHANGE="",IF(TITLE_NAME_OR_PR="","",TITLE_NAME_OR_PR),TITLE_NAME_OR_PR_CHANGE)</f>
        <v>Департамент тарифной и ценовой политики Тюменской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45503.42328703704</v>
      </c>
      <c r="W28" s="2264"/>
      <c r="X28" s="2264"/>
      <c r="Y28" s="2264"/>
      <c r="Z28" s="2264"/>
      <c r="AA28" s="2264"/>
      <c r="AB28" s="326"/>
      <c r="AC28" s="2264" t="str">
        <f>IF(TITLE_DATE_PR_CHANGE="",IF(TITLE_DATE_PR="","",TITLE_DATE_PR),TITLE_DATE_PR_CHANGE)</f>
        <v>45503.42328703704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032/01-21</v>
      </c>
      <c r="W29" s="2251"/>
      <c r="X29" s="2251"/>
      <c r="Y29" s="2251"/>
      <c r="Z29" s="2251"/>
      <c r="AA29" s="2251"/>
      <c r="AB29" s="326"/>
      <c r="AC29" s="2251" t="str">
        <f>IF(TITLE_NUMBER_PR_CHANGE="",IF(TITLE_NUMBER_PR="","",TITLE_NUMBER_PR),TITLE_NUMBER_PR_CHANGE)</f>
        <v>032/01-21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https://tarif.admtyumen.ru/OIGV/tarif/actions/npa.htm</v>
      </c>
      <c r="W30" s="2251"/>
      <c r="X30" s="2251"/>
      <c r="Y30" s="2251"/>
      <c r="Z30" s="2251"/>
      <c r="AA30" s="2251"/>
      <c r="AB30" s="326"/>
      <c r="AC30" s="2251" t="str">
        <f>IF(TITLE_IST_PUB_CHANGE="",IF(TITLE_IST_PUB="","",TITLE_IST_PUB),TITLE_IST_PUB_CHANGE)</f>
        <v>https://tarif.admtyumen.ru/OIGV/tarif/actions/npa.htm</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45503.42328703704</v>
      </c>
      <c r="W32" s="2264"/>
      <c r="X32" s="2264"/>
      <c r="Y32" s="2264"/>
      <c r="Z32" s="2264"/>
      <c r="AA32" s="2264"/>
      <c r="AB32" s="326"/>
      <c r="AC32" s="2264" t="str">
        <f>IF(TITLE_DATE_PR_CHANGE="",IF(TITLE_DATE_PR="","",TITLE_DATE_PR),TITLE_DATE_PR_CHANGE)</f>
        <v>45503.42328703704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032/01-21</v>
      </c>
      <c r="W33" s="2251"/>
      <c r="X33" s="2251"/>
      <c r="Y33" s="2251"/>
      <c r="Z33" s="2251"/>
      <c r="AA33" s="2251"/>
      <c r="AB33" s="326"/>
      <c r="AC33" s="2251" t="str">
        <f>IF(TITLE_NUMBER_PR_CHANGE="",IF(TITLE_NUMBER_PR="","",TITLE_NUMBER_PR),TITLE_NUMBER_PR_CHANGE)</f>
        <v>032/01-21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342</v>
      </c>
      <c r="T36" s="2127"/>
      <c r="U36" s="2127"/>
      <c r="V36" s="2127"/>
      <c r="W36" s="2127"/>
      <c r="X36" s="2127"/>
      <c r="Y36" s="2127"/>
      <c r="Z36" s="2127"/>
      <c r="AA36" s="2127"/>
      <c r="AB36" s="2127"/>
      <c r="AC36" s="2127"/>
      <c r="AD36" s="2127"/>
      <c r="AE36" s="2127"/>
      <c r="AF36" s="2127"/>
      <c r="AG36" s="2127"/>
      <c r="AH36" s="2127"/>
      <c r="AI36" s="2127"/>
      <c r="AJ36" s="2127"/>
      <c r="AK36" s="2127" t="s">
        <v>343</v>
      </c>
      <c r="AQ36" s="1155">
        <v>14</v>
      </c>
    </row>
    <row customHeight="1" ht="14.699999999999998">
      <c r="Q37" s="376"/>
      <c r="R37" s="376"/>
      <c r="S37" s="2273" t="s">
        <v>90</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83" t="s">
        <v>529</v>
      </c>
      <c r="W38" s="2262" t="s">
        <v>474</v>
      </c>
      <c r="X38" s="2263"/>
      <c r="Y38" s="2262" t="s">
        <v>475</v>
      </c>
      <c r="Z38" s="2269"/>
      <c r="AA38" s="2263"/>
      <c r="AB38" s="2278"/>
      <c r="AC38" s="1483" t="s">
        <v>529</v>
      </c>
      <c r="AD38" s="2262" t="s">
        <v>474</v>
      </c>
      <c r="AE38" s="2263"/>
      <c r="AF38" s="2262" t="s">
        <v>475</v>
      </c>
      <c r="AG38" s="2269"/>
      <c r="AH38" s="2263"/>
      <c r="AI38" s="2278"/>
      <c r="AJ38" s="2281"/>
      <c r="AK38" s="2127"/>
      <c r="AQ38" s="1155">
        <v>34</v>
      </c>
    </row>
    <row customHeight="1" ht="90.3">
      <c r="A39" s="1370"/>
      <c r="B39" s="1370" t="s">
        <v>137</v>
      </c>
      <c r="C39" s="1370" t="s">
        <v>138</v>
      </c>
      <c r="D39" s="1370" t="s">
        <v>139</v>
      </c>
      <c r="E39" s="1364" t="s">
        <v>476</v>
      </c>
      <c r="F39" s="1364" t="s">
        <v>477</v>
      </c>
      <c r="G39" s="1364" t="s">
        <v>478</v>
      </c>
      <c r="H39" s="1364"/>
      <c r="I39" s="1364" t="s">
        <v>530</v>
      </c>
      <c r="J39" s="1364" t="s">
        <v>481</v>
      </c>
      <c r="K39" s="1364" t="s">
        <v>531</v>
      </c>
      <c r="L39" s="1364" t="s">
        <v>457</v>
      </c>
      <c r="Q39" s="376"/>
      <c r="R39" s="376"/>
      <c r="S39" s="2273"/>
      <c r="T39" s="2209"/>
      <c r="U39" s="302"/>
      <c r="V39" s="1483" t="s">
        <v>558</v>
      </c>
      <c r="W39" s="1222" t="s">
        <v>559</v>
      </c>
      <c r="X39" s="1222" t="s">
        <v>534</v>
      </c>
      <c r="Y39" s="1489" t="s">
        <v>485</v>
      </c>
      <c r="Z39" s="2270" t="s">
        <v>486</v>
      </c>
      <c r="AA39" s="2271"/>
      <c r="AB39" s="2279"/>
      <c r="AC39" s="1483" t="s">
        <v>558</v>
      </c>
      <c r="AD39" s="1222" t="s">
        <v>559</v>
      </c>
      <c r="AE39" s="1222" t="s">
        <v>534</v>
      </c>
      <c r="AF39" s="1489" t="s">
        <v>485</v>
      </c>
      <c r="AG39" s="2270" t="s">
        <v>486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308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308</v>
      </c>
      <c r="B42" s="1363" t="s">
        <v>309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439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440</v>
      </c>
      <c r="AM42" s="500"/>
      <c r="AN42" s="500" t="str">
        <f>IF(T42="","",T42)</f>
        <v>Территория действия тарифа</v>
      </c>
      <c r="AO42" s="500"/>
      <c r="AP42" s="500"/>
      <c r="AQ42" s="1155">
        <v>23</v>
      </c>
    </row>
    <row customHeight="1" ht="24">
      <c r="A43" s="1363" t="s">
        <v>308</v>
      </c>
      <c r="B43" s="1363" t="s">
        <v>309</v>
      </c>
      <c r="C43" s="1363" t="s">
        <v>310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556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557</v>
      </c>
      <c r="AM43" s="500"/>
      <c r="AN43" s="500" t="str">
        <f>IF(T43="","",T43)</f>
        <v>Наименование централизованной системы водоотведения</v>
      </c>
      <c r="AO43" s="500"/>
      <c r="AP43" s="500"/>
      <c r="AQ43" s="1155">
        <v>23</v>
      </c>
    </row>
    <row customHeight="1" ht="24">
      <c r="A44" s="1363" t="s">
        <v>308</v>
      </c>
      <c r="B44" s="1363" t="s">
        <v>309</v>
      </c>
      <c r="C44" s="1363" t="s">
        <v>310</v>
      </c>
      <c r="D44" s="1363" t="s">
        <v>560</v>
      </c>
      <c r="E44" s="2259"/>
      <c r="F44" s="2259"/>
      <c r="G44" s="2259"/>
      <c r="H44" s="2259"/>
      <c r="I44" s="2256" t="str">
        <f>S43&amp;".1"</f>
        <v>...1</v>
      </c>
      <c r="J44" s="1363"/>
      <c r="K44" s="1363"/>
      <c r="L44" s="1364"/>
      <c r="P44" s="2257">
        <v>1</v>
      </c>
      <c r="Q44" s="1481"/>
      <c r="R44" s="356"/>
      <c r="S44" s="1493"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308</v>
      </c>
      <c r="B45" s="1363" t="s">
        <v>309</v>
      </c>
      <c r="C45" s="1363" t="s">
        <v>310</v>
      </c>
      <c r="D45" s="1363" t="s">
        <v>560</v>
      </c>
      <c r="E45" s="2259"/>
      <c r="F45" s="2259"/>
      <c r="G45" s="2259"/>
      <c r="H45" s="2259"/>
      <c r="I45" s="2286"/>
      <c r="J45" s="2256" t="str">
        <f>I44&amp;".1"</f>
        <v>...1.1</v>
      </c>
      <c r="K45" s="1363"/>
      <c r="L45" s="1364" t="s">
        <v>448</v>
      </c>
      <c r="P45" s="2257"/>
      <c r="Q45" s="2257">
        <v>1</v>
      </c>
      <c r="R45" s="357"/>
      <c r="S45" s="1493" t="str">
        <f>$J45</f>
        <v>...1.1</v>
      </c>
      <c r="T45" s="286" t="s">
        <v>449</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308</v>
      </c>
      <c r="B46" s="1363" t="s">
        <v>309</v>
      </c>
      <c r="C46" s="1363" t="s">
        <v>310</v>
      </c>
      <c r="D46" s="1363" t="s">
        <v>560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308</v>
      </c>
      <c r="B47" s="1363" t="s">
        <v>309</v>
      </c>
      <c r="C47" s="1363" t="s">
        <v>310</v>
      </c>
      <c r="D47" s="1363" t="s">
        <v>560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308</v>
      </c>
      <c r="B48" s="1363" t="s">
        <v>309</v>
      </c>
      <c r="C48" s="1363" t="s">
        <v>310</v>
      </c>
      <c r="D48" s="1363" t="s">
        <v>560</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308</v>
      </c>
      <c r="B49" s="1363" t="s">
        <v>309</v>
      </c>
      <c r="C49" s="1363" t="s">
        <v>310</v>
      </c>
      <c r="D49" s="1363" t="s">
        <v>560</v>
      </c>
      <c r="E49" s="2259"/>
      <c r="F49" s="2259"/>
      <c r="G49" s="2259"/>
      <c r="H49" s="2259"/>
      <c r="I49" s="2256"/>
      <c r="J49" s="1363"/>
      <c r="K49" s="1363"/>
      <c r="L49" s="1364"/>
      <c r="P49" s="2257"/>
      <c r="Q49" s="1481"/>
      <c r="R49" s="356"/>
      <c r="S49" s="1278"/>
      <c r="T49" s="365" t="s">
        <v>454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308</v>
      </c>
      <c r="B50" s="1363" t="s">
        <v>309</v>
      </c>
      <c r="C50" s="1363" t="s">
        <v>310</v>
      </c>
      <c r="D50" s="1363" t="s">
        <v>560</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308</v>
      </c>
      <c r="B51" s="1343" t="s">
        <v>309</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308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5A02C-EEEA-7CE7-057D-56854668B6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440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557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523</v>
      </c>
      <c r="U5" s="300"/>
      <c r="V5" s="2350"/>
      <c r="W5" s="2351"/>
      <c r="X5" s="2351"/>
      <c r="Y5" s="2351"/>
      <c r="Z5" s="2351"/>
      <c r="AA5" s="2351"/>
      <c r="AB5" s="2352"/>
      <c r="AC5" s="2353"/>
      <c r="AD5" s="2354"/>
      <c r="AE5" s="2354"/>
      <c r="AF5" s="2354"/>
      <c r="AG5" s="2354"/>
      <c r="AH5" s="2354"/>
      <c r="AI5" s="2354"/>
      <c r="AJ5" s="2355"/>
      <c r="AK5" s="1258" t="s">
        <v>524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448</v>
      </c>
      <c r="P6" s="2257"/>
      <c r="Q6" s="2257">
        <v>1</v>
      </c>
      <c r="R6" s="357"/>
      <c r="S6" s="1493">
        <f>$J6</f>
      </c>
      <c r="T6" s="286" t="s">
        <v>449</v>
      </c>
      <c r="U6" s="300"/>
      <c r="V6" s="2245"/>
      <c r="W6" s="2246"/>
      <c r="X6" s="2246"/>
      <c r="Y6" s="2246"/>
      <c r="Z6" s="2246"/>
      <c r="AA6" s="2246"/>
      <c r="AB6" s="2247"/>
      <c r="AC6" s="2245"/>
      <c r="AD6" s="2246"/>
      <c r="AE6" s="2246"/>
      <c r="AF6" s="2246"/>
      <c r="AG6" s="2246"/>
      <c r="AH6" s="2246"/>
      <c r="AI6" s="2246"/>
      <c r="AJ6" s="2247"/>
      <c r="AK6" s="1307" t="s">
        <v>525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367"/>
      <c r="X9" s="367"/>
      <c r="Y9" s="367"/>
      <c r="Z9" s="367"/>
      <c r="AA9" s="367"/>
      <c r="AB9" s="367"/>
      <c r="AC9" s="367"/>
      <c r="AD9" s="367"/>
      <c r="AE9" s="367"/>
      <c r="AF9" s="367"/>
      <c r="AG9" s="367"/>
      <c r="AH9" s="367"/>
      <c r="AI9" s="367"/>
      <c r="AJ9" s="367"/>
      <c r="AK9" s="1258" t="s">
        <v>527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454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456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457</v>
      </c>
      <c r="P20" s="1362"/>
      <c r="Q20" s="1442"/>
      <c r="R20" s="1442"/>
      <c r="S20" s="729"/>
      <c r="T20" s="1160" t="s">
        <v>458</v>
      </c>
      <c r="Z20" s="186" t="s">
        <v>459</v>
      </c>
      <c r="AB20" s="186" t="s">
        <v>460</v>
      </c>
      <c r="AC20" s="1160" t="s">
        <v>458</v>
      </c>
      <c r="AG20" s="186" t="s">
        <v>461</v>
      </c>
      <c r="AI20" s="186" t="s">
        <v>460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2251"/>
      <c r="AB27" s="326"/>
      <c r="AC27" s="2251" t="str">
        <f>IF(TITLE_NAME_OR_PR_CHANGE="",IF(TITLE_NAME_OR_PR="","",TITLE_NAME_OR_PR),TITLE_NAME_OR_PR_CHANGE)</f>
        <v>Департамент тарифной и ценовой политики Тюменской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45503.42328703704</v>
      </c>
      <c r="W28" s="2264"/>
      <c r="X28" s="2264"/>
      <c r="Y28" s="2264"/>
      <c r="Z28" s="2264"/>
      <c r="AA28" s="2264"/>
      <c r="AB28" s="326"/>
      <c r="AC28" s="2264" t="str">
        <f>IF(TITLE_DATE_PR_CHANGE="",IF(TITLE_DATE_PR="","",TITLE_DATE_PR),TITLE_DATE_PR_CHANGE)</f>
        <v>45503.42328703704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032/01-21</v>
      </c>
      <c r="W29" s="2251"/>
      <c r="X29" s="2251"/>
      <c r="Y29" s="2251"/>
      <c r="Z29" s="2251"/>
      <c r="AA29" s="2251"/>
      <c r="AB29" s="326"/>
      <c r="AC29" s="2251" t="str">
        <f>IF(TITLE_NUMBER_PR_CHANGE="",IF(TITLE_NUMBER_PR="","",TITLE_NUMBER_PR),TITLE_NUMBER_PR_CHANGE)</f>
        <v>032/01-21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https://tarif.admtyumen.ru/OIGV/tarif/actions/npa.htm</v>
      </c>
      <c r="W30" s="2251"/>
      <c r="X30" s="2251"/>
      <c r="Y30" s="2251"/>
      <c r="Z30" s="2251"/>
      <c r="AA30" s="2251"/>
      <c r="AB30" s="326"/>
      <c r="AC30" s="2251" t="str">
        <f>IF(TITLE_IST_PUB_CHANGE="",IF(TITLE_IST_PUB="","",TITLE_IST_PUB),TITLE_IST_PUB_CHANGE)</f>
        <v>https://tarif.admtyumen.ru/OIGV/tarif/actions/npa.htm</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45503.42328703704</v>
      </c>
      <c r="W32" s="2264"/>
      <c r="X32" s="2264"/>
      <c r="Y32" s="2264"/>
      <c r="Z32" s="2264"/>
      <c r="AA32" s="2264"/>
      <c r="AB32" s="326"/>
      <c r="AC32" s="2264" t="str">
        <f>IF(TITLE_DATE_PR_CHANGE="",IF(TITLE_DATE_PR="","",TITLE_DATE_PR),TITLE_DATE_PR_CHANGE)</f>
        <v>45503.42328703704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032/01-21</v>
      </c>
      <c r="W33" s="2251"/>
      <c r="X33" s="2251"/>
      <c r="Y33" s="2251"/>
      <c r="Z33" s="2251"/>
      <c r="AA33" s="2251"/>
      <c r="AB33" s="326"/>
      <c r="AC33" s="2251" t="str">
        <f>IF(TITLE_NUMBER_PR_CHANGE="",IF(TITLE_NUMBER_PR="","",TITLE_NUMBER_PR),TITLE_NUMBER_PR_CHANGE)</f>
        <v>032/01-21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466</v>
      </c>
      <c r="AC34" s="326"/>
      <c r="AD34" s="326"/>
      <c r="AE34" s="326"/>
      <c r="AF34" s="326"/>
      <c r="AG34" s="326"/>
      <c r="AH34" s="326"/>
      <c r="AI34" s="278" t="s">
        <v>466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342</v>
      </c>
      <c r="T36" s="2127"/>
      <c r="U36" s="2127"/>
      <c r="V36" s="2127"/>
      <c r="W36" s="2127"/>
      <c r="X36" s="2127"/>
      <c r="Y36" s="2127"/>
      <c r="Z36" s="2127"/>
      <c r="AA36" s="2127"/>
      <c r="AB36" s="2127"/>
      <c r="AC36" s="2127"/>
      <c r="AD36" s="2127"/>
      <c r="AE36" s="2127"/>
      <c r="AF36" s="2127"/>
      <c r="AG36" s="2127"/>
      <c r="AH36" s="2127"/>
      <c r="AI36" s="2127"/>
      <c r="AJ36" s="2127"/>
      <c r="AK36" s="2127" t="s">
        <v>343</v>
      </c>
      <c r="AQ36" s="1155">
        <v>14</v>
      </c>
    </row>
    <row customHeight="1" ht="14.699999999999998">
      <c r="Q37" s="376"/>
      <c r="R37" s="376"/>
      <c r="S37" s="2273" t="s">
        <v>90</v>
      </c>
      <c r="T37" s="2209" t="s">
        <v>467</v>
      </c>
      <c r="U37" s="301"/>
      <c r="V37" s="2274" t="s">
        <v>468</v>
      </c>
      <c r="W37" s="2275"/>
      <c r="X37" s="2275"/>
      <c r="Y37" s="2275"/>
      <c r="Z37" s="2275"/>
      <c r="AA37" s="2276"/>
      <c r="AB37" s="2277" t="s">
        <v>469</v>
      </c>
      <c r="AC37" s="2274" t="s">
        <v>468</v>
      </c>
      <c r="AD37" s="2275"/>
      <c r="AE37" s="2275"/>
      <c r="AF37" s="2275"/>
      <c r="AG37" s="2275"/>
      <c r="AH37" s="2276"/>
      <c r="AI37" s="2277" t="s">
        <v>470</v>
      </c>
      <c r="AJ37" s="2280" t="s">
        <v>471</v>
      </c>
      <c r="AK37" s="2127"/>
      <c r="AQ37" s="1155">
        <v>14</v>
      </c>
    </row>
    <row customHeight="1" ht="35.699999999999996">
      <c r="Q38" s="376"/>
      <c r="R38" s="376"/>
      <c r="S38" s="2273"/>
      <c r="T38" s="2209"/>
      <c r="U38" s="1031"/>
      <c r="V38" s="1483" t="s">
        <v>529</v>
      </c>
      <c r="W38" s="2262" t="s">
        <v>474</v>
      </c>
      <c r="X38" s="2263"/>
      <c r="Y38" s="2262" t="s">
        <v>475</v>
      </c>
      <c r="Z38" s="2269"/>
      <c r="AA38" s="2263"/>
      <c r="AB38" s="2278"/>
      <c r="AC38" s="1483" t="s">
        <v>529</v>
      </c>
      <c r="AD38" s="2262" t="s">
        <v>474</v>
      </c>
      <c r="AE38" s="2263"/>
      <c r="AF38" s="2262" t="s">
        <v>475</v>
      </c>
      <c r="AG38" s="2269"/>
      <c r="AH38" s="2263"/>
      <c r="AI38" s="2278"/>
      <c r="AJ38" s="2281"/>
      <c r="AK38" s="2127"/>
      <c r="AQ38" s="1155">
        <v>34</v>
      </c>
    </row>
    <row customHeight="1" ht="90.3">
      <c r="A39" s="1370"/>
      <c r="B39" s="1370" t="s">
        <v>137</v>
      </c>
      <c r="C39" s="1370" t="s">
        <v>138</v>
      </c>
      <c r="D39" s="1370" t="s">
        <v>139</v>
      </c>
      <c r="E39" s="1364" t="s">
        <v>476</v>
      </c>
      <c r="F39" s="1364" t="s">
        <v>477</v>
      </c>
      <c r="G39" s="1364" t="s">
        <v>478</v>
      </c>
      <c r="H39" s="1364"/>
      <c r="I39" s="1364" t="s">
        <v>530</v>
      </c>
      <c r="J39" s="1364" t="s">
        <v>481</v>
      </c>
      <c r="K39" s="1364" t="s">
        <v>531</v>
      </c>
      <c r="L39" s="1364" t="s">
        <v>457</v>
      </c>
      <c r="Q39" s="376"/>
      <c r="R39" s="376"/>
      <c r="S39" s="2273"/>
      <c r="T39" s="2209"/>
      <c r="U39" s="302"/>
      <c r="V39" s="1483" t="s">
        <v>558</v>
      </c>
      <c r="W39" s="1222" t="s">
        <v>559</v>
      </c>
      <c r="X39" s="1222" t="s">
        <v>534</v>
      </c>
      <c r="Y39" s="1489" t="s">
        <v>485</v>
      </c>
      <c r="Z39" s="2270" t="s">
        <v>486</v>
      </c>
      <c r="AA39" s="2271"/>
      <c r="AB39" s="2279"/>
      <c r="AC39" s="1483" t="s">
        <v>558</v>
      </c>
      <c r="AD39" s="1222" t="s">
        <v>559</v>
      </c>
      <c r="AE39" s="1222" t="s">
        <v>534</v>
      </c>
      <c r="AF39" s="1489" t="s">
        <v>485</v>
      </c>
      <c r="AG39" s="2270" t="s">
        <v>486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313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313</v>
      </c>
      <c r="B42" s="1363" t="s">
        <v>314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439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440</v>
      </c>
      <c r="AM42" s="500"/>
      <c r="AN42" s="500" t="str">
        <f>IF(T42="","",T42)</f>
        <v>Территория действия тарифа</v>
      </c>
      <c r="AO42" s="500"/>
      <c r="AP42" s="500"/>
      <c r="AQ42" s="1155">
        <v>23</v>
      </c>
    </row>
    <row customHeight="1" ht="24">
      <c r="A43" s="1363" t="s">
        <v>313</v>
      </c>
      <c r="B43" s="1363" t="s">
        <v>314</v>
      </c>
      <c r="C43" s="1363" t="s">
        <v>315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556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557</v>
      </c>
      <c r="AM43" s="500"/>
      <c r="AN43" s="500" t="str">
        <f>IF(T43="","",T43)</f>
        <v>Наименование централизованной системы водоотведения</v>
      </c>
      <c r="AO43" s="500"/>
      <c r="AP43" s="500"/>
      <c r="AQ43" s="1155">
        <v>23</v>
      </c>
    </row>
    <row customHeight="1" ht="24">
      <c r="A44" s="1363" t="s">
        <v>313</v>
      </c>
      <c r="B44" s="1363" t="s">
        <v>314</v>
      </c>
      <c r="C44" s="1363" t="s">
        <v>315</v>
      </c>
      <c r="D44" s="1363" t="s">
        <v>561</v>
      </c>
      <c r="E44" s="2259"/>
      <c r="F44" s="2259"/>
      <c r="G44" s="2259"/>
      <c r="H44" s="2259"/>
      <c r="I44" s="2256" t="str">
        <f>S43&amp;".1"</f>
        <v>...1</v>
      </c>
      <c r="J44" s="1363"/>
      <c r="K44" s="1363"/>
      <c r="L44" s="1364"/>
      <c r="P44" s="2257">
        <v>1</v>
      </c>
      <c r="Q44" s="1481"/>
      <c r="R44" s="356"/>
      <c r="S44" s="1493" t="str">
        <f>$I44</f>
        <v>...1</v>
      </c>
      <c r="T44" s="285" t="s">
        <v>523</v>
      </c>
      <c r="U44" s="300"/>
      <c r="V44" s="2350"/>
      <c r="W44" s="2351"/>
      <c r="X44" s="2351"/>
      <c r="Y44" s="2351"/>
      <c r="Z44" s="2351"/>
      <c r="AA44" s="2351"/>
      <c r="AB44" s="2352"/>
      <c r="AC44" s="2353"/>
      <c r="AD44" s="2354"/>
      <c r="AE44" s="2354"/>
      <c r="AF44" s="2354"/>
      <c r="AG44" s="2354"/>
      <c r="AH44" s="2354"/>
      <c r="AI44" s="2354"/>
      <c r="AJ44" s="2355"/>
      <c r="AK44" s="1258" t="s">
        <v>524</v>
      </c>
      <c r="AM44" s="500"/>
      <c r="AN44" s="500" t="str">
        <f>IF(T44="","",T44)</f>
        <v>Наименование признака дифференциации</v>
      </c>
      <c r="AO44" s="500"/>
      <c r="AP44" s="500"/>
      <c r="AQ44" s="1155">
        <v>23</v>
      </c>
    </row>
    <row customHeight="1" ht="24">
      <c r="A45" s="1363" t="s">
        <v>313</v>
      </c>
      <c r="B45" s="1363" t="s">
        <v>314</v>
      </c>
      <c r="C45" s="1363" t="s">
        <v>315</v>
      </c>
      <c r="D45" s="1363" t="s">
        <v>561</v>
      </c>
      <c r="E45" s="2259"/>
      <c r="F45" s="2259"/>
      <c r="G45" s="2259"/>
      <c r="H45" s="2259"/>
      <c r="I45" s="2286"/>
      <c r="J45" s="2256" t="str">
        <f>I44&amp;".1"</f>
        <v>...1.1</v>
      </c>
      <c r="K45" s="1363"/>
      <c r="L45" s="1364" t="s">
        <v>448</v>
      </c>
      <c r="P45" s="2257"/>
      <c r="Q45" s="2257">
        <v>1</v>
      </c>
      <c r="R45" s="357"/>
      <c r="S45" s="1493" t="str">
        <f>$J45</f>
        <v>...1.1</v>
      </c>
      <c r="T45" s="286" t="s">
        <v>449</v>
      </c>
      <c r="U45" s="300"/>
      <c r="V45" s="2245"/>
      <c r="W45" s="2246"/>
      <c r="X45" s="2246"/>
      <c r="Y45" s="2246"/>
      <c r="Z45" s="2246"/>
      <c r="AA45" s="2246"/>
      <c r="AB45" s="2247"/>
      <c r="AC45" s="2245"/>
      <c r="AD45" s="2246"/>
      <c r="AE45" s="2246"/>
      <c r="AF45" s="2246"/>
      <c r="AG45" s="2246"/>
      <c r="AH45" s="2246"/>
      <c r="AI45" s="2246"/>
      <c r="AJ45" s="2247"/>
      <c r="AK45" s="1307" t="s">
        <v>525</v>
      </c>
      <c r="AM45" s="500"/>
      <c r="AN45" s="500" t="str">
        <f>IF(T45="","",T45)</f>
        <v>Группа потребителей</v>
      </c>
      <c r="AO45" s="500"/>
      <c r="AP45" s="500"/>
      <c r="AQ45" s="1155">
        <v>23</v>
      </c>
    </row>
    <row customHeight="1" ht="24">
      <c r="A46" s="1363" t="s">
        <v>313</v>
      </c>
      <c r="B46" s="1363" t="s">
        <v>314</v>
      </c>
      <c r="C46" s="1363" t="s">
        <v>315</v>
      </c>
      <c r="D46" s="1363" t="s">
        <v>561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313</v>
      </c>
      <c r="B47" s="1363" t="s">
        <v>314</v>
      </c>
      <c r="C47" s="1363" t="s">
        <v>315</v>
      </c>
      <c r="D47" s="1363" t="s">
        <v>561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313</v>
      </c>
      <c r="B48" s="1363" t="s">
        <v>314</v>
      </c>
      <c r="C48" s="1363" t="s">
        <v>315</v>
      </c>
      <c r="D48" s="1363" t="s">
        <v>561</v>
      </c>
      <c r="E48" s="2259"/>
      <c r="F48" s="2259"/>
      <c r="G48" s="2259"/>
      <c r="H48" s="2259"/>
      <c r="I48" s="2286"/>
      <c r="J48" s="2256"/>
      <c r="K48" s="1363"/>
      <c r="L48" s="1364"/>
      <c r="P48" s="2257"/>
      <c r="Q48" s="2257"/>
      <c r="R48" s="356"/>
      <c r="S48" s="1278"/>
      <c r="T48" s="287" t="s">
        <v>526</v>
      </c>
      <c r="U48" s="367"/>
      <c r="V48" s="367"/>
      <c r="W48" s="367"/>
      <c r="X48" s="367"/>
      <c r="Y48" s="367"/>
      <c r="Z48" s="367"/>
      <c r="AA48" s="367"/>
      <c r="AB48" s="367"/>
      <c r="AC48" s="367"/>
      <c r="AD48" s="367"/>
      <c r="AE48" s="367"/>
      <c r="AF48" s="367"/>
      <c r="AG48" s="367"/>
      <c r="AH48" s="367"/>
      <c r="AI48" s="367"/>
      <c r="AJ48" s="367"/>
      <c r="AK48" s="1258" t="s">
        <v>527</v>
      </c>
      <c r="AM48" s="500"/>
      <c r="AN48" s="500" t="str">
        <f>IF(T48="","",T48)</f>
        <v>Добавить значение признака дифференциации</v>
      </c>
      <c r="AO48" s="500"/>
      <c r="AP48" s="500"/>
      <c r="AQ48" s="1155">
        <v>20</v>
      </c>
    </row>
    <row customHeight="1" ht="22.049999999999997">
      <c r="A49" s="1363" t="s">
        <v>313</v>
      </c>
      <c r="B49" s="1363" t="s">
        <v>314</v>
      </c>
      <c r="C49" s="1363" t="s">
        <v>315</v>
      </c>
      <c r="D49" s="1363" t="s">
        <v>561</v>
      </c>
      <c r="E49" s="2259"/>
      <c r="F49" s="2259"/>
      <c r="G49" s="2259"/>
      <c r="H49" s="2259"/>
      <c r="I49" s="2256"/>
      <c r="J49" s="1363"/>
      <c r="K49" s="1363"/>
      <c r="L49" s="1364"/>
      <c r="P49" s="2257"/>
      <c r="Q49" s="1481"/>
      <c r="R49" s="356"/>
      <c r="S49" s="1278"/>
      <c r="T49" s="365" t="s">
        <v>454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313</v>
      </c>
      <c r="B50" s="1363" t="s">
        <v>314</v>
      </c>
      <c r="C50" s="1363" t="s">
        <v>315</v>
      </c>
      <c r="D50" s="1363" t="s">
        <v>561</v>
      </c>
      <c r="E50" s="2259"/>
      <c r="F50" s="2259"/>
      <c r="G50" s="2259"/>
      <c r="H50" s="2258"/>
      <c r="I50" s="1363"/>
      <c r="J50" s="1363"/>
      <c r="K50" s="1363"/>
      <c r="L50" s="1364"/>
      <c r="M50" s="1365"/>
      <c r="N50" s="1365"/>
      <c r="O50" s="537"/>
      <c r="P50" s="360"/>
      <c r="Q50" s="375"/>
      <c r="R50" s="355"/>
      <c r="S50" s="1278"/>
      <c r="T50" s="372" t="s">
        <v>528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313</v>
      </c>
      <c r="B51" s="1343" t="s">
        <v>314</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7AE38-4575-6129-9E8F-04D6B0FCF7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439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440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541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562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563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456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457</v>
      </c>
      <c r="P24" s="1508"/>
      <c r="Q24" s="1510"/>
      <c r="R24" s="1510"/>
      <c r="AA24" s="1507" t="s">
        <v>459</v>
      </c>
      <c r="AC24" s="1507" t="s">
        <v>460</v>
      </c>
      <c r="AD24" s="1507" t="s">
        <v>509</v>
      </c>
      <c r="AH24" s="1507" t="s">
        <v>509</v>
      </c>
      <c r="AK24" s="1507" t="s">
        <v>546</v>
      </c>
      <c r="AL24" s="1507" t="s">
        <v>509</v>
      </c>
      <c r="AP24" s="1507" t="s">
        <v>509</v>
      </c>
      <c r="AY24" s="1507" t="s">
        <v>459</v>
      </c>
      <c r="BA24" s="1507" t="s">
        <v>460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тарифной и ценовой политики Тюменской области</v>
      </c>
      <c r="W31" s="2251"/>
      <c r="X31" s="2251"/>
      <c r="Y31" s="2251"/>
      <c r="Z31" s="2251"/>
      <c r="AA31" s="2251"/>
      <c r="AB31" s="2251"/>
      <c r="AC31" s="326"/>
      <c r="AD31" s="2251" t="str">
        <f>IF(TITLE_NAME_OR_PR_CHANGE="",IF(TITLE_NAME_OR_PR="","",TITLE_NAME_OR_PR),TITLE_NAME_OR_PR_CHANGE)</f>
        <v>Департамент тарифной и ценовой политики Тюменской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462</v>
      </c>
      <c r="T32" s="2250"/>
      <c r="U32" s="1372"/>
      <c r="V32" s="2264" t="str">
        <f>IF(TITLE_DATE_PR_CHANGE="",IF(TITLE_DATE_PR="","",TITLE_DATE_PR),TITLE_DATE_PR_CHANGE)</f>
        <v>45503.42328703704</v>
      </c>
      <c r="W32" s="2264"/>
      <c r="X32" s="2264"/>
      <c r="Y32" s="2264"/>
      <c r="Z32" s="2264"/>
      <c r="AA32" s="2264"/>
      <c r="AB32" s="2264"/>
      <c r="AC32" s="326"/>
      <c r="AD32" s="2264" t="str">
        <f>IF(TITLE_DATE_PR_CHANGE="",IF(TITLE_DATE_PR="","",TITLE_DATE_PR),TITLE_DATE_PR_CHANGE)</f>
        <v>45503.42328703704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463</v>
      </c>
      <c r="T33" s="2250"/>
      <c r="U33" s="1372"/>
      <c r="V33" s="2251" t="str">
        <f>IF(TITLE_NUMBER_PR_CHANGE="",IF(TITLE_NUMBER_PR="","",TITLE_NUMBER_PR),TITLE_NUMBER_PR_CHANGE)</f>
        <v>032/01-21</v>
      </c>
      <c r="W33" s="2251"/>
      <c r="X33" s="2251"/>
      <c r="Y33" s="2251"/>
      <c r="Z33" s="2251"/>
      <c r="AA33" s="2251"/>
      <c r="AB33" s="2251"/>
      <c r="AC33" s="326"/>
      <c r="AD33" s="2251" t="str">
        <f>IF(TITLE_NUMBER_PR_CHANGE="",IF(TITLE_NUMBER_PR="","",TITLE_NUMBER_PR),TITLE_NUMBER_PR_CHANGE)</f>
        <v>032/01-21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https://tarif.admtyumen.ru/OIGV/tarif/actions/npa.htm</v>
      </c>
      <c r="W34" s="2251"/>
      <c r="X34" s="2251"/>
      <c r="Y34" s="2251"/>
      <c r="Z34" s="2251"/>
      <c r="AA34" s="2251"/>
      <c r="AB34" s="2251"/>
      <c r="AC34" s="326"/>
      <c r="AD34" s="2251" t="str">
        <f>IF(TITLE_IST_PUB_CHANGE="",IF(TITLE_IST_PUB="","",TITLE_IST_PUB),TITLE_IST_PUB_CHANGE)</f>
        <v>https://tarif.admtyumen.ru/OIGV/tarif/actions/npa.htm</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462</v>
      </c>
      <c r="T36" s="2250"/>
      <c r="U36" s="1372"/>
      <c r="V36" s="2264" t="str">
        <f>IF(TITLE_DATE_PR_CHANGE="",IF(TITLE_DATE_PR="","",TITLE_DATE_PR),TITLE_DATE_PR_CHANGE)</f>
        <v>45503.42328703704</v>
      </c>
      <c r="W36" s="2264"/>
      <c r="X36" s="2264"/>
      <c r="Y36" s="2264"/>
      <c r="Z36" s="2264"/>
      <c r="AA36" s="2264"/>
      <c r="AB36" s="2264"/>
      <c r="AC36" s="326"/>
      <c r="AD36" s="2264" t="str">
        <f>IF(TITLE_DATE_PR_CHANGE="",IF(TITLE_DATE_PR="","",TITLE_DATE_PR),TITLE_DATE_PR_CHANGE)</f>
        <v>45503.42328703704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463</v>
      </c>
      <c r="T37" s="2250"/>
      <c r="U37" s="1372"/>
      <c r="V37" s="2251" t="str">
        <f>IF(TITLE_NUMBER_PR_CHANGE="",IF(TITLE_NUMBER_PR="","",TITLE_NUMBER_PR),TITLE_NUMBER_PR_CHANGE)</f>
        <v>032/01-21</v>
      </c>
      <c r="W37" s="2251"/>
      <c r="X37" s="2251"/>
      <c r="Y37" s="2251"/>
      <c r="Z37" s="2251"/>
      <c r="AA37" s="2251"/>
      <c r="AB37" s="2251"/>
      <c r="AC37" s="326"/>
      <c r="AD37" s="2251" t="str">
        <f>IF(TITLE_NUMBER_PR_CHANGE="",IF(TITLE_NUMBER_PR="","",TITLE_NUMBER_PR),TITLE_NUMBER_PR_CHANGE)</f>
        <v>032/01-21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466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342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343</v>
      </c>
      <c r="BI40" s="1155">
        <v>14</v>
      </c>
    </row>
    <row customHeight="1" ht="14.699999999999998">
      <c r="Q41" s="291"/>
      <c r="R41" s="376"/>
      <c r="S41" s="2273" t="s">
        <v>90</v>
      </c>
      <c r="T41" s="2209" t="s">
        <v>547</v>
      </c>
      <c r="U41" s="301"/>
      <c r="V41" s="2274" t="s">
        <v>468</v>
      </c>
      <c r="W41" s="2275"/>
      <c r="X41" s="2275"/>
      <c r="Y41" s="2275"/>
      <c r="Z41" s="2275"/>
      <c r="AA41" s="2275"/>
      <c r="AB41" s="2276"/>
      <c r="AC41" s="2277" t="s">
        <v>469</v>
      </c>
      <c r="AD41" s="2328" t="s">
        <v>564</v>
      </c>
      <c r="AE41" s="2291"/>
      <c r="AF41" s="2291"/>
      <c r="AG41" s="2329"/>
      <c r="AH41" s="2328" t="s">
        <v>565</v>
      </c>
      <c r="AI41" s="2291"/>
      <c r="AJ41" s="2291"/>
      <c r="AK41" s="2329"/>
      <c r="AL41" s="2328" t="s">
        <v>566</v>
      </c>
      <c r="AM41" s="2291"/>
      <c r="AN41" s="2291"/>
      <c r="AO41" s="2329"/>
      <c r="AP41" s="2328" t="s">
        <v>551</v>
      </c>
      <c r="AQ41" s="2291"/>
      <c r="AR41" s="2291"/>
      <c r="AS41" s="2329"/>
      <c r="AT41" s="2274" t="s">
        <v>468</v>
      </c>
      <c r="AU41" s="2275"/>
      <c r="AV41" s="2275"/>
      <c r="AW41" s="2275"/>
      <c r="AX41" s="2275"/>
      <c r="AY41" s="2275"/>
      <c r="AZ41" s="2276"/>
      <c r="BA41" s="2277" t="s">
        <v>469</v>
      </c>
      <c r="BB41" s="2280" t="s">
        <v>471</v>
      </c>
      <c r="BC41" s="2127"/>
      <c r="BI41" s="1155">
        <v>14</v>
      </c>
    </row>
    <row customHeight="1" ht="35.699999999999996">
      <c r="Q42" s="291"/>
      <c r="R42" s="376"/>
      <c r="S42" s="2273"/>
      <c r="T42" s="2209"/>
      <c r="U42" s="1031"/>
      <c r="V42" s="2192" t="s">
        <v>552</v>
      </c>
      <c r="W42" s="2193"/>
      <c r="X42" s="2192" t="s">
        <v>553</v>
      </c>
      <c r="Y42" s="2193"/>
      <c r="Z42" s="2294" t="s">
        <v>554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567</v>
      </c>
      <c r="AU42" s="2193"/>
      <c r="AV42" s="2192" t="s">
        <v>568</v>
      </c>
      <c r="AW42" s="2193"/>
      <c r="AX42" s="2294" t="s">
        <v>554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476</v>
      </c>
      <c r="F44" s="1364" t="s">
        <v>477</v>
      </c>
      <c r="G44" s="1364" t="s">
        <v>478</v>
      </c>
      <c r="H44" s="1364" t="s">
        <v>479</v>
      </c>
      <c r="I44" s="1364" t="s">
        <v>480</v>
      </c>
      <c r="J44" s="1364" t="s">
        <v>481</v>
      </c>
      <c r="K44" s="1364" t="s">
        <v>482</v>
      </c>
      <c r="L44" s="1364" t="s">
        <v>457</v>
      </c>
      <c r="Q44" s="291"/>
      <c r="R44" s="376"/>
      <c r="S44" s="2273"/>
      <c r="T44" s="2209"/>
      <c r="U44" s="302"/>
      <c r="V44" s="1479" t="s">
        <v>518</v>
      </c>
      <c r="W44" s="1479" t="s">
        <v>519</v>
      </c>
      <c r="X44" s="1479" t="s">
        <v>518</v>
      </c>
      <c r="Y44" s="1479" t="s">
        <v>519</v>
      </c>
      <c r="Z44" s="1489" t="s">
        <v>485</v>
      </c>
      <c r="AA44" s="2270" t="s">
        <v>486</v>
      </c>
      <c r="AB44" s="2271"/>
      <c r="AC44" s="2279"/>
      <c r="AD44" s="2333"/>
      <c r="AE44" s="2334"/>
      <c r="AF44" s="2334"/>
      <c r="AG44" s="2335"/>
      <c r="AH44" s="2333"/>
      <c r="AI44" s="2334"/>
      <c r="AJ44" s="2334"/>
      <c r="AK44" s="2335"/>
      <c r="AL44" s="2333"/>
      <c r="AM44" s="2334"/>
      <c r="AN44" s="2334"/>
      <c r="AO44" s="2335"/>
      <c r="AP44" s="2333"/>
      <c r="AQ44" s="2334"/>
      <c r="AR44" s="2334"/>
      <c r="AS44" s="2335"/>
      <c r="AT44" s="1479" t="s">
        <v>518</v>
      </c>
      <c r="AU44" s="1479" t="s">
        <v>519</v>
      </c>
      <c r="AV44" s="1479" t="s">
        <v>518</v>
      </c>
      <c r="AW44" s="1479" t="s">
        <v>519</v>
      </c>
      <c r="AX44" s="1489" t="s">
        <v>485</v>
      </c>
      <c r="AY44" s="2270" t="s">
        <v>486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318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318</v>
      </c>
      <c r="B47" s="1363" t="s">
        <v>319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439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440</v>
      </c>
      <c r="BE47" s="500"/>
      <c r="BF47" s="500" t="str">
        <f>IF(T47="","",T47)</f>
        <v>Территория действия тарифа</v>
      </c>
      <c r="BG47" s="500"/>
      <c r="BH47" s="500"/>
      <c r="BI47" s="1155">
        <v>21</v>
      </c>
    </row>
    <row customHeight="1" ht="35.699999999999996">
      <c r="A48" s="1363" t="s">
        <v>318</v>
      </c>
      <c r="B48" s="1363" t="s">
        <v>319</v>
      </c>
      <c r="C48" s="1363" t="s">
        <v>320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557</v>
      </c>
      <c r="BE48" s="500"/>
      <c r="BF48" s="500" t="str">
        <f>IF(T48="","",T48)</f>
        <v>Наименование централизованной системы водоотведения</v>
      </c>
      <c r="BG48" s="500"/>
      <c r="BH48" s="500"/>
      <c r="BI48" s="1155">
        <v>34</v>
      </c>
    </row>
    <row s="1642" customFormat="1" customHeight="1" ht="0">
      <c r="A49" s="1343" t="s">
        <v>318</v>
      </c>
      <c r="B49" s="1343" t="s">
        <v>319</v>
      </c>
      <c r="C49" s="1343" t="s">
        <v>320</v>
      </c>
      <c r="D49" s="1343" t="s">
        <v>569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444</v>
      </c>
      <c r="BE49" s="500"/>
      <c r="BF49" s="500" t="str">
        <f>IF(T49="","",T49)</f>
        <v/>
      </c>
      <c r="BG49" s="500"/>
      <c r="BH49" s="500"/>
      <c r="BI49" s="511">
        <v>0</v>
      </c>
    </row>
    <row s="1642" customFormat="1" customHeight="1" ht="0">
      <c r="A50" s="1343" t="s">
        <v>318</v>
      </c>
      <c r="B50" s="1343" t="s">
        <v>319</v>
      </c>
      <c r="C50" s="1343" t="s">
        <v>320</v>
      </c>
      <c r="D50" s="1343" t="s">
        <v>569</v>
      </c>
      <c r="E50" s="2259"/>
      <c r="F50" s="2259"/>
      <c r="G50" s="2259"/>
      <c r="H50" s="2259"/>
      <c r="I50" s="2256" t="str">
        <f>S49&amp;".1"</f>
        <v>.1</v>
      </c>
      <c r="J50" s="1343"/>
      <c r="K50" s="1343"/>
      <c r="L50" s="1346" t="s">
        <v>445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318</v>
      </c>
      <c r="B51" s="1343" t="s">
        <v>319</v>
      </c>
      <c r="C51" s="1343" t="s">
        <v>320</v>
      </c>
      <c r="D51" s="1343" t="s">
        <v>569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318</v>
      </c>
      <c r="B52" s="1363" t="s">
        <v>319</v>
      </c>
      <c r="C52" s="1363" t="s">
        <v>320</v>
      </c>
      <c r="D52" s="1363" t="s">
        <v>569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541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542</v>
      </c>
      <c r="AT53" s="1393"/>
      <c r="AU53" s="1496"/>
      <c r="AV53" s="1393"/>
      <c r="AW53" s="1496"/>
      <c r="AX53" s="1393"/>
      <c r="AY53" s="1393"/>
      <c r="AZ53" s="1393"/>
      <c r="BA53" s="1393"/>
      <c r="BB53" s="1397"/>
      <c r="BC53" s="2254"/>
      <c r="BE53" s="500"/>
      <c r="BF53" s="500"/>
      <c r="BG53" s="500"/>
      <c r="BH53" s="500"/>
      <c r="BI53" s="1155">
        <v>11</v>
      </c>
    </row>
    <row customHeight="1" ht="11.549999999999999">
      <c r="A54" s="1363" t="s">
        <v>318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562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318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563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318</v>
      </c>
      <c r="B56" s="1363" t="s">
        <v>319</v>
      </c>
      <c r="C56" s="1363" t="s">
        <v>320</v>
      </c>
      <c r="D56" s="1363" t="s">
        <v>569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318</v>
      </c>
      <c r="B57" s="1363" t="s">
        <v>319</v>
      </c>
      <c r="C57" s="1363" t="s">
        <v>320</v>
      </c>
      <c r="D57" s="1363" t="s">
        <v>569</v>
      </c>
      <c r="E57" s="2259"/>
      <c r="F57" s="2259"/>
      <c r="G57" s="2259"/>
      <c r="H57" s="2259"/>
      <c r="I57" s="2286"/>
      <c r="J57" s="2256"/>
      <c r="K57" s="1363"/>
      <c r="L57" s="1364"/>
      <c r="P57" s="2257"/>
      <c r="Q57" s="2257"/>
      <c r="R57" s="356"/>
      <c r="S57" s="1278"/>
      <c r="T57" s="287" t="s">
        <v>508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318</v>
      </c>
      <c r="B58" s="1343" t="s">
        <v>319</v>
      </c>
      <c r="C58" s="1343" t="s">
        <v>320</v>
      </c>
      <c r="D58" s="1343" t="s">
        <v>569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318</v>
      </c>
      <c r="B59" s="1343" t="s">
        <v>319</v>
      </c>
      <c r="C59" s="1343" t="s">
        <v>320</v>
      </c>
      <c r="D59" s="1343" t="s">
        <v>569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318</v>
      </c>
      <c r="B60" s="1343" t="s">
        <v>319</v>
      </c>
      <c r="C60" s="1343" t="s">
        <v>320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318</v>
      </c>
      <c r="B61" s="1343" t="s">
        <v>319</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318</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274E5-5406-84F3-D297-00B3F22AE1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440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571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524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448</v>
      </c>
      <c r="P6" s="2257"/>
      <c r="Q6" s="2257">
        <v>1</v>
      </c>
      <c r="R6" s="357"/>
      <c r="S6" s="1493">
        <f>$J6</f>
      </c>
      <c r="T6" s="286" t="s">
        <v>449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525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527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454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456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457</v>
      </c>
      <c r="P20" s="1362"/>
      <c r="Q20" s="1442"/>
      <c r="R20" s="1442"/>
      <c r="S20" s="729"/>
      <c r="T20" s="1160" t="s">
        <v>458</v>
      </c>
      <c r="W20" s="1366"/>
      <c r="X20" s="1366"/>
      <c r="Y20" s="1366"/>
      <c r="Z20" s="1366"/>
      <c r="AA20" s="1366"/>
      <c r="AB20" s="1366"/>
      <c r="AD20" s="186" t="s">
        <v>459</v>
      </c>
      <c r="AF20" s="186" t="s">
        <v>460</v>
      </c>
      <c r="AG20" s="1160" t="s">
        <v>458</v>
      </c>
      <c r="AH20" s="1366"/>
      <c r="AI20" s="1366"/>
      <c r="AJ20" s="1366"/>
      <c r="AK20" s="1366"/>
      <c r="AL20" s="1366"/>
      <c r="AO20" s="186" t="s">
        <v>461</v>
      </c>
      <c r="AQ20" s="186" t="s">
        <v>460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2251"/>
      <c r="AB27" s="2251"/>
      <c r="AC27" s="2251"/>
      <c r="AD27" s="2251"/>
      <c r="AE27" s="2251"/>
      <c r="AF27" s="326"/>
      <c r="AG27" s="2251" t="str">
        <f>IF(TITLE_NAME_OR_PR_CHANGE="",IF(TITLE_NAME_OR_PR="","",TITLE_NAME_OR_PR),TITLE_NAME_OR_PR_CHANGE)</f>
        <v>Департамент тарифной и ценовой политики Тюменской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45503.42328703704</v>
      </c>
      <c r="W28" s="2264"/>
      <c r="X28" s="2264"/>
      <c r="Y28" s="2264"/>
      <c r="Z28" s="2264"/>
      <c r="AA28" s="2264"/>
      <c r="AB28" s="2264"/>
      <c r="AC28" s="2264"/>
      <c r="AD28" s="2264"/>
      <c r="AE28" s="2264"/>
      <c r="AF28" s="326"/>
      <c r="AG28" s="2264" t="str">
        <f>IF(TITLE_DATE_PR_CHANGE="",IF(TITLE_DATE_PR="","",TITLE_DATE_PR),TITLE_DATE_PR_CHANGE)</f>
        <v>45503.42328703704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032/01-21</v>
      </c>
      <c r="W29" s="2251"/>
      <c r="X29" s="2251"/>
      <c r="Y29" s="2251"/>
      <c r="Z29" s="2251"/>
      <c r="AA29" s="2251"/>
      <c r="AB29" s="2251"/>
      <c r="AC29" s="2251"/>
      <c r="AD29" s="2251"/>
      <c r="AE29" s="2251"/>
      <c r="AF29" s="326"/>
      <c r="AG29" s="2251" t="str">
        <f>IF(TITLE_NUMBER_PR_CHANGE="",IF(TITLE_NUMBER_PR="","",TITLE_NUMBER_PR),TITLE_NUMBER_PR_CHANGE)</f>
        <v>032/01-21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https://tarif.admtyumen.ru/OIGV/tarif/actions/npa.htm</v>
      </c>
      <c r="W30" s="2251"/>
      <c r="X30" s="2251"/>
      <c r="Y30" s="2251"/>
      <c r="Z30" s="2251"/>
      <c r="AA30" s="2251"/>
      <c r="AB30" s="2251"/>
      <c r="AC30" s="2251"/>
      <c r="AD30" s="2251"/>
      <c r="AE30" s="2251"/>
      <c r="AF30" s="326"/>
      <c r="AG30" s="2251" t="str">
        <f>IF(TITLE_IST_PUB_CHANGE="",IF(TITLE_IST_PUB="","",TITLE_IST_PUB),TITLE_IST_PUB_CHANGE)</f>
        <v>https://tarif.admtyumen.ru/OIGV/tarif/actions/npa.htm</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45503.42328703704</v>
      </c>
      <c r="W32" s="2264"/>
      <c r="X32" s="2264"/>
      <c r="Y32" s="2264"/>
      <c r="Z32" s="2264"/>
      <c r="AA32" s="2264"/>
      <c r="AB32" s="2264"/>
      <c r="AC32" s="2264"/>
      <c r="AD32" s="2264"/>
      <c r="AE32" s="2264"/>
      <c r="AF32" s="326"/>
      <c r="AG32" s="2264" t="str">
        <f>IF(TITLE_DATE_PR_CHANGE="",IF(TITLE_DATE_PR="","",TITLE_DATE_PR),TITLE_DATE_PR_CHANGE)</f>
        <v>45503.42328703704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032/01-21</v>
      </c>
      <c r="W33" s="2251"/>
      <c r="X33" s="2251"/>
      <c r="Y33" s="2251"/>
      <c r="Z33" s="2251"/>
      <c r="AA33" s="2251"/>
      <c r="AB33" s="2251"/>
      <c r="AC33" s="2251"/>
      <c r="AD33" s="2251"/>
      <c r="AE33" s="2251"/>
      <c r="AF33" s="326"/>
      <c r="AG33" s="2251" t="str">
        <f>IF(TITLE_NUMBER_PR_CHANGE="",IF(TITLE_NUMBER_PR="","",TITLE_NUMBER_PR),TITLE_NUMBER_PR_CHANGE)</f>
        <v>032/01-21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466</v>
      </c>
      <c r="AG34" s="326"/>
      <c r="AH34" s="1635"/>
      <c r="AI34" s="1635"/>
      <c r="AJ34" s="1635"/>
      <c r="AK34" s="1635"/>
      <c r="AL34" s="1635"/>
      <c r="AM34" s="326"/>
      <c r="AN34" s="326"/>
      <c r="AO34" s="326"/>
      <c r="AP34" s="326"/>
      <c r="AQ34" s="278" t="s">
        <v>466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342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343</v>
      </c>
      <c r="AY36" s="1155">
        <v>14</v>
      </c>
    </row>
    <row customHeight="1" ht="14.699999999999998">
      <c r="Q37" s="376"/>
      <c r="R37" s="376"/>
      <c r="S37" s="2273" t="s">
        <v>90</v>
      </c>
      <c r="T37" s="2209" t="s">
        <v>467</v>
      </c>
      <c r="U37" s="301"/>
      <c r="V37" s="2274" t="s">
        <v>468</v>
      </c>
      <c r="W37" s="2291"/>
      <c r="X37" s="2291"/>
      <c r="Y37" s="2291"/>
      <c r="Z37" s="2291"/>
      <c r="AA37" s="2291"/>
      <c r="AB37" s="2291"/>
      <c r="AC37" s="2275"/>
      <c r="AD37" s="2275"/>
      <c r="AE37" s="2276"/>
      <c r="AF37" s="2277" t="s">
        <v>469</v>
      </c>
      <c r="AG37" s="2274" t="s">
        <v>468</v>
      </c>
      <c r="AH37" s="2275"/>
      <c r="AI37" s="2275"/>
      <c r="AJ37" s="2275"/>
      <c r="AK37" s="2275"/>
      <c r="AL37" s="2275"/>
      <c r="AM37" s="2275"/>
      <c r="AN37" s="2275"/>
      <c r="AO37" s="2275"/>
      <c r="AP37" s="2276"/>
      <c r="AQ37" s="2277" t="s">
        <v>470</v>
      </c>
      <c r="AR37" s="2280" t="s">
        <v>471</v>
      </c>
      <c r="AS37" s="2127"/>
      <c r="AY37" s="1155">
        <v>14</v>
      </c>
    </row>
    <row customHeight="1" ht="19.95">
      <c r="Q38" s="376"/>
      <c r="R38" s="376"/>
      <c r="S38" s="2273"/>
      <c r="T38" s="2209"/>
      <c r="U38" s="1031"/>
      <c r="V38" s="2366" t="s">
        <v>572</v>
      </c>
      <c r="W38" s="2365" t="s">
        <v>573</v>
      </c>
      <c r="X38" s="2365"/>
      <c r="Y38" s="2365"/>
      <c r="Z38" s="2365" t="s">
        <v>574</v>
      </c>
      <c r="AA38" s="2365"/>
      <c r="AB38" s="2365"/>
      <c r="AC38" s="2294" t="s">
        <v>475</v>
      </c>
      <c r="AD38" s="2313"/>
      <c r="AE38" s="2314"/>
      <c r="AF38" s="2278"/>
      <c r="AG38" s="2366" t="s">
        <v>572</v>
      </c>
      <c r="AH38" s="2365" t="s">
        <v>573</v>
      </c>
      <c r="AI38" s="2365"/>
      <c r="AJ38" s="2365"/>
      <c r="AK38" s="2365" t="s">
        <v>574</v>
      </c>
      <c r="AL38" s="2365"/>
      <c r="AM38" s="2365"/>
      <c r="AN38" s="2294" t="s">
        <v>475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575</v>
      </c>
      <c r="X39" s="2365" t="s">
        <v>576</v>
      </c>
      <c r="Y39" s="2365"/>
      <c r="Z39" s="2365" t="s">
        <v>577</v>
      </c>
      <c r="AA39" s="2365" t="s">
        <v>576</v>
      </c>
      <c r="AB39" s="2365"/>
      <c r="AC39" s="2295"/>
      <c r="AD39" s="2315"/>
      <c r="AE39" s="2316"/>
      <c r="AF39" s="2278"/>
      <c r="AG39" s="2366"/>
      <c r="AH39" s="2365" t="s">
        <v>575</v>
      </c>
      <c r="AI39" s="2365" t="s">
        <v>576</v>
      </c>
      <c r="AJ39" s="2365"/>
      <c r="AK39" s="2365" t="s">
        <v>577</v>
      </c>
      <c r="AL39" s="2365" t="s">
        <v>576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476</v>
      </c>
      <c r="F40" s="1364" t="s">
        <v>477</v>
      </c>
      <c r="G40" s="1364" t="s">
        <v>478</v>
      </c>
      <c r="H40" s="1364"/>
      <c r="I40" s="1364" t="s">
        <v>530</v>
      </c>
      <c r="J40" s="1364" t="s">
        <v>481</v>
      </c>
      <c r="K40" s="1364" t="s">
        <v>531</v>
      </c>
      <c r="L40" s="1364" t="s">
        <v>457</v>
      </c>
      <c r="Q40" s="376"/>
      <c r="R40" s="376"/>
      <c r="S40" s="2273"/>
      <c r="T40" s="2209"/>
      <c r="U40" s="302"/>
      <c r="V40" s="2366"/>
      <c r="W40" s="2365"/>
      <c r="X40" s="1983" t="s">
        <v>578</v>
      </c>
      <c r="Y40" s="1983" t="s">
        <v>579</v>
      </c>
      <c r="Z40" s="2365"/>
      <c r="AA40" s="1983" t="s">
        <v>580</v>
      </c>
      <c r="AB40" s="1983" t="s">
        <v>581</v>
      </c>
      <c r="AC40" s="1489" t="s">
        <v>485</v>
      </c>
      <c r="AD40" s="2270" t="s">
        <v>486</v>
      </c>
      <c r="AE40" s="2271"/>
      <c r="AF40" s="2279"/>
      <c r="AG40" s="2366"/>
      <c r="AH40" s="2365"/>
      <c r="AI40" s="1983" t="s">
        <v>578</v>
      </c>
      <c r="AJ40" s="1983" t="s">
        <v>579</v>
      </c>
      <c r="AK40" s="2365"/>
      <c r="AL40" s="1983" t="s">
        <v>580</v>
      </c>
      <c r="AM40" s="1983" t="s">
        <v>581</v>
      </c>
      <c r="AN40" s="1489" t="s">
        <v>485</v>
      </c>
      <c r="AO40" s="2270" t="s">
        <v>486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293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293</v>
      </c>
      <c r="B43" s="1363" t="s">
        <v>294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439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440</v>
      </c>
      <c r="AU43" s="500"/>
      <c r="AV43" s="500" t="str">
        <f>IF(T43="","",T43)</f>
        <v>Территория действия тарифа</v>
      </c>
      <c r="AW43" s="500"/>
      <c r="AX43" s="500"/>
      <c r="AY43" s="1155">
        <v>23</v>
      </c>
    </row>
    <row customHeight="1" ht="24">
      <c r="A44" s="1363" t="s">
        <v>293</v>
      </c>
      <c r="B44" s="1363" t="s">
        <v>294</v>
      </c>
      <c r="C44" s="1363" t="s">
        <v>295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570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571</v>
      </c>
      <c r="AU44" s="500"/>
      <c r="AV44" s="500" t="str">
        <f>IF(T44="","",T44)</f>
        <v>Наименование централизованной системы горячего водоснабжения</v>
      </c>
      <c r="AW44" s="500"/>
      <c r="AX44" s="500"/>
      <c r="AY44" s="1155">
        <v>23</v>
      </c>
    </row>
    <row customHeight="1" ht="24">
      <c r="A45" s="1363" t="s">
        <v>293</v>
      </c>
      <c r="B45" s="1363" t="s">
        <v>294</v>
      </c>
      <c r="C45" s="1363" t="s">
        <v>295</v>
      </c>
      <c r="D45" s="1363" t="s">
        <v>582</v>
      </c>
      <c r="E45" s="2259"/>
      <c r="F45" s="2259"/>
      <c r="G45" s="2259"/>
      <c r="H45" s="2259"/>
      <c r="I45" s="2256" t="str">
        <f>S44&amp;".1"</f>
        <v>...1</v>
      </c>
      <c r="J45" s="1363"/>
      <c r="K45" s="1363"/>
      <c r="L45" s="1364"/>
      <c r="P45" s="2257">
        <v>1</v>
      </c>
      <c r="Q45" s="1481"/>
      <c r="R45" s="356"/>
      <c r="S45" s="1493" t="str">
        <f>$I45</f>
        <v>...1</v>
      </c>
      <c r="T45" s="285" t="s">
        <v>523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524</v>
      </c>
      <c r="AU45" s="500"/>
      <c r="AV45" s="500" t="str">
        <f>IF(T45="","",T45)</f>
        <v>Наименование признака дифференциации</v>
      </c>
      <c r="AW45" s="500"/>
      <c r="AX45" s="500"/>
      <c r="AY45" s="1155">
        <v>23</v>
      </c>
    </row>
    <row customHeight="1" ht="24">
      <c r="A46" s="1363" t="s">
        <v>293</v>
      </c>
      <c r="B46" s="1363" t="s">
        <v>294</v>
      </c>
      <c r="C46" s="1363" t="s">
        <v>295</v>
      </c>
      <c r="D46" s="1363" t="s">
        <v>582</v>
      </c>
      <c r="E46" s="2259"/>
      <c r="F46" s="2259"/>
      <c r="G46" s="2259"/>
      <c r="H46" s="2259"/>
      <c r="I46" s="2286"/>
      <c r="J46" s="2256" t="str">
        <f>I45&amp;".1"</f>
        <v>...1.1</v>
      </c>
      <c r="K46" s="1363"/>
      <c r="L46" s="1364" t="s">
        <v>448</v>
      </c>
      <c r="P46" s="2257"/>
      <c r="Q46" s="2257">
        <v>1</v>
      </c>
      <c r="R46" s="357"/>
      <c r="S46" s="1493" t="str">
        <f>$J46</f>
        <v>...1.1</v>
      </c>
      <c r="T46" s="286" t="s">
        <v>449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525</v>
      </c>
      <c r="AU46" s="500"/>
      <c r="AV46" s="500" t="str">
        <f>IF(T46="","",T46)</f>
        <v>Группа потребителей</v>
      </c>
      <c r="AW46" s="500"/>
      <c r="AX46" s="500"/>
      <c r="AY46" s="1155">
        <v>23</v>
      </c>
    </row>
    <row customHeight="1" ht="24">
      <c r="A47" s="1363" t="s">
        <v>293</v>
      </c>
      <c r="B47" s="1363" t="s">
        <v>294</v>
      </c>
      <c r="C47" s="1363" t="s">
        <v>295</v>
      </c>
      <c r="D47" s="1363" t="s">
        <v>582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293</v>
      </c>
      <c r="B48" s="1363" t="s">
        <v>294</v>
      </c>
      <c r="C48" s="1363" t="s">
        <v>295</v>
      </c>
      <c r="D48" s="1363" t="s">
        <v>582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293</v>
      </c>
      <c r="B49" s="1363" t="s">
        <v>294</v>
      </c>
      <c r="C49" s="1363" t="s">
        <v>295</v>
      </c>
      <c r="D49" s="1363" t="s">
        <v>582</v>
      </c>
      <c r="E49" s="2259"/>
      <c r="F49" s="2259"/>
      <c r="G49" s="2259"/>
      <c r="H49" s="2259"/>
      <c r="I49" s="2286"/>
      <c r="J49" s="2256"/>
      <c r="K49" s="1363"/>
      <c r="L49" s="1364"/>
      <c r="P49" s="2257"/>
      <c r="Q49" s="2257"/>
      <c r="R49" s="356"/>
      <c r="S49" s="1278"/>
      <c r="T49" s="287" t="s">
        <v>526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527</v>
      </c>
      <c r="AU49" s="500"/>
      <c r="AV49" s="500" t="str">
        <f>IF(T49="","",T49)</f>
        <v>Добавить значение признака дифференциации</v>
      </c>
      <c r="AW49" s="500"/>
      <c r="AX49" s="500"/>
      <c r="AY49" s="1155">
        <v>20</v>
      </c>
    </row>
    <row customHeight="1" ht="22.049999999999997">
      <c r="A50" s="1363" t="s">
        <v>293</v>
      </c>
      <c r="B50" s="1363" t="s">
        <v>294</v>
      </c>
      <c r="C50" s="1363" t="s">
        <v>295</v>
      </c>
      <c r="D50" s="1363" t="s">
        <v>582</v>
      </c>
      <c r="E50" s="2259"/>
      <c r="F50" s="2259"/>
      <c r="G50" s="2259"/>
      <c r="H50" s="2259"/>
      <c r="I50" s="2256"/>
      <c r="J50" s="1363"/>
      <c r="K50" s="1363"/>
      <c r="L50" s="1364"/>
      <c r="P50" s="2257"/>
      <c r="Q50" s="1481"/>
      <c r="R50" s="356"/>
      <c r="S50" s="1278"/>
      <c r="T50" s="365" t="s">
        <v>454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293</v>
      </c>
      <c r="B51" s="1363" t="s">
        <v>294</v>
      </c>
      <c r="C51" s="1363" t="s">
        <v>295</v>
      </c>
      <c r="D51" s="1363" t="s">
        <v>582</v>
      </c>
      <c r="E51" s="2259"/>
      <c r="F51" s="2259"/>
      <c r="G51" s="2259"/>
      <c r="H51" s="2258"/>
      <c r="I51" s="1363"/>
      <c r="J51" s="1363"/>
      <c r="K51" s="1363"/>
      <c r="L51" s="1364"/>
      <c r="M51" s="1365"/>
      <c r="N51" s="1365"/>
      <c r="O51" s="537"/>
      <c r="P51" s="360"/>
      <c r="Q51" s="375"/>
      <c r="R51" s="355"/>
      <c r="S51" s="1278"/>
      <c r="T51" s="372" t="s">
        <v>528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293</v>
      </c>
      <c r="B52" s="1343" t="s">
        <v>294</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293</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B4532-DFAE-0891-8761-6F42CE2A6F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439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440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570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571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523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524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448</v>
      </c>
      <c r="P6" s="2257"/>
      <c r="Q6" s="2257">
        <v>1</v>
      </c>
      <c r="R6" s="357"/>
      <c r="S6" s="1493">
        <f>$J6</f>
      </c>
      <c r="T6" s="286" t="s">
        <v>449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525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526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527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454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528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456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457</v>
      </c>
      <c r="P20" s="1362"/>
      <c r="Q20" s="1442"/>
      <c r="R20" s="1442"/>
      <c r="S20" s="729"/>
      <c r="T20" s="1160" t="s">
        <v>458</v>
      </c>
      <c r="W20" s="1366"/>
      <c r="X20" s="1366"/>
      <c r="Y20" s="1366"/>
      <c r="Z20" s="1366"/>
      <c r="AA20" s="1366"/>
      <c r="AD20" s="186" t="s">
        <v>459</v>
      </c>
      <c r="AF20" s="186" t="s">
        <v>460</v>
      </c>
      <c r="AG20" s="1160" t="s">
        <v>458</v>
      </c>
      <c r="AH20" s="1366"/>
      <c r="AI20" s="1366"/>
      <c r="AJ20" s="1366"/>
      <c r="AK20" s="1366"/>
      <c r="AL20" s="1366"/>
      <c r="AO20" s="186" t="s">
        <v>461</v>
      </c>
      <c r="AQ20" s="186" t="s">
        <v>460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"УСТЭК"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тарифной и ценовой политики Тюменской области</v>
      </c>
      <c r="W27" s="2251"/>
      <c r="X27" s="2251"/>
      <c r="Y27" s="2251"/>
      <c r="Z27" s="2251"/>
      <c r="AA27" s="2251"/>
      <c r="AB27" s="2251"/>
      <c r="AC27" s="2251"/>
      <c r="AD27" s="2251"/>
      <c r="AE27" s="2251"/>
      <c r="AF27" s="326"/>
      <c r="AG27" s="2251" t="str">
        <f>IF(TITLE_NAME_OR_PR_CHANGE="",IF(TITLE_NAME_OR_PR="","",TITLE_NAME_OR_PR),TITLE_NAME_OR_PR_CHANGE)</f>
        <v>Департамент тарифной и ценовой политики Тюменской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462</v>
      </c>
      <c r="T28" s="2250"/>
      <c r="U28" s="1372"/>
      <c r="V28" s="2264" t="str">
        <f>IF(TITLE_DATE_PR_CHANGE="",IF(TITLE_DATE_PR="","",TITLE_DATE_PR),TITLE_DATE_PR_CHANGE)</f>
        <v>45503.42328703704</v>
      </c>
      <c r="W28" s="2264"/>
      <c r="X28" s="2264"/>
      <c r="Y28" s="2264"/>
      <c r="Z28" s="2264"/>
      <c r="AA28" s="2264"/>
      <c r="AB28" s="2264"/>
      <c r="AC28" s="2264"/>
      <c r="AD28" s="2264"/>
      <c r="AE28" s="2264"/>
      <c r="AF28" s="326"/>
      <c r="AG28" s="2264" t="str">
        <f>IF(TITLE_DATE_PR_CHANGE="",IF(TITLE_DATE_PR="","",TITLE_DATE_PR),TITLE_DATE_PR_CHANGE)</f>
        <v>45503.42328703704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463</v>
      </c>
      <c r="T29" s="2250"/>
      <c r="U29" s="1372"/>
      <c r="V29" s="2251" t="str">
        <f>IF(TITLE_NUMBER_PR_CHANGE="",IF(TITLE_NUMBER_PR="","",TITLE_NUMBER_PR),TITLE_NUMBER_PR_CHANGE)</f>
        <v>032/01-21</v>
      </c>
      <c r="W29" s="2251"/>
      <c r="X29" s="2251"/>
      <c r="Y29" s="2251"/>
      <c r="Z29" s="2251"/>
      <c r="AA29" s="2251"/>
      <c r="AB29" s="2251"/>
      <c r="AC29" s="2251"/>
      <c r="AD29" s="2251"/>
      <c r="AE29" s="2251"/>
      <c r="AF29" s="326"/>
      <c r="AG29" s="2251" t="str">
        <f>IF(TITLE_NUMBER_PR_CHANGE="",IF(TITLE_NUMBER_PR="","",TITLE_NUMBER_PR),TITLE_NUMBER_PR_CHANGE)</f>
        <v>032/01-21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https://tarif.admtyumen.ru/OIGV/tarif/actions/npa.htm</v>
      </c>
      <c r="W30" s="2251"/>
      <c r="X30" s="2251"/>
      <c r="Y30" s="2251"/>
      <c r="Z30" s="2251"/>
      <c r="AA30" s="2251"/>
      <c r="AB30" s="2251"/>
      <c r="AC30" s="2251"/>
      <c r="AD30" s="2251"/>
      <c r="AE30" s="2251"/>
      <c r="AF30" s="326"/>
      <c r="AG30" s="2251" t="str">
        <f>IF(TITLE_IST_PUB_CHANGE="",IF(TITLE_IST_PUB="","",TITLE_IST_PUB),TITLE_IST_PUB_CHANGE)</f>
        <v>https://tarif.admtyumen.ru/OIGV/tarif/actions/npa.htm</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464</v>
      </c>
      <c r="T32" s="2250"/>
      <c r="U32" s="1372"/>
      <c r="V32" s="2264" t="str">
        <f>IF(TITLE_DATE_PR_CHANGE="",IF(TITLE_DATE_PR="","",TITLE_DATE_PR),TITLE_DATE_PR_CHANGE)</f>
        <v>45503.42328703704</v>
      </c>
      <c r="W32" s="2264"/>
      <c r="X32" s="2264"/>
      <c r="Y32" s="2264"/>
      <c r="Z32" s="2264"/>
      <c r="AA32" s="2264"/>
      <c r="AB32" s="2264"/>
      <c r="AC32" s="2264"/>
      <c r="AD32" s="2264"/>
      <c r="AE32" s="2264"/>
      <c r="AF32" s="326"/>
      <c r="AG32" s="2264" t="str">
        <f>IF(TITLE_DATE_PR_CHANGE="",IF(TITLE_DATE_PR="","",TITLE_DATE_PR),TITLE_DATE_PR_CHANGE)</f>
        <v>45503.42328703704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465</v>
      </c>
      <c r="T33" s="2250"/>
      <c r="U33" s="1372"/>
      <c r="V33" s="2251" t="str">
        <f>IF(TITLE_NUMBER_PR_CHANGE="",IF(TITLE_NUMBER_PR="","",TITLE_NUMBER_PR),TITLE_NUMBER_PR_CHANGE)</f>
        <v>032/01-21</v>
      </c>
      <c r="W33" s="2251"/>
      <c r="X33" s="2251"/>
      <c r="Y33" s="2251"/>
      <c r="Z33" s="2251"/>
      <c r="AA33" s="2251"/>
      <c r="AB33" s="2251"/>
      <c r="AC33" s="2251"/>
      <c r="AD33" s="2251"/>
      <c r="AE33" s="2251"/>
      <c r="AF33" s="326"/>
      <c r="AG33" s="2251" t="str">
        <f>IF(TITLE_NUMBER_PR_CHANGE="",IF(TITLE_NUMBER_PR="","",TITLE_NUMBER_PR),TITLE_NUMBER_PR_CHANGE)</f>
        <v>032/01-21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466</v>
      </c>
      <c r="AG34" s="326"/>
      <c r="AH34" s="1635"/>
      <c r="AI34" s="1635"/>
      <c r="AJ34" s="1635"/>
      <c r="AK34" s="1635"/>
      <c r="AL34" s="1635"/>
      <c r="AM34" s="326"/>
      <c r="AN34" s="326"/>
      <c r="AO34" s="326"/>
      <c r="AP34" s="326"/>
      <c r="AQ34" s="278" t="s">
        <v>466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342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343</v>
      </c>
      <c r="AY36" s="1155">
        <v>14</v>
      </c>
    </row>
    <row customHeight="1" ht="14.699999999999998">
      <c r="Q37" s="376"/>
      <c r="R37" s="376"/>
      <c r="S37" s="2273" t="s">
        <v>90</v>
      </c>
      <c r="T37" s="2209" t="s">
        <v>467</v>
      </c>
      <c r="U37" s="301"/>
      <c r="V37" s="2274" t="s">
        <v>468</v>
      </c>
      <c r="W37" s="2275"/>
      <c r="X37" s="2275"/>
      <c r="Y37" s="2275"/>
      <c r="Z37" s="2275"/>
      <c r="AA37" s="2275"/>
      <c r="AB37" s="2275"/>
      <c r="AC37" s="2275"/>
      <c r="AD37" s="2275"/>
      <c r="AE37" s="2276"/>
      <c r="AF37" s="2277" t="s">
        <v>469</v>
      </c>
      <c r="AG37" s="2274" t="s">
        <v>468</v>
      </c>
      <c r="AH37" s="2275"/>
      <c r="AI37" s="2275"/>
      <c r="AJ37" s="2275"/>
      <c r="AK37" s="2275"/>
      <c r="AL37" s="2275"/>
      <c r="AM37" s="2275"/>
      <c r="AN37" s="2275"/>
      <c r="AO37" s="2275"/>
      <c r="AP37" s="2276"/>
      <c r="AQ37" s="2277" t="s">
        <v>470</v>
      </c>
      <c r="AR37" s="2280" t="s">
        <v>471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572</v>
      </c>
      <c r="W38" s="2365" t="s">
        <v>573</v>
      </c>
      <c r="X38" s="2365"/>
      <c r="Y38" s="2365"/>
      <c r="Z38" s="2365" t="s">
        <v>574</v>
      </c>
      <c r="AA38" s="2365"/>
      <c r="AB38" s="2365"/>
      <c r="AC38" s="2294" t="s">
        <v>475</v>
      </c>
      <c r="AD38" s="2313"/>
      <c r="AE38" s="2314"/>
      <c r="AF38" s="2278"/>
      <c r="AG38" s="2366" t="s">
        <v>572</v>
      </c>
      <c r="AH38" s="2365" t="s">
        <v>573</v>
      </c>
      <c r="AI38" s="2365"/>
      <c r="AJ38" s="2365"/>
      <c r="AK38" s="2365" t="s">
        <v>574</v>
      </c>
      <c r="AL38" s="2365"/>
      <c r="AM38" s="2365"/>
      <c r="AN38" s="2294" t="s">
        <v>475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575</v>
      </c>
      <c r="X39" s="2365" t="s">
        <v>576</v>
      </c>
      <c r="Y39" s="2365"/>
      <c r="Z39" s="2365" t="s">
        <v>577</v>
      </c>
      <c r="AA39" s="2365" t="s">
        <v>576</v>
      </c>
      <c r="AB39" s="2365"/>
      <c r="AC39" s="2295"/>
      <c r="AD39" s="2315"/>
      <c r="AE39" s="2316"/>
      <c r="AF39" s="2278"/>
      <c r="AG39" s="2366"/>
      <c r="AH39" s="2365" t="s">
        <v>575</v>
      </c>
      <c r="AI39" s="2365" t="s">
        <v>576</v>
      </c>
      <c r="AJ39" s="2365"/>
      <c r="AK39" s="2365" t="s">
        <v>577</v>
      </c>
      <c r="AL39" s="2365" t="s">
        <v>576</v>
      </c>
      <c r="AM39" s="2365"/>
      <c r="AN39" s="2295"/>
      <c r="AO39" s="2315"/>
      <c r="AP39" s="2316"/>
      <c r="AQ39" s="2278"/>
      <c r="AR39" s="2281"/>
      <c r="AS39" s="2127"/>
      <c r="AY39" s="1155">
        <v>19</v>
      </c>
    </row>
    <row customHeight="1" ht="61.949999999999996">
      <c r="A40" s="1370"/>
      <c r="B40" s="1370" t="s">
        <v>137</v>
      </c>
      <c r="C40" s="1370" t="s">
        <v>138</v>
      </c>
      <c r="D40" s="1370" t="s">
        <v>139</v>
      </c>
      <c r="E40" s="1364" t="s">
        <v>476</v>
      </c>
      <c r="F40" s="1364" t="s">
        <v>477</v>
      </c>
      <c r="G40" s="1364" t="s">
        <v>478</v>
      </c>
      <c r="H40" s="1364"/>
      <c r="I40" s="1364" t="s">
        <v>530</v>
      </c>
      <c r="J40" s="1364" t="s">
        <v>481</v>
      </c>
      <c r="K40" s="1364" t="s">
        <v>531</v>
      </c>
      <c r="L40" s="1364" t="s">
        <v>457</v>
      </c>
      <c r="Q40" s="376"/>
      <c r="R40" s="376"/>
      <c r="S40" s="2273"/>
      <c r="T40" s="2209"/>
      <c r="U40" s="302"/>
      <c r="V40" s="2366"/>
      <c r="W40" s="2365"/>
      <c r="X40" s="1983" t="s">
        <v>578</v>
      </c>
      <c r="Y40" s="1983" t="s">
        <v>579</v>
      </c>
      <c r="Z40" s="2365"/>
      <c r="AA40" s="1983" t="s">
        <v>580</v>
      </c>
      <c r="AB40" s="1983" t="s">
        <v>581</v>
      </c>
      <c r="AC40" s="1489" t="s">
        <v>485</v>
      </c>
      <c r="AD40" s="2270" t="s">
        <v>486</v>
      </c>
      <c r="AE40" s="2271"/>
      <c r="AF40" s="2279"/>
      <c r="AG40" s="2366"/>
      <c r="AH40" s="2365"/>
      <c r="AI40" s="1983" t="s">
        <v>578</v>
      </c>
      <c r="AJ40" s="1983" t="s">
        <v>579</v>
      </c>
      <c r="AK40" s="2365"/>
      <c r="AL40" s="1983" t="s">
        <v>580</v>
      </c>
      <c r="AM40" s="1983" t="s">
        <v>581</v>
      </c>
      <c r="AN40" s="1489" t="s">
        <v>485</v>
      </c>
      <c r="AO40" s="2270" t="s">
        <v>486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298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298</v>
      </c>
      <c r="B43" s="1363" t="s">
        <v>299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439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440</v>
      </c>
      <c r="AU43" s="500"/>
      <c r="AV43" s="500" t="str">
        <f>IF(T43="","",T43)</f>
        <v>Территория действия тарифа</v>
      </c>
      <c r="AW43" s="500"/>
      <c r="AX43" s="500"/>
      <c r="AY43" s="1155">
        <v>23</v>
      </c>
    </row>
    <row customHeight="1" ht="24">
      <c r="A44" s="1363" t="s">
        <v>298</v>
      </c>
      <c r="B44" s="1363" t="s">
        <v>299</v>
      </c>
      <c r="C44" s="1363" t="s">
        <v>300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570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571</v>
      </c>
      <c r="AU44" s="500"/>
      <c r="AV44" s="500" t="str">
        <f>IF(T44="","",T44)</f>
        <v>Наименование централизованной системы горячего водоснабжения</v>
      </c>
      <c r="AW44" s="500"/>
      <c r="AX44" s="500"/>
      <c r="AY44" s="1155">
        <v>23</v>
      </c>
    </row>
    <row customHeight="1" ht="24">
      <c r="A45" s="1363" t="s">
        <v>298</v>
      </c>
      <c r="B45" s="1363" t="s">
        <v>299</v>
      </c>
      <c r="C45" s="1363" t="s">
        <v>300</v>
      </c>
      <c r="D45" s="1363" t="s">
        <v>583</v>
      </c>
      <c r="E45" s="2259"/>
      <c r="F45" s="2259"/>
      <c r="G45" s="2259"/>
      <c r="H45" s="2259"/>
      <c r="I45" s="2256" t="str">
        <f>S44&amp;".1"</f>
        <v>...1</v>
      </c>
      <c r="J45" s="1363"/>
      <c r="K45" s="1363"/>
      <c r="L45" s="1364"/>
      <c r="P45" s="2257">
        <v>1</v>
      </c>
      <c r="Q45" s="1481"/>
      <c r="R45" s="356"/>
      <c r="S45" s="1493" t="str">
        <f>$I45</f>
        <v>...1</v>
      </c>
      <c r="T45" s="285" t="s">
        <v>523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524</v>
      </c>
      <c r="AU45" s="500"/>
      <c r="AV45" s="500" t="str">
        <f>IF(T45="","",T45)</f>
        <v>Наименование признака дифференциации</v>
      </c>
      <c r="AW45" s="500"/>
      <c r="AX45" s="500"/>
      <c r="AY45" s="1155">
        <v>23</v>
      </c>
    </row>
    <row customHeight="1" ht="24">
      <c r="A46" s="1363" t="s">
        <v>298</v>
      </c>
      <c r="B46" s="1363" t="s">
        <v>299</v>
      </c>
      <c r="C46" s="1363" t="s">
        <v>300</v>
      </c>
      <c r="D46" s="1363" t="s">
        <v>583</v>
      </c>
      <c r="E46" s="2259"/>
      <c r="F46" s="2259"/>
      <c r="G46" s="2259"/>
      <c r="H46" s="2259"/>
      <c r="I46" s="2286"/>
      <c r="J46" s="2256" t="str">
        <f>I45&amp;".1"</f>
        <v>...1.1</v>
      </c>
      <c r="K46" s="1363"/>
      <c r="L46" s="1364" t="s">
        <v>448</v>
      </c>
      <c r="P46" s="2257"/>
      <c r="Q46" s="2257">
        <v>1</v>
      </c>
      <c r="R46" s="357"/>
      <c r="S46" s="1493" t="str">
        <f>$J46</f>
        <v>...1.1</v>
      </c>
      <c r="T46" s="286" t="s">
        <v>449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525</v>
      </c>
      <c r="AU46" s="500"/>
      <c r="AV46" s="500" t="str">
        <f>IF(T46="","",T46)</f>
        <v>Группа потребителей</v>
      </c>
      <c r="AW46" s="500"/>
      <c r="AX46" s="500"/>
      <c r="AY46" s="1155">
        <v>23</v>
      </c>
    </row>
    <row customHeight="1" ht="24">
      <c r="A47" s="1363" t="s">
        <v>298</v>
      </c>
      <c r="B47" s="1363" t="s">
        <v>299</v>
      </c>
      <c r="C47" s="1363" t="s">
        <v>300</v>
      </c>
      <c r="D47" s="1363" t="s">
        <v>583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298</v>
      </c>
      <c r="B48" s="1363" t="s">
        <v>299</v>
      </c>
      <c r="C48" s="1363" t="s">
        <v>300</v>
      </c>
      <c r="D48" s="1363" t="s">
        <v>583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298</v>
      </c>
      <c r="B49" s="1363" t="s">
        <v>299</v>
      </c>
      <c r="C49" s="1363" t="s">
        <v>300</v>
      </c>
      <c r="D49" s="1363" t="s">
        <v>583</v>
      </c>
      <c r="E49" s="2259"/>
      <c r="F49" s="2259"/>
      <c r="G49" s="2259"/>
      <c r="H49" s="2259"/>
      <c r="I49" s="2286"/>
      <c r="J49" s="2256"/>
      <c r="K49" s="1363"/>
      <c r="L49" s="1364"/>
      <c r="P49" s="2257"/>
      <c r="Q49" s="2257"/>
      <c r="R49" s="356"/>
      <c r="S49" s="1278"/>
      <c r="T49" s="287" t="s">
        <v>526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527</v>
      </c>
      <c r="AU49" s="500"/>
      <c r="AV49" s="500" t="str">
        <f>IF(T49="","",T49)</f>
        <v>Добавить значение признака дифференциации</v>
      </c>
      <c r="AW49" s="500"/>
      <c r="AX49" s="500"/>
      <c r="AY49" s="1155">
        <v>20</v>
      </c>
    </row>
    <row customHeight="1" ht="22.049999999999997">
      <c r="A50" s="1363" t="s">
        <v>298</v>
      </c>
      <c r="B50" s="1363" t="s">
        <v>299</v>
      </c>
      <c r="C50" s="1363" t="s">
        <v>300</v>
      </c>
      <c r="D50" s="1363" t="s">
        <v>583</v>
      </c>
      <c r="E50" s="2259"/>
      <c r="F50" s="2259"/>
      <c r="G50" s="2259"/>
      <c r="H50" s="2259"/>
      <c r="I50" s="2256"/>
      <c r="J50" s="1363"/>
      <c r="K50" s="1363"/>
      <c r="L50" s="1364"/>
      <c r="P50" s="2257"/>
      <c r="Q50" s="1481"/>
      <c r="R50" s="356"/>
      <c r="S50" s="1278"/>
      <c r="T50" s="365" t="s">
        <v>454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298</v>
      </c>
      <c r="B51" s="1363" t="s">
        <v>299</v>
      </c>
      <c r="C51" s="1363" t="s">
        <v>300</v>
      </c>
      <c r="D51" s="1363" t="s">
        <v>583</v>
      </c>
      <c r="E51" s="2259"/>
      <c r="F51" s="2259"/>
      <c r="G51" s="2259"/>
      <c r="H51" s="2258"/>
      <c r="I51" s="1363"/>
      <c r="J51" s="1363"/>
      <c r="K51" s="1363"/>
      <c r="L51" s="1364"/>
      <c r="M51" s="1365"/>
      <c r="N51" s="1365"/>
      <c r="O51" s="537"/>
      <c r="P51" s="360"/>
      <c r="Q51" s="375"/>
      <c r="R51" s="355"/>
      <c r="S51" s="1278"/>
      <c r="T51" s="372" t="s">
        <v>528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298</v>
      </c>
      <c r="B52" s="1343" t="s">
        <v>299</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298</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C0FAC-8EA4-7894-3B61-A022C34CF7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439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440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570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571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444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445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541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542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545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508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456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457</v>
      </c>
      <c r="P24" s="1508"/>
      <c r="Q24" s="1510"/>
      <c r="R24" s="1510"/>
      <c r="AA24" s="1507" t="s">
        <v>459</v>
      </c>
      <c r="AC24" s="1507" t="s">
        <v>460</v>
      </c>
      <c r="AD24" s="1507" t="s">
        <v>509</v>
      </c>
      <c r="AH24" s="1507" t="s">
        <v>509</v>
      </c>
      <c r="AK24" s="1507" t="s">
        <v>546</v>
      </c>
      <c r="AL24" s="1507" t="s">
        <v>509</v>
      </c>
      <c r="AP24" s="1507" t="s">
        <v>509</v>
      </c>
      <c r="AY24" s="1507" t="s">
        <v>459</v>
      </c>
      <c r="BA24" s="1507" t="s">
        <v>460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"УСТЭК"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тарифной и ценовой политики Тюменской области</v>
      </c>
      <c r="W31" s="2251"/>
      <c r="X31" s="2251"/>
      <c r="Y31" s="2251"/>
      <c r="Z31" s="2251"/>
      <c r="AA31" s="2251"/>
      <c r="AB31" s="2251"/>
      <c r="AC31" s="326"/>
      <c r="AD31" s="2251" t="str">
        <f>IF(TITLE_NAME_OR_PR_CHANGE="",IF(TITLE_NAME_OR_PR="","",TITLE_NAME_OR_PR),TITLE_NAME_OR_PR_CHANGE)</f>
        <v>Департамент тарифной и ценовой политики Тюменской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462</v>
      </c>
      <c r="T32" s="2250"/>
      <c r="U32" s="1372"/>
      <c r="V32" s="2264" t="str">
        <f>IF(TITLE_DATE_PR_CHANGE="",IF(TITLE_DATE_PR="","",TITLE_DATE_PR),TITLE_DATE_PR_CHANGE)</f>
        <v>45503.42328703704</v>
      </c>
      <c r="W32" s="2264"/>
      <c r="X32" s="2264"/>
      <c r="Y32" s="2264"/>
      <c r="Z32" s="2264"/>
      <c r="AA32" s="2264"/>
      <c r="AB32" s="2264"/>
      <c r="AC32" s="326"/>
      <c r="AD32" s="2264" t="str">
        <f>IF(TITLE_DATE_PR_CHANGE="",IF(TITLE_DATE_PR="","",TITLE_DATE_PR),TITLE_DATE_PR_CHANGE)</f>
        <v>45503.42328703704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463</v>
      </c>
      <c r="T33" s="2250"/>
      <c r="U33" s="1372"/>
      <c r="V33" s="2251" t="str">
        <f>IF(TITLE_NUMBER_PR_CHANGE="",IF(TITLE_NUMBER_PR="","",TITLE_NUMBER_PR),TITLE_NUMBER_PR_CHANGE)</f>
        <v>032/01-21</v>
      </c>
      <c r="W33" s="2251"/>
      <c r="X33" s="2251"/>
      <c r="Y33" s="2251"/>
      <c r="Z33" s="2251"/>
      <c r="AA33" s="2251"/>
      <c r="AB33" s="2251"/>
      <c r="AC33" s="326"/>
      <c r="AD33" s="2251" t="str">
        <f>IF(TITLE_NUMBER_PR_CHANGE="",IF(TITLE_NUMBER_PR="","",TITLE_NUMBER_PR),TITLE_NUMBER_PR_CHANGE)</f>
        <v>032/01-21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https://tarif.admtyumen.ru/OIGV/tarif/actions/npa.htm</v>
      </c>
      <c r="W34" s="2251"/>
      <c r="X34" s="2251"/>
      <c r="Y34" s="2251"/>
      <c r="Z34" s="2251"/>
      <c r="AA34" s="2251"/>
      <c r="AB34" s="2251"/>
      <c r="AC34" s="326"/>
      <c r="AD34" s="2251" t="str">
        <f>IF(TITLE_IST_PUB_CHANGE="",IF(TITLE_IST_PUB="","",TITLE_IST_PUB),TITLE_IST_PUB_CHANGE)</f>
        <v>https://tarif.admtyumen.ru/OIGV/tarif/actions/npa.htm</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462</v>
      </c>
      <c r="T36" s="2250"/>
      <c r="U36" s="1372"/>
      <c r="V36" s="2264" t="str">
        <f>IF(TITLE_DATE_PR_CHANGE="",IF(TITLE_DATE_PR="","",TITLE_DATE_PR),TITLE_DATE_PR_CHANGE)</f>
        <v>45503.42328703704</v>
      </c>
      <c r="W36" s="2264"/>
      <c r="X36" s="2264"/>
      <c r="Y36" s="2264"/>
      <c r="Z36" s="2264"/>
      <c r="AA36" s="2264"/>
      <c r="AB36" s="2264"/>
      <c r="AC36" s="326"/>
      <c r="AD36" s="2264" t="str">
        <f>IF(TITLE_DATE_PR_CHANGE="",IF(TITLE_DATE_PR="","",TITLE_DATE_PR),TITLE_DATE_PR_CHANGE)</f>
        <v>45503.42328703704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463</v>
      </c>
      <c r="T37" s="2250"/>
      <c r="U37" s="1372"/>
      <c r="V37" s="2251" t="str">
        <f>IF(TITLE_NUMBER_PR_CHANGE="",IF(TITLE_NUMBER_PR="","",TITLE_NUMBER_PR),TITLE_NUMBER_PR_CHANGE)</f>
        <v>032/01-21</v>
      </c>
      <c r="W37" s="2251"/>
      <c r="X37" s="2251"/>
      <c r="Y37" s="2251"/>
      <c r="Z37" s="2251"/>
      <c r="AA37" s="2251"/>
      <c r="AB37" s="2251"/>
      <c r="AC37" s="326"/>
      <c r="AD37" s="2251" t="str">
        <f>IF(TITLE_NUMBER_PR_CHANGE="",IF(TITLE_NUMBER_PR="","",TITLE_NUMBER_PR),TITLE_NUMBER_PR_CHANGE)</f>
        <v>032/01-21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466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466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342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343</v>
      </c>
      <c r="BI40" s="1155">
        <v>14</v>
      </c>
    </row>
    <row customHeight="1" ht="14.699999999999998">
      <c r="Q41" s="291"/>
      <c r="R41" s="376"/>
      <c r="S41" s="2273" t="s">
        <v>90</v>
      </c>
      <c r="T41" s="2209" t="s">
        <v>547</v>
      </c>
      <c r="U41" s="301"/>
      <c r="V41" s="2274" t="s">
        <v>468</v>
      </c>
      <c r="W41" s="2275"/>
      <c r="X41" s="2275"/>
      <c r="Y41" s="2275"/>
      <c r="Z41" s="2275"/>
      <c r="AA41" s="2275"/>
      <c r="AB41" s="2276"/>
      <c r="AC41" s="2277" t="s">
        <v>469</v>
      </c>
      <c r="AD41" s="2328" t="s">
        <v>548</v>
      </c>
      <c r="AE41" s="2291"/>
      <c r="AF41" s="2291"/>
      <c r="AG41" s="2329"/>
      <c r="AH41" s="2328" t="s">
        <v>549</v>
      </c>
      <c r="AI41" s="2291"/>
      <c r="AJ41" s="2291"/>
      <c r="AK41" s="2329"/>
      <c r="AL41" s="2328" t="s">
        <v>550</v>
      </c>
      <c r="AM41" s="2291"/>
      <c r="AN41" s="2291"/>
      <c r="AO41" s="2329"/>
      <c r="AP41" s="2328" t="s">
        <v>551</v>
      </c>
      <c r="AQ41" s="2291"/>
      <c r="AR41" s="2291"/>
      <c r="AS41" s="2329"/>
      <c r="AT41" s="2274" t="s">
        <v>468</v>
      </c>
      <c r="AU41" s="2275"/>
      <c r="AV41" s="2275"/>
      <c r="AW41" s="2275"/>
      <c r="AX41" s="2275"/>
      <c r="AY41" s="2275"/>
      <c r="AZ41" s="2276"/>
      <c r="BA41" s="2277" t="s">
        <v>469</v>
      </c>
      <c r="BB41" s="2280" t="s">
        <v>471</v>
      </c>
      <c r="BC41" s="2127"/>
      <c r="BI41" s="1155">
        <v>14</v>
      </c>
    </row>
    <row customHeight="1" ht="35.699999999999996">
      <c r="Q42" s="291"/>
      <c r="R42" s="376"/>
      <c r="S42" s="2273"/>
      <c r="T42" s="2209"/>
      <c r="U42" s="1031"/>
      <c r="V42" s="2192" t="s">
        <v>552</v>
      </c>
      <c r="W42" s="2193"/>
      <c r="X42" s="2192" t="s">
        <v>553</v>
      </c>
      <c r="Y42" s="2193"/>
      <c r="Z42" s="2294" t="s">
        <v>554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552</v>
      </c>
      <c r="AU42" s="2193"/>
      <c r="AV42" s="2192" t="s">
        <v>553</v>
      </c>
      <c r="AW42" s="2193"/>
      <c r="AX42" s="2294" t="s">
        <v>554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476</v>
      </c>
      <c r="F44" s="1364" t="s">
        <v>477</v>
      </c>
      <c r="G44" s="1364" t="s">
        <v>478</v>
      </c>
      <c r="H44" s="1364" t="s">
        <v>479</v>
      </c>
      <c r="I44" s="1364" t="s">
        <v>480</v>
      </c>
      <c r="J44" s="1364" t="s">
        <v>481</v>
      </c>
      <c r="K44" s="1364" t="s">
        <v>482</v>
      </c>
      <c r="L44" s="1364" t="s">
        <v>457</v>
      </c>
      <c r="Q44" s="291"/>
      <c r="R44" s="376"/>
      <c r="S44" s="2273"/>
      <c r="T44" s="2209"/>
      <c r="U44" s="302"/>
      <c r="V44" s="1479" t="s">
        <v>518</v>
      </c>
      <c r="W44" s="1479" t="s">
        <v>519</v>
      </c>
      <c r="X44" s="1479" t="s">
        <v>518</v>
      </c>
      <c r="Y44" s="1479" t="s">
        <v>519</v>
      </c>
      <c r="Z44" s="1489" t="s">
        <v>485</v>
      </c>
      <c r="AA44" s="2270" t="s">
        <v>486</v>
      </c>
      <c r="AB44" s="2271"/>
      <c r="AC44" s="2279"/>
      <c r="AD44" s="2333"/>
      <c r="AE44" s="2334"/>
      <c r="AF44" s="2334"/>
      <c r="AG44" s="2335"/>
      <c r="AH44" s="2333"/>
      <c r="AI44" s="2334"/>
      <c r="AJ44" s="2334"/>
      <c r="AK44" s="2335"/>
      <c r="AL44" s="2333"/>
      <c r="AM44" s="2334"/>
      <c r="AN44" s="2334"/>
      <c r="AO44" s="2335"/>
      <c r="AP44" s="2333"/>
      <c r="AQ44" s="2334"/>
      <c r="AR44" s="2334"/>
      <c r="AS44" s="2335"/>
      <c r="AT44" s="1479" t="s">
        <v>518</v>
      </c>
      <c r="AU44" s="1479" t="s">
        <v>519</v>
      </c>
      <c r="AV44" s="1479" t="s">
        <v>518</v>
      </c>
      <c r="AW44" s="1479" t="s">
        <v>519</v>
      </c>
      <c r="AX44" s="1489" t="s">
        <v>485</v>
      </c>
      <c r="AY44" s="2270" t="s">
        <v>486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303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303</v>
      </c>
      <c r="B47" s="1363" t="s">
        <v>304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439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440</v>
      </c>
      <c r="BE47" s="500"/>
      <c r="BF47" s="500" t="str">
        <f>IF(T47="","",T47)</f>
        <v>Территория действия тарифа</v>
      </c>
      <c r="BG47" s="500"/>
      <c r="BH47" s="500"/>
      <c r="BI47" s="1155">
        <v>21</v>
      </c>
    </row>
    <row customHeight="1" ht="35.699999999999996">
      <c r="A48" s="1363" t="s">
        <v>303</v>
      </c>
      <c r="B48" s="1363" t="s">
        <v>304</v>
      </c>
      <c r="C48" s="1363" t="s">
        <v>305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570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571</v>
      </c>
      <c r="BE48" s="500"/>
      <c r="BF48" s="500" t="str">
        <f>IF(T48="","",T48)</f>
        <v>Наименование централизованной системы горячего водоснабжения</v>
      </c>
      <c r="BG48" s="500"/>
      <c r="BH48" s="500"/>
      <c r="BI48" s="1155">
        <v>34</v>
      </c>
    </row>
    <row s="1642" customFormat="1" customHeight="1" ht="0">
      <c r="A49" s="1343" t="s">
        <v>303</v>
      </c>
      <c r="B49" s="1343" t="s">
        <v>304</v>
      </c>
      <c r="C49" s="1343" t="s">
        <v>305</v>
      </c>
      <c r="D49" s="1343" t="s">
        <v>584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444</v>
      </c>
      <c r="BE49" s="500"/>
      <c r="BF49" s="500" t="str">
        <f>IF(T49="","",T49)</f>
        <v/>
      </c>
      <c r="BG49" s="500"/>
      <c r="BH49" s="500"/>
      <c r="BI49" s="511">
        <v>0</v>
      </c>
    </row>
    <row s="1642" customFormat="1" customHeight="1" ht="0">
      <c r="A50" s="1343" t="s">
        <v>303</v>
      </c>
      <c r="B50" s="1343" t="s">
        <v>304</v>
      </c>
      <c r="C50" s="1343" t="s">
        <v>305</v>
      </c>
      <c r="D50" s="1343" t="s">
        <v>584</v>
      </c>
      <c r="E50" s="2259"/>
      <c r="F50" s="2259"/>
      <c r="G50" s="2259"/>
      <c r="H50" s="2259"/>
      <c r="I50" s="2256" t="str">
        <f>S49&amp;".1"</f>
        <v>.1</v>
      </c>
      <c r="J50" s="1343"/>
      <c r="K50" s="1343"/>
      <c r="L50" s="1346" t="s">
        <v>445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303</v>
      </c>
      <c r="B51" s="1343" t="s">
        <v>304</v>
      </c>
      <c r="C51" s="1343" t="s">
        <v>305</v>
      </c>
      <c r="D51" s="1343" t="s">
        <v>584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303</v>
      </c>
      <c r="B52" s="1363" t="s">
        <v>304</v>
      </c>
      <c r="C52" s="1363" t="s">
        <v>305</v>
      </c>
      <c r="D52" s="1363" t="s">
        <v>584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541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542</v>
      </c>
      <c r="AT53" s="1393"/>
      <c r="AU53" s="1496"/>
      <c r="AV53" s="1393"/>
      <c r="AW53" s="1496"/>
      <c r="AX53" s="1393"/>
      <c r="AY53" s="1393"/>
      <c r="AZ53" s="1393"/>
      <c r="BA53" s="1393"/>
      <c r="BB53" s="1397"/>
      <c r="BC53" s="2254"/>
      <c r="BE53" s="500"/>
      <c r="BF53" s="500"/>
      <c r="BG53" s="500"/>
      <c r="BH53" s="500"/>
      <c r="BI53" s="1155">
        <v>11</v>
      </c>
    </row>
    <row customHeight="1" ht="11.549999999999999">
      <c r="A54" s="1363" t="s">
        <v>303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303</v>
      </c>
      <c r="B56" s="1363" t="s">
        <v>304</v>
      </c>
      <c r="C56" s="1363" t="s">
        <v>305</v>
      </c>
      <c r="D56" s="1363" t="s">
        <v>584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545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303</v>
      </c>
      <c r="B57" s="1363" t="s">
        <v>304</v>
      </c>
      <c r="C57" s="1363" t="s">
        <v>305</v>
      </c>
      <c r="D57" s="1363" t="s">
        <v>584</v>
      </c>
      <c r="E57" s="2259"/>
      <c r="F57" s="2259"/>
      <c r="G57" s="2259"/>
      <c r="H57" s="2259"/>
      <c r="I57" s="2286"/>
      <c r="J57" s="2256"/>
      <c r="K57" s="1363"/>
      <c r="L57" s="1364"/>
      <c r="P57" s="2257"/>
      <c r="Q57" s="2257"/>
      <c r="R57" s="356"/>
      <c r="S57" s="1278"/>
      <c r="T57" s="287" t="s">
        <v>508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303</v>
      </c>
      <c r="B58" s="1343" t="s">
        <v>304</v>
      </c>
      <c r="C58" s="1343" t="s">
        <v>305</v>
      </c>
      <c r="D58" s="1343" t="s">
        <v>584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303</v>
      </c>
      <c r="B59" s="1343" t="s">
        <v>304</v>
      </c>
      <c r="C59" s="1343" t="s">
        <v>305</v>
      </c>
      <c r="D59" s="1343" t="s">
        <v>584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303</v>
      </c>
      <c r="B60" s="1343" t="s">
        <v>304</v>
      </c>
      <c r="C60" s="1343" t="s">
        <v>305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303</v>
      </c>
      <c r="B61" s="1343" t="s">
        <v>304</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303</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9EA91-A4DA-E19E-2833-08542C8D06D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585</v>
      </c>
      <c r="D2" s="1638"/>
      <c r="E2" s="546">
        <f>B2</f>
        <v>0</v>
      </c>
      <c r="F2" s="547"/>
      <c r="G2" s="1646" t="s">
        <v>586</v>
      </c>
      <c r="H2" s="1646" t="s">
        <v>586</v>
      </c>
      <c r="I2" s="1646" t="s">
        <v>586</v>
      </c>
      <c r="J2" s="289" t="s">
        <v>587</v>
      </c>
      <c r="K2" s="543"/>
      <c r="AF2" s="1631">
        <v>0</v>
      </c>
    </row>
    <row s="1642" customFormat="1" customHeight="1" ht="0.75" hidden="1">
      <c r="B3" s="2099"/>
      <c r="C3" s="1167"/>
      <c r="D3" s="548"/>
      <c r="E3" s="549"/>
      <c r="F3" s="550" t="s">
        <v>588</v>
      </c>
      <c r="G3" s="551"/>
      <c r="H3" s="551">
        <f>H4*H5+H7</f>
        <v>0</v>
      </c>
      <c r="I3" s="551">
        <f>I4*I5+I6</f>
        <v>0</v>
      </c>
      <c r="J3" s="552"/>
      <c r="AF3" s="1636">
        <v>0</v>
      </c>
    </row>
    <row customHeight="1" ht="23.25" hidden="1">
      <c r="B4" s="2099"/>
      <c r="C4" s="1167"/>
      <c r="D4" s="1638"/>
      <c r="E4" s="546" t="str">
        <f>B2&amp;".1"</f>
        <v>.1</v>
      </c>
      <c r="F4" s="553" t="s">
        <v>589</v>
      </c>
      <c r="G4" s="554"/>
      <c r="H4" s="541"/>
      <c r="I4" s="541"/>
      <c r="J4" s="289" t="s">
        <v>590</v>
      </c>
      <c r="K4" s="543"/>
      <c r="AF4" s="1631">
        <v>0</v>
      </c>
    </row>
    <row customHeight="1" ht="18.75" hidden="1">
      <c r="B5" s="2099"/>
      <c r="C5" s="1167"/>
      <c r="D5" s="1638"/>
      <c r="E5" s="546" t="str">
        <f>B2&amp;".2"</f>
        <v>.2</v>
      </c>
      <c r="F5" s="553" t="s">
        <v>591</v>
      </c>
      <c r="G5" s="1646" t="s">
        <v>592</v>
      </c>
      <c r="H5" s="541"/>
      <c r="I5" s="541"/>
      <c r="J5" s="289"/>
      <c r="K5" s="543"/>
      <c r="AF5" s="1631">
        <v>0</v>
      </c>
    </row>
    <row customHeight="1" ht="18.75" hidden="1">
      <c r="B6" s="2099"/>
      <c r="C6" s="1167"/>
      <c r="D6" s="1638"/>
      <c r="E6" s="546" t="str">
        <f>B2&amp;".3"</f>
        <v>.3</v>
      </c>
      <c r="F6" s="553" t="s">
        <v>593</v>
      </c>
      <c r="G6" s="1646" t="s">
        <v>592</v>
      </c>
      <c r="H6" s="541"/>
      <c r="I6" s="541"/>
      <c r="J6" s="289"/>
      <c r="K6" s="543"/>
      <c r="AF6" s="1631">
        <v>0</v>
      </c>
    </row>
    <row customHeight="1" ht="18.75" hidden="1">
      <c r="B7" s="2099"/>
      <c r="C7" s="1167"/>
      <c r="D7" s="1638"/>
      <c r="E7" s="546" t="str">
        <f>B2&amp;".4"</f>
        <v>.4</v>
      </c>
      <c r="F7" s="553" t="s">
        <v>594</v>
      </c>
      <c r="G7" s="1646" t="s">
        <v>586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592</v>
      </c>
      <c r="H9" s="541"/>
      <c r="I9" s="541"/>
      <c r="J9" s="542" t="s">
        <v>595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596</v>
      </c>
      <c r="H11" s="541"/>
      <c r="I11" s="541"/>
      <c r="J11" s="289" t="s">
        <v>597</v>
      </c>
      <c r="K11" s="543"/>
      <c r="AF11" s="1631">
        <v>0</v>
      </c>
    </row>
    <row customHeight="1" ht="11.25" hidden="1">
      <c r="AF12" s="1631">
        <v>0</v>
      </c>
    </row>
    <row customHeight="1" ht="22.5" hidden="1">
      <c r="D13" s="1638"/>
      <c r="E13" s="546"/>
      <c r="F13" s="540"/>
      <c r="G13" s="969" t="s">
        <v>598</v>
      </c>
      <c r="H13" s="545"/>
      <c r="I13" s="545"/>
      <c r="J13" s="745" t="s">
        <v>599</v>
      </c>
      <c r="K13" s="543"/>
      <c r="AF13" s="1631">
        <v>0</v>
      </c>
    </row>
    <row customHeight="1" ht="11.25" hidden="1">
      <c r="AF14" s="1631">
        <v>0</v>
      </c>
    </row>
    <row customHeight="1" ht="22.5" hidden="1">
      <c r="D15" s="1638"/>
      <c r="E15" s="546"/>
      <c r="F15" s="540"/>
      <c r="G15" s="1646" t="s">
        <v>600</v>
      </c>
      <c r="H15" s="545"/>
      <c r="I15" s="545"/>
      <c r="J15" s="289" t="s">
        <v>601</v>
      </c>
      <c r="K15" s="543"/>
      <c r="AF15" s="1631">
        <v>0</v>
      </c>
    </row>
    <row customHeight="1" ht="11.25" hidden="1">
      <c r="AF16" s="1631">
        <v>0</v>
      </c>
    </row>
    <row customHeight="1" ht="22.5" hidden="1">
      <c r="D17" s="1638"/>
      <c r="E17" s="546"/>
      <c r="F17" s="540"/>
      <c r="G17" s="1646" t="s">
        <v>602</v>
      </c>
      <c r="H17" s="545"/>
      <c r="I17" s="545"/>
      <c r="J17" s="289" t="s">
        <v>603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АО "УСТЭК"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604</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605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342</v>
      </c>
      <c r="F28" s="2370"/>
      <c r="G28" s="2370"/>
      <c r="H28" s="1645"/>
      <c r="I28" s="1645"/>
      <c r="J28" s="2127"/>
      <c r="AF28" s="1631">
        <v>11</v>
      </c>
    </row>
    <row customHeight="1" ht="24">
      <c r="E29" s="1646" t="s">
        <v>90</v>
      </c>
      <c r="F29" s="1653" t="s">
        <v>344</v>
      </c>
      <c r="G29" s="1653" t="s">
        <v>606</v>
      </c>
      <c r="H29" s="1653" t="s">
        <v>345</v>
      </c>
      <c r="I29" s="1653" t="s">
        <v>345</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592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592</v>
      </c>
      <c r="H31" s="558">
        <f>SUMIF($K33:$K71,$K31,H33:H71)</f>
        <v>0</v>
      </c>
      <c r="I31" s="558">
        <f>SUMIF($K33:$K71,$K31,I33:I71)</f>
        <v>0</v>
      </c>
      <c r="J31" s="289" t="str">
        <f>FHD_NOTE_P_2</f>
        <v>Указывается суммарная себестоимость производимых товаров.</v>
      </c>
      <c r="K31" s="1636" t="s">
        <v>607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592</v>
      </c>
      <c r="H32" s="557"/>
      <c r="I32" s="557"/>
      <c r="J32" s="289" t="str">
        <f>FHD_NOTE_P_3</f>
        <v/>
      </c>
      <c r="K32" s="1636" t="str">
        <f>IF((LEN(E32)-LEN(SUBSTITUTE(E32,".","")))/LEN(".")=1,"p","")</f>
        <v>p</v>
      </c>
      <c r="AF32" s="1631">
        <v>11</v>
      </c>
    </row>
    <row customHeight="1" ht="11.25">
      <c r="A33" s="2371" t="s">
        <v>608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592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609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610</v>
      </c>
      <c r="D41" s="1638"/>
      <c r="E41" s="546" t="str">
        <f>FHD_NUM_P_5</f>
        <v/>
      </c>
      <c r="F41" s="1524" t="str">
        <f>FHD_P_5</f>
        <v/>
      </c>
      <c r="G41" s="1878" t="s">
        <v>592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592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592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592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611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612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613</v>
      </c>
      <c r="C47" s="1636"/>
      <c r="D47" s="575"/>
      <c r="E47" s="546" t="str">
        <f>FHD_NUM_P_11</f>
        <v>2.4</v>
      </c>
      <c r="F47" s="1524" t="str">
        <f>FHD_P_11</f>
        <v>Расходы на приобретение холодной воды, используемой в технологическом процессе</v>
      </c>
      <c r="G47" s="1878" t="s">
        <v>592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614</v>
      </c>
      <c r="C48" s="1636"/>
      <c r="D48" s="1638"/>
      <c r="E48" s="546" t="str">
        <f>FHD_NUM_P_12</f>
        <v>2.5</v>
      </c>
      <c r="F48" s="1524" t="str">
        <f>FHD_P_12</f>
        <v>Расходы на  хим. реагенты, используемые в технологическом процессе</v>
      </c>
      <c r="G48" s="1878" t="s">
        <v>592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592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592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592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592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592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592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592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592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592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592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592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592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592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592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592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592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592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348</v>
      </c>
      <c r="H66" s="1649" t="s">
        <v>615</v>
      </c>
      <c r="I66" s="1649" t="s">
        <v>615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616</v>
      </c>
      <c r="C67" s="1636"/>
      <c r="D67" s="1638"/>
      <c r="E67" s="546" t="str">
        <f>FHD_NUM_P_31</f>
        <v/>
      </c>
      <c r="F67" s="1524" t="str">
        <f>FHD_P_31</f>
        <v/>
      </c>
      <c r="G67" s="1878" t="s">
        <v>592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348</v>
      </c>
      <c r="H68" s="1649" t="s">
        <v>615</v>
      </c>
      <c r="I68" s="1649" t="s">
        <v>615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592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617</v>
      </c>
      <c r="G71" s="572"/>
      <c r="H71" s="573"/>
      <c r="I71" s="573"/>
      <c r="J71" s="301"/>
      <c r="K71" s="1636"/>
      <c r="L71" s="1636"/>
      <c r="M71" s="1636"/>
      <c r="R71" s="1636"/>
      <c r="U71" s="544"/>
      <c r="AA71" s="1632"/>
      <c r="AB71" s="1632"/>
      <c r="AC71" s="1632"/>
      <c r="AD71" s="1632"/>
      <c r="AE71" s="1632"/>
      <c r="AF71" s="1160">
        <v>14</v>
      </c>
    </row>
    <row s="1366" customFormat="1" customHeight="1" ht="18.75">
      <c r="A72" s="989" t="s">
        <v>618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592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592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592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592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592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592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592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592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619</v>
      </c>
      <c r="C80" s="1636"/>
      <c r="D80" s="1638"/>
      <c r="E80" s="546" t="str">
        <f>FHD_NUM_P_42</f>
        <v/>
      </c>
      <c r="F80" s="2073" t="str">
        <f>FHD_P_42</f>
        <v/>
      </c>
      <c r="G80" s="2071" t="s">
        <v>592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348</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620</v>
      </c>
      <c r="C82" s="735"/>
      <c r="D82" s="733"/>
      <c r="E82" s="546" t="str">
        <f>FHD_NUM_P_44</f>
        <v/>
      </c>
      <c r="F82" s="1880" t="str">
        <f>FHD_P_44</f>
        <v/>
      </c>
      <c r="G82" s="1881" t="s">
        <v>621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621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621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621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621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621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621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621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598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622</v>
      </c>
      <c r="C91" s="735"/>
      <c r="D91" s="733"/>
      <c r="E91" s="546" t="str">
        <f>FHD_NUM_P_53</f>
        <v/>
      </c>
      <c r="F91" s="1880" t="str">
        <f>FHD_P_53</f>
        <v/>
      </c>
      <c r="G91" s="1881" t="s">
        <v>621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621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623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598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624</v>
      </c>
      <c r="D96" s="1638"/>
      <c r="E96" s="546" t="str">
        <f>FHD_NUM_P_58</f>
        <v/>
      </c>
      <c r="F96" s="1880" t="str">
        <f>FHD_P_58</f>
        <v/>
      </c>
      <c r="G96" s="1881" t="s">
        <v>621</v>
      </c>
      <c r="H96" s="977"/>
      <c r="I96" s="577"/>
      <c r="J96" s="289" t="str">
        <f>FHD_NOTE_P_58</f>
        <v/>
      </c>
      <c r="K96" s="543"/>
      <c r="AF96" s="1631">
        <v>0</v>
      </c>
    </row>
    <row customHeight="1" ht="18.75" hidden="1">
      <c r="A97" s="2371"/>
      <c r="D97" s="1638"/>
      <c r="E97" s="546" t="str">
        <f>FHD_NUM_P_59</f>
        <v/>
      </c>
      <c r="F97" s="1880" t="str">
        <f>FHD_P_59</f>
        <v/>
      </c>
      <c r="G97" s="1881" t="s">
        <v>621</v>
      </c>
      <c r="H97" s="977"/>
      <c r="I97" s="577"/>
      <c r="J97" s="289" t="str">
        <f>FHD_NOTE_P_59</f>
        <v/>
      </c>
      <c r="K97" s="543"/>
      <c r="AF97" s="1631">
        <v>0</v>
      </c>
    </row>
    <row customHeight="1" ht="18.75" hidden="1">
      <c r="A98" s="2371"/>
      <c r="D98" s="1638"/>
      <c r="E98" s="546" t="str">
        <f>FHD_NUM_P_60</f>
        <v/>
      </c>
      <c r="F98" s="1880" t="str">
        <f>FHD_P_60</f>
        <v/>
      </c>
      <c r="G98" s="1881" t="s">
        <v>621</v>
      </c>
      <c r="H98" s="977"/>
      <c r="I98" s="577"/>
      <c r="J98" s="289" t="str">
        <f>FHD_NOTE_P_60</f>
        <v/>
      </c>
      <c r="K98" s="543"/>
      <c r="AF98" s="1631">
        <v>0</v>
      </c>
    </row>
    <row s="1366" customFormat="1" customHeight="1" ht="18.75">
      <c r="A99" s="2371" t="s">
        <v>625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596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626</v>
      </c>
      <c r="G101" s="572"/>
      <c r="H101" s="573"/>
      <c r="I101" s="573"/>
      <c r="J101" s="1004" t="s">
        <v>627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596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623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628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623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623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623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623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623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623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629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629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630</v>
      </c>
      <c r="H112" s="577"/>
      <c r="I112" s="577"/>
      <c r="J112" s="289" t="str">
        <f>FHD_NOTE_P_72</f>
        <v/>
      </c>
      <c r="K112" s="543"/>
      <c r="AF112" s="1631">
        <v>19</v>
      </c>
    </row>
    <row customHeight="1" ht="18.75">
      <c r="A113" s="989" t="s">
        <v>631</v>
      </c>
      <c r="D113" s="1638"/>
      <c r="E113" s="546" t="str">
        <f>FHD_NUM_P_73</f>
        <v>14</v>
      </c>
      <c r="F113" s="1880" t="str">
        <f>FHD_P_73</f>
        <v>Среднесписочная численность административно-управленческого персонала</v>
      </c>
      <c r="G113" s="970" t="s">
        <v>630</v>
      </c>
      <c r="H113" s="968"/>
      <c r="I113" s="968"/>
      <c r="J113" s="289" t="str">
        <f>FHD_NOTE_P_73</f>
        <v/>
      </c>
      <c r="K113" s="543"/>
      <c r="AF113" s="1631">
        <v>0</v>
      </c>
    </row>
    <row customHeight="1" ht="33.75" hidden="1">
      <c r="A114" s="989" t="s">
        <v>632</v>
      </c>
      <c r="D114" s="1638"/>
      <c r="E114" s="546" t="str">
        <f>FHD_NUM_P_74</f>
        <v/>
      </c>
      <c r="F114" s="1880" t="str">
        <f>FHD_P_74</f>
        <v/>
      </c>
      <c r="G114" s="1876" t="s">
        <v>633</v>
      </c>
      <c r="H114" s="577"/>
      <c r="I114" s="577"/>
      <c r="J114" s="289" t="str">
        <f>FHD_NOTE_P_74</f>
        <v/>
      </c>
      <c r="K114" s="543"/>
      <c r="AF114" s="1631">
        <v>0</v>
      </c>
    </row>
    <row s="1635" customFormat="1" customHeight="1" ht="18.75" hidden="1">
      <c r="A115" s="2373" t="s">
        <v>634</v>
      </c>
      <c r="B115" s="910"/>
      <c r="C115" s="735"/>
      <c r="D115" s="733"/>
      <c r="E115" s="546" t="str">
        <f>FHD_NUM_P_75</f>
        <v/>
      </c>
      <c r="F115" s="1880" t="str">
        <f>FHD_P_75</f>
        <v/>
      </c>
      <c r="G115" s="1876" t="s">
        <v>598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598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598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635</v>
      </c>
      <c r="G119" s="747"/>
      <c r="H119" s="748"/>
      <c r="I119" s="748"/>
      <c r="J119" s="1003" t="s">
        <v>636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637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600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626</v>
      </c>
      <c r="G122" s="572"/>
      <c r="H122" s="573"/>
      <c r="I122" s="573"/>
      <c r="J122" s="1004" t="s">
        <v>638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602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626</v>
      </c>
      <c r="G125" s="572"/>
      <c r="H125" s="573"/>
      <c r="I125" s="573"/>
      <c r="J125" s="1004" t="s">
        <v>639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640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641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628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348</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628</v>
      </c>
      <c r="D129" s="1638"/>
      <c r="E129" s="546" t="str">
        <f>FHD_NUM_P_83</f>
        <v>19.1</v>
      </c>
      <c r="F129" s="1524" t="str">
        <f>FHD_P_83</f>
        <v>Информация о показателях физического износа объектов теплоснабжения</v>
      </c>
      <c r="G129" s="1878" t="s">
        <v>348</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628</v>
      </c>
      <c r="D130" s="1638"/>
      <c r="E130" s="546" t="str">
        <f>FHD_NUM_P_84</f>
        <v>19.2</v>
      </c>
      <c r="F130" s="1524" t="str">
        <f>FHD_P_84</f>
        <v>Информация о показателях энергетической эффективности объектов теплоснабжения</v>
      </c>
      <c r="G130" s="1878" t="s">
        <v>348</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282A5-98C8-4569-5B54-5AF95AF10A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"УСТЭК"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342</v>
      </c>
      <c r="F9" s="2102"/>
      <c r="G9" s="2102"/>
      <c r="H9" s="2102"/>
      <c r="I9" s="2102"/>
      <c r="J9" s="2102"/>
      <c r="K9" s="2102"/>
      <c r="L9" s="2102"/>
      <c r="M9" s="2102"/>
      <c r="N9" s="2102"/>
      <c r="O9" s="2102"/>
      <c r="P9" s="2102"/>
      <c r="Q9" s="2102"/>
      <c r="R9" s="2103"/>
      <c r="S9" s="2127" t="s">
        <v>343</v>
      </c>
      <c r="T9" s="334"/>
      <c r="CF9" s="505">
        <v>19</v>
      </c>
    </row>
    <row customHeight="1" ht="48.29999999999999">
      <c r="D10" s="551" t="s">
        <v>90</v>
      </c>
      <c r="E10" s="2127" t="s">
        <v>90</v>
      </c>
      <c r="F10" s="2127"/>
      <c r="G10" s="521" t="s">
        <v>344</v>
      </c>
      <c r="H10" s="2127" t="s">
        <v>90</v>
      </c>
      <c r="I10" s="2127"/>
      <c r="J10" s="521" t="s">
        <v>642</v>
      </c>
      <c r="K10" s="521" t="s">
        <v>643</v>
      </c>
      <c r="L10" s="2127" t="s">
        <v>90</v>
      </c>
      <c r="M10" s="2127"/>
      <c r="N10" s="521" t="s">
        <v>644</v>
      </c>
      <c r="O10" s="521" t="s">
        <v>645</v>
      </c>
      <c r="P10" s="521" t="s">
        <v>646</v>
      </c>
      <c r="Q10" s="521" t="s">
        <v>647</v>
      </c>
      <c r="R10" s="521" t="s">
        <v>648</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418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649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604</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605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650</v>
      </c>
      <c r="F17" s="2376"/>
      <c r="G17" s="2376"/>
      <c r="H17" s="2376"/>
      <c r="I17" s="2376"/>
      <c r="J17" s="2376"/>
      <c r="K17" s="2376"/>
      <c r="L17" s="2376"/>
      <c r="M17" s="2376"/>
      <c r="N17" s="2376"/>
      <c r="O17" s="2376"/>
      <c r="P17" s="2376"/>
      <c r="Q17" s="558">
        <f>SUMIF(T18:T19,"i",Q18:Q19)</f>
        <v>0</v>
      </c>
      <c r="R17" s="1017"/>
      <c r="S17" s="897" t="s">
        <v>651</v>
      </c>
      <c r="T17" s="717" t="s">
        <v>652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653</v>
      </c>
      <c r="F20" s="2376"/>
      <c r="G20" s="2376"/>
      <c r="H20" s="2376"/>
      <c r="I20" s="2376"/>
      <c r="J20" s="2376"/>
      <c r="K20" s="2376"/>
      <c r="L20" s="2376"/>
      <c r="M20" s="2376"/>
      <c r="N20" s="2376"/>
      <c r="O20" s="2376"/>
      <c r="P20" s="2376"/>
      <c r="Q20" s="558">
        <f>SUMIF(T21:T22,"i",Q21:Q22)</f>
        <v>0</v>
      </c>
      <c r="R20" s="1017"/>
      <c r="S20" s="709" t="s">
        <v>654</v>
      </c>
      <c r="T20" s="717" t="s">
        <v>652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577DC-7497-0ECA-24DF-97766440550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655</v>
      </c>
      <c r="C2" s="2053" t="s">
        <v>656</v>
      </c>
      <c r="D2" s="2052" t="s">
        <v>657</v>
      </c>
      <c r="E2" s="2056">
        <f>RIGHT(I2,LEN(I2)-SEARCH("#",SUBSTITUTE(I2,".","#",LEN(I2)-LEN(SUBSTITUTE(I2,".","")))))</f>
      </c>
      <c r="F2" s="2058">
        <f>J2</f>
        <v>0</v>
      </c>
      <c r="G2" s="1636"/>
      <c r="H2" s="2059"/>
      <c r="I2" s="2049"/>
      <c r="J2" s="540"/>
      <c r="K2" s="2019" t="s">
        <v>596</v>
      </c>
      <c r="L2" s="751"/>
      <c r="M2" s="751"/>
      <c r="N2" s="543"/>
      <c r="O2" s="1525" t="s">
        <v>597</v>
      </c>
      <c r="P2" s="543"/>
      <c r="Q2" s="1636"/>
      <c r="R2" s="1636"/>
      <c r="W2" s="1636"/>
      <c r="Z2" s="544"/>
      <c r="AF2" s="1632"/>
      <c r="AG2" s="1632"/>
      <c r="AH2" s="1632"/>
      <c r="AI2" s="1632"/>
      <c r="AJ2" s="1632"/>
      <c r="AK2" s="1366">
        <v>0</v>
      </c>
    </row>
    <row customHeight="1" ht="11.25" hidden="1">
      <c r="E3" s="2051" t="s">
        <v>658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659</v>
      </c>
      <c r="J6" s="2307"/>
      <c r="K6" s="2307"/>
      <c r="L6" s="2307"/>
      <c r="M6" s="2307"/>
      <c r="O6" s="556"/>
      <c r="AK6" s="1631">
        <v>55</v>
      </c>
    </row>
    <row customHeight="1" ht="25.2">
      <c r="I7" s="2249" t="str">
        <f>IF(org=0,"Не определено",org)</f>
        <v>АО "УСТЭК"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660</v>
      </c>
      <c r="I10" s="711"/>
      <c r="J10" s="2367" t="s">
        <v>107</v>
      </c>
      <c r="K10" s="2368"/>
      <c r="L10" s="2029" t="str">
        <f>IF(L9="","",INDEX(DIFFERENTIATION_UNMERGE_VD,MATCH(L9,DIFFERENTIATION_ID_DIFF,0)))</f>
        <v/>
      </c>
      <c r="M10" s="2029">
        <f>IF(M9="","",INDEX(DIFFERENTIATION_UNMERGE_VD,MATCH(M9,DIFFERENTIATION_ID_DIFF,0)))</f>
        <v>0</v>
      </c>
      <c r="O10" s="2127" t="s">
        <v>343</v>
      </c>
      <c r="AK10" s="1631">
        <v>11</v>
      </c>
    </row>
    <row customHeight="1" ht="11.549999999999999">
      <c r="E11" s="2050" t="s">
        <v>661</v>
      </c>
      <c r="I11" s="711"/>
      <c r="J11" s="2367" t="s">
        <v>604</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662</v>
      </c>
      <c r="I12" s="1662"/>
      <c r="J12" s="2367" t="s">
        <v>605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663</v>
      </c>
      <c r="F13" s="2050" t="s">
        <v>664</v>
      </c>
      <c r="I13" s="2369" t="s">
        <v>342</v>
      </c>
      <c r="J13" s="2370"/>
      <c r="K13" s="2370"/>
      <c r="L13" s="2027"/>
      <c r="M13" s="2067"/>
      <c r="O13" s="2127"/>
      <c r="AK13" s="1631">
        <v>11</v>
      </c>
    </row>
    <row customHeight="1" ht="24">
      <c r="I14" s="2020" t="s">
        <v>90</v>
      </c>
      <c r="J14" s="2020" t="s">
        <v>344</v>
      </c>
      <c r="K14" s="2020" t="s">
        <v>606</v>
      </c>
      <c r="L14" s="2060" t="s">
        <v>345</v>
      </c>
      <c r="M14" s="2061" t="s">
        <v>345</v>
      </c>
      <c r="O14" s="2127"/>
      <c r="AK14" s="1631">
        <v>23</v>
      </c>
    </row>
    <row customHeight="1" ht="24">
      <c r="A15" s="2054"/>
      <c r="B15" s="2053" t="s">
        <v>665</v>
      </c>
      <c r="C15" s="2053" t="s">
        <v>666</v>
      </c>
      <c r="D15" s="2052" t="s">
        <v>667</v>
      </c>
      <c r="E15" s="2056" t="s">
        <v>668</v>
      </c>
      <c r="F15" s="2056" t="s">
        <v>668</v>
      </c>
      <c r="G15" s="1636" t="s">
        <v>628</v>
      </c>
      <c r="H15" s="2021"/>
      <c r="I15" s="1630">
        <v>1</v>
      </c>
      <c r="J15" s="2022" t="s">
        <v>669</v>
      </c>
      <c r="K15" s="2020" t="s">
        <v>348</v>
      </c>
      <c r="L15" s="662"/>
      <c r="M15" s="818"/>
      <c r="N15" s="543" t="s">
        <v>670</v>
      </c>
      <c r="O15" s="1525" t="s">
        <v>671</v>
      </c>
      <c r="P15" s="543" t="s">
        <v>670</v>
      </c>
      <c r="AK15" s="1631">
        <v>23</v>
      </c>
    </row>
    <row customHeight="1" ht="35.699999999999996">
      <c r="A16" s="2054"/>
      <c r="B16" s="2053" t="s">
        <v>672</v>
      </c>
      <c r="C16" s="2053" t="s">
        <v>673</v>
      </c>
      <c r="D16" s="2052" t="s">
        <v>657</v>
      </c>
      <c r="E16" s="2056" t="s">
        <v>668</v>
      </c>
      <c r="F16" s="2056" t="s">
        <v>668</v>
      </c>
      <c r="H16" s="2021"/>
      <c r="I16" s="1629">
        <v>2</v>
      </c>
      <c r="J16" s="2063" t="s">
        <v>674</v>
      </c>
      <c r="K16" s="2062" t="s">
        <v>596</v>
      </c>
      <c r="L16" s="2068"/>
      <c r="M16" s="1676"/>
      <c r="N16" s="543" t="s">
        <v>670</v>
      </c>
      <c r="O16" s="1525" t="s">
        <v>675</v>
      </c>
      <c r="P16" s="543" t="s">
        <v>670</v>
      </c>
      <c r="AK16" s="1631">
        <v>34</v>
      </c>
    </row>
    <row s="1642" customFormat="1" customHeight="1" ht="17.25" hidden="1">
      <c r="A17" s="1167"/>
      <c r="B17" s="1167"/>
      <c r="C17" s="1167"/>
      <c r="D17" s="1167"/>
      <c r="E17" s="1167"/>
      <c r="H17" s="1324"/>
      <c r="I17" s="1013" t="s">
        <v>676</v>
      </c>
      <c r="J17" s="991"/>
      <c r="K17" s="1013"/>
      <c r="L17" s="992"/>
      <c r="M17" s="992"/>
      <c r="O17" s="1385"/>
      <c r="AK17" s="1636">
        <v>1</v>
      </c>
    </row>
    <row s="1366" customFormat="1" customHeight="1" ht="24">
      <c r="A18" s="987"/>
      <c r="B18" s="987"/>
      <c r="C18" s="987"/>
      <c r="D18" s="987"/>
      <c r="E18" s="987"/>
      <c r="G18" s="1636"/>
      <c r="H18" s="1633"/>
      <c r="I18" s="570"/>
      <c r="J18" s="571" t="s">
        <v>626</v>
      </c>
      <c r="K18" s="572"/>
      <c r="L18" s="2070"/>
      <c r="M18" s="573"/>
      <c r="N18" s="543"/>
      <c r="O18" s="1525" t="s">
        <v>627</v>
      </c>
      <c r="P18" s="543"/>
      <c r="Q18" s="1636"/>
      <c r="R18" s="1636"/>
      <c r="W18" s="1636"/>
      <c r="Z18" s="544"/>
      <c r="AF18" s="1632"/>
      <c r="AG18" s="1632"/>
      <c r="AH18" s="1632"/>
      <c r="AI18" s="1632"/>
      <c r="AJ18" s="1632"/>
      <c r="AK18" s="1366">
        <v>23</v>
      </c>
    </row>
    <row customHeight="1" ht="19.95">
      <c r="A19" s="2054"/>
      <c r="B19" s="2053" t="s">
        <v>677</v>
      </c>
      <c r="C19" s="2053" t="s">
        <v>678</v>
      </c>
      <c r="D19" s="2052" t="s">
        <v>657</v>
      </c>
      <c r="E19" s="2056" t="s">
        <v>668</v>
      </c>
      <c r="F19" s="2056" t="s">
        <v>668</v>
      </c>
      <c r="H19" s="2021"/>
      <c r="I19" s="1664">
        <v>3</v>
      </c>
      <c r="J19" s="2022" t="s">
        <v>678</v>
      </c>
      <c r="K19" s="2018" t="s">
        <v>596</v>
      </c>
      <c r="L19" s="727"/>
      <c r="M19" s="557"/>
      <c r="N19" s="543"/>
      <c r="O19" s="1525" t="s">
        <v>679</v>
      </c>
      <c r="P19" s="543"/>
      <c r="AK19" s="1631">
        <v>19</v>
      </c>
    </row>
    <row customHeight="1" ht="77.7">
      <c r="A20" s="2054"/>
      <c r="B20" s="2053" t="s">
        <v>680</v>
      </c>
      <c r="C20" s="2053" t="s">
        <v>681</v>
      </c>
      <c r="D20" s="2052" t="s">
        <v>657</v>
      </c>
      <c r="E20" s="2056" t="s">
        <v>668</v>
      </c>
      <c r="F20" s="2056" t="s">
        <v>668</v>
      </c>
      <c r="H20" s="2021"/>
      <c r="I20" s="1664">
        <v>4</v>
      </c>
      <c r="J20" s="2022" t="s">
        <v>682</v>
      </c>
      <c r="K20" s="2018" t="s">
        <v>623</v>
      </c>
      <c r="L20" s="727"/>
      <c r="M20" s="557"/>
      <c r="N20" s="543"/>
      <c r="O20" s="1525"/>
      <c r="P20" s="543"/>
      <c r="AK20" s="1631">
        <v>74</v>
      </c>
    </row>
    <row customHeight="1" ht="35.699999999999996">
      <c r="A21" s="2054"/>
      <c r="B21" s="2053" t="s">
        <v>683</v>
      </c>
      <c r="C21" s="2053" t="s">
        <v>684</v>
      </c>
      <c r="D21" s="2052" t="s">
        <v>657</v>
      </c>
      <c r="E21" s="2056" t="s">
        <v>668</v>
      </c>
      <c r="F21" s="2056" t="s">
        <v>668</v>
      </c>
      <c r="H21" s="2021"/>
      <c r="I21" s="1664">
        <v>5</v>
      </c>
      <c r="J21" s="2022" t="s">
        <v>685</v>
      </c>
      <c r="K21" s="2018" t="s">
        <v>623</v>
      </c>
      <c r="L21" s="727"/>
      <c r="M21" s="557"/>
      <c r="N21" s="543"/>
      <c r="O21" s="1525" t="s">
        <v>679</v>
      </c>
      <c r="P21" s="543"/>
      <c r="AK21" s="1631">
        <v>34</v>
      </c>
    </row>
    <row customHeight="1" ht="48.29999999999999">
      <c r="A22" s="2054"/>
      <c r="B22" s="2053" t="s">
        <v>686</v>
      </c>
      <c r="C22" s="2053" t="s">
        <v>687</v>
      </c>
      <c r="D22" s="2052" t="s">
        <v>657</v>
      </c>
      <c r="E22" s="2056" t="s">
        <v>668</v>
      </c>
      <c r="F22" s="2056" t="s">
        <v>668</v>
      </c>
      <c r="H22" s="2021"/>
      <c r="I22" s="1664">
        <v>6</v>
      </c>
      <c r="J22" s="2022" t="s">
        <v>688</v>
      </c>
      <c r="K22" s="2018" t="s">
        <v>623</v>
      </c>
      <c r="L22" s="727"/>
      <c r="M22" s="557"/>
      <c r="N22" s="543"/>
      <c r="O22" s="1525" t="s">
        <v>689</v>
      </c>
      <c r="P22" s="543"/>
      <c r="AK22" s="1631">
        <v>46</v>
      </c>
    </row>
    <row customHeight="1" ht="19.95">
      <c r="A23" s="2054"/>
      <c r="B23" s="2053" t="s">
        <v>690</v>
      </c>
      <c r="C23" s="2053" t="s">
        <v>691</v>
      </c>
      <c r="D23" s="2052" t="s">
        <v>657</v>
      </c>
      <c r="E23" s="2056" t="s">
        <v>668</v>
      </c>
      <c r="F23" s="2056" t="s">
        <v>668</v>
      </c>
      <c r="H23" s="2021"/>
      <c r="I23" s="1664" t="s">
        <v>692</v>
      </c>
      <c r="J23" s="1524" t="s">
        <v>693</v>
      </c>
      <c r="K23" s="2018" t="s">
        <v>623</v>
      </c>
      <c r="L23" s="727"/>
      <c r="M23" s="557"/>
      <c r="N23" s="543"/>
      <c r="O23" s="1525" t="s">
        <v>679</v>
      </c>
      <c r="P23" s="543"/>
      <c r="AK23" s="1631">
        <v>19</v>
      </c>
    </row>
    <row customHeight="1" ht="19.95">
      <c r="A24" s="2054"/>
      <c r="B24" s="2053" t="s">
        <v>694</v>
      </c>
      <c r="C24" s="2053" t="s">
        <v>695</v>
      </c>
      <c r="D24" s="2052" t="s">
        <v>657</v>
      </c>
      <c r="E24" s="2056" t="s">
        <v>668</v>
      </c>
      <c r="F24" s="2056" t="s">
        <v>668</v>
      </c>
      <c r="H24" s="2021"/>
      <c r="I24" s="1664" t="s">
        <v>696</v>
      </c>
      <c r="J24" s="1524" t="s">
        <v>697</v>
      </c>
      <c r="K24" s="2018" t="s">
        <v>623</v>
      </c>
      <c r="L24" s="727"/>
      <c r="M24" s="557"/>
      <c r="N24" s="543"/>
      <c r="O24" s="1525"/>
      <c r="P24" s="543"/>
      <c r="AK24" s="1631">
        <v>19</v>
      </c>
    </row>
    <row customHeight="1" ht="24">
      <c r="A25" s="2054"/>
      <c r="B25" s="2053" t="s">
        <v>698</v>
      </c>
      <c r="C25" s="2053" t="s">
        <v>699</v>
      </c>
      <c r="D25" s="2052" t="s">
        <v>657</v>
      </c>
      <c r="E25" s="2056" t="s">
        <v>668</v>
      </c>
      <c r="F25" s="2056" t="s">
        <v>668</v>
      </c>
      <c r="H25" s="2021"/>
      <c r="I25" s="1664" t="s">
        <v>700</v>
      </c>
      <c r="J25" s="1524" t="s">
        <v>701</v>
      </c>
      <c r="K25" s="2018" t="s">
        <v>623</v>
      </c>
      <c r="L25" s="727"/>
      <c r="M25" s="557"/>
      <c r="N25" s="543"/>
      <c r="O25" s="1525"/>
      <c r="P25" s="543"/>
      <c r="AK25" s="1631">
        <v>23</v>
      </c>
    </row>
    <row customHeight="1" ht="24">
      <c r="A26" s="2054"/>
      <c r="B26" s="2053" t="s">
        <v>702</v>
      </c>
      <c r="C26" s="2053" t="s">
        <v>703</v>
      </c>
      <c r="D26" s="2052" t="s">
        <v>657</v>
      </c>
      <c r="E26" s="2056" t="s">
        <v>668</v>
      </c>
      <c r="F26" s="2056" t="s">
        <v>668</v>
      </c>
      <c r="H26" s="2021"/>
      <c r="I26" s="1664">
        <v>7</v>
      </c>
      <c r="J26" s="2022" t="s">
        <v>703</v>
      </c>
      <c r="K26" s="2018" t="s">
        <v>704</v>
      </c>
      <c r="L26" s="727"/>
      <c r="M26" s="557"/>
      <c r="N26" s="543"/>
      <c r="O26" s="1525"/>
      <c r="P26" s="543"/>
      <c r="AK26" s="1631">
        <v>23</v>
      </c>
    </row>
    <row customHeight="1" ht="24">
      <c r="A27" s="2054"/>
      <c r="B27" s="2053" t="s">
        <v>705</v>
      </c>
      <c r="C27" s="2053" t="s">
        <v>706</v>
      </c>
      <c r="D27" s="2052" t="s">
        <v>657</v>
      </c>
      <c r="E27" s="2056" t="s">
        <v>668</v>
      </c>
      <c r="F27" s="2056" t="s">
        <v>668</v>
      </c>
      <c r="H27" s="2021"/>
      <c r="I27" s="1664">
        <v>8</v>
      </c>
      <c r="J27" s="2022" t="s">
        <v>706</v>
      </c>
      <c r="K27" s="2018" t="s">
        <v>629</v>
      </c>
      <c r="L27" s="727"/>
      <c r="M27" s="557"/>
      <c r="N27" s="543"/>
      <c r="O27" s="1525"/>
      <c r="P27" s="543"/>
      <c r="AK27" s="1631">
        <v>23</v>
      </c>
    </row>
    <row customHeight="1" ht="35.699999999999996">
      <c r="A28" s="2054"/>
      <c r="B28" s="2053" t="s">
        <v>707</v>
      </c>
      <c r="C28" s="2053" t="s">
        <v>708</v>
      </c>
      <c r="D28" s="2052" t="s">
        <v>657</v>
      </c>
      <c r="E28" s="2056" t="s">
        <v>668</v>
      </c>
      <c r="F28" s="2056" t="s">
        <v>668</v>
      </c>
      <c r="H28" s="2021"/>
      <c r="I28" s="1675">
        <v>9</v>
      </c>
      <c r="J28" s="2022" t="s">
        <v>709</v>
      </c>
      <c r="K28" s="2018" t="s">
        <v>600</v>
      </c>
      <c r="L28" s="727"/>
      <c r="M28" s="557"/>
      <c r="N28" s="543"/>
      <c r="O28" s="1525"/>
      <c r="P28" s="543"/>
      <c r="AK28" s="1631">
        <v>34</v>
      </c>
    </row>
    <row customHeight="1" ht="35.699999999999996">
      <c r="A29" s="2054"/>
      <c r="B29" s="2053" t="s">
        <v>710</v>
      </c>
      <c r="C29" s="2053" t="s">
        <v>711</v>
      </c>
      <c r="D29" s="2052" t="s">
        <v>657</v>
      </c>
      <c r="E29" s="2056" t="s">
        <v>668</v>
      </c>
      <c r="F29" s="2056" t="s">
        <v>668</v>
      </c>
      <c r="H29" s="2021"/>
      <c r="I29" s="1675">
        <v>10</v>
      </c>
      <c r="J29" s="2022" t="s">
        <v>712</v>
      </c>
      <c r="K29" s="2018" t="s">
        <v>600</v>
      </c>
      <c r="L29" s="727"/>
      <c r="M29" s="557"/>
      <c r="N29" s="543"/>
      <c r="O29" s="1525"/>
      <c r="P29" s="543"/>
      <c r="AK29" s="1631">
        <v>34</v>
      </c>
    </row>
    <row customHeight="1" ht="24">
      <c r="A30" s="2054"/>
      <c r="B30" s="2053" t="s">
        <v>713</v>
      </c>
      <c r="C30" s="2053" t="s">
        <v>714</v>
      </c>
      <c r="D30" s="2052" t="s">
        <v>657</v>
      </c>
      <c r="E30" s="2056" t="s">
        <v>668</v>
      </c>
      <c r="F30" s="2056" t="s">
        <v>668</v>
      </c>
      <c r="H30" s="2021"/>
      <c r="I30" s="1675">
        <v>11</v>
      </c>
      <c r="J30" s="2022" t="s">
        <v>714</v>
      </c>
      <c r="K30" s="2018" t="s">
        <v>630</v>
      </c>
      <c r="L30" s="2069"/>
      <c r="M30" s="1621"/>
      <c r="N30" s="543"/>
      <c r="O30" s="1525"/>
      <c r="P30" s="543"/>
      <c r="AK30" s="1631">
        <v>23</v>
      </c>
    </row>
    <row customHeight="1" ht="24">
      <c r="A31" s="2054"/>
      <c r="B31" s="2053" t="s">
        <v>715</v>
      </c>
      <c r="C31" s="2053" t="s">
        <v>716</v>
      </c>
      <c r="D31" s="2052" t="s">
        <v>657</v>
      </c>
      <c r="E31" s="2056" t="s">
        <v>668</v>
      </c>
      <c r="F31" s="2056" t="s">
        <v>668</v>
      </c>
      <c r="H31" s="2021"/>
      <c r="I31" s="1675">
        <v>12</v>
      </c>
      <c r="J31" s="2022" t="s">
        <v>716</v>
      </c>
      <c r="K31" s="2018" t="s">
        <v>630</v>
      </c>
      <c r="L31" s="2069"/>
      <c r="M31" s="1621"/>
      <c r="N31" s="543"/>
      <c r="O31" s="1525"/>
      <c r="P31" s="543"/>
      <c r="AK31" s="1631">
        <v>23</v>
      </c>
    </row>
    <row customHeight="1" ht="48.29999999999999">
      <c r="A32" s="2054"/>
      <c r="B32" s="2053" t="s">
        <v>717</v>
      </c>
      <c r="C32" s="2053" t="s">
        <v>718</v>
      </c>
      <c r="D32" s="2052" t="s">
        <v>657</v>
      </c>
      <c r="E32" s="2056" t="s">
        <v>668</v>
      </c>
      <c r="F32" s="2056" t="s">
        <v>668</v>
      </c>
      <c r="H32" s="2021"/>
      <c r="I32" s="1675">
        <v>13</v>
      </c>
      <c r="J32" s="2022" t="s">
        <v>719</v>
      </c>
      <c r="K32" s="2018" t="s">
        <v>640</v>
      </c>
      <c r="L32" s="727"/>
      <c r="M32" s="557"/>
      <c r="N32" s="543"/>
      <c r="O32" s="1525" t="s">
        <v>679</v>
      </c>
      <c r="P32" s="543"/>
      <c r="AK32" s="1631">
        <v>46</v>
      </c>
    </row>
    <row s="1366" customFormat="1" customHeight="1" ht="48.29999999999999">
      <c r="A33" s="2054"/>
      <c r="B33" s="2053" t="s">
        <v>720</v>
      </c>
      <c r="C33" s="2053" t="s">
        <v>721</v>
      </c>
      <c r="D33" s="2052" t="s">
        <v>657</v>
      </c>
      <c r="E33" s="2056" t="s">
        <v>668</v>
      </c>
      <c r="F33" s="2056" t="s">
        <v>668</v>
      </c>
      <c r="G33" s="1636"/>
      <c r="H33" s="2021"/>
      <c r="I33" s="1675">
        <v>14</v>
      </c>
      <c r="J33" s="2034" t="s">
        <v>722</v>
      </c>
      <c r="K33" s="2023" t="s">
        <v>723</v>
      </c>
      <c r="L33" s="727"/>
      <c r="M33" s="557"/>
      <c r="N33" s="543"/>
      <c r="O33" s="1525" t="s">
        <v>679</v>
      </c>
      <c r="P33" s="543"/>
      <c r="Q33" s="1636"/>
      <c r="R33" s="1636"/>
      <c r="W33" s="1636"/>
      <c r="Z33" s="544"/>
      <c r="AF33" s="1632"/>
      <c r="AG33" s="1632"/>
      <c r="AH33" s="1632"/>
      <c r="AI33" s="1632"/>
      <c r="AJ33" s="1632"/>
      <c r="AK33" s="1366">
        <v>46</v>
      </c>
    </row>
    <row customHeight="1" ht="108">
      <c r="A34" s="2054"/>
      <c r="B34" s="2053" t="s">
        <v>724</v>
      </c>
      <c r="C34" s="2053" t="s">
        <v>725</v>
      </c>
      <c r="D34" s="2052" t="s">
        <v>667</v>
      </c>
      <c r="E34" s="2056" t="s">
        <v>668</v>
      </c>
      <c r="F34" s="2056" t="s">
        <v>668</v>
      </c>
      <c r="G34" s="1636" t="s">
        <v>628</v>
      </c>
      <c r="H34" s="2021"/>
      <c r="I34" s="2032">
        <v>15</v>
      </c>
      <c r="J34" s="2033" t="s">
        <v>726</v>
      </c>
      <c r="K34" s="2018" t="s">
        <v>348</v>
      </c>
      <c r="L34" s="385"/>
      <c r="M34" s="1164"/>
      <c r="N34" s="543"/>
      <c r="O34" s="1525" t="s">
        <v>671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B3354-7A6C-D05B-6BBE-09B7168A7CD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727</v>
      </c>
      <c r="C2" s="2053" t="s">
        <v>728</v>
      </c>
      <c r="D2" s="2052" t="s">
        <v>667</v>
      </c>
      <c r="E2" s="2058">
        <f>I2-3</f>
        <v>-3</v>
      </c>
      <c r="F2" s="2058">
        <f>J2</f>
        <v>0</v>
      </c>
      <c r="H2" s="1730" t="s">
        <v>173</v>
      </c>
      <c r="I2" s="2024"/>
      <c r="J2" s="1682"/>
      <c r="K2" s="2018" t="s">
        <v>348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729</v>
      </c>
      <c r="J5" s="2248"/>
      <c r="K5" s="2248"/>
      <c r="L5" s="2248"/>
      <c r="M5" s="266"/>
      <c r="W5" s="1631">
        <v>48</v>
      </c>
    </row>
    <row customHeight="1" ht="18">
      <c r="H6" s="376"/>
      <c r="I6" s="2249" t="str">
        <f>IF(org=0,"Не определено",org)</f>
        <v>АО "УСТЭК"</v>
      </c>
      <c r="J6" s="2249"/>
      <c r="K6" s="2249"/>
      <c r="L6" s="2249"/>
      <c r="M6" s="266"/>
      <c r="W6" s="1631">
        <v>17</v>
      </c>
    </row>
    <row customHeight="1" ht="14.699999999999998">
      <c r="H7" s="376"/>
      <c r="I7" s="457"/>
      <c r="J7" s="463"/>
      <c r="K7" s="463"/>
      <c r="L7" s="752"/>
      <c r="M7" s="193"/>
      <c r="W7" s="1631">
        <v>14</v>
      </c>
    </row>
    <row customHeight="1" ht="14.699999999999998">
      <c r="H8" s="376"/>
      <c r="I8" s="2386" t="s">
        <v>342</v>
      </c>
      <c r="J8" s="2387"/>
      <c r="K8" s="2387"/>
      <c r="L8" s="2388"/>
      <c r="M8" s="2389" t="s">
        <v>343</v>
      </c>
      <c r="W8" s="1631">
        <v>14</v>
      </c>
    </row>
    <row customHeight="1" ht="35.699999999999996">
      <c r="E9" s="2051" t="s">
        <v>658</v>
      </c>
      <c r="F9" s="2051" t="s">
        <v>664</v>
      </c>
      <c r="H9" s="376"/>
      <c r="I9" s="2025" t="s">
        <v>90</v>
      </c>
      <c r="J9" s="2026" t="s">
        <v>344</v>
      </c>
      <c r="K9" s="2064" t="s">
        <v>606</v>
      </c>
      <c r="L9" s="2065" t="s">
        <v>345</v>
      </c>
      <c r="M9" s="2389"/>
      <c r="W9" s="1631">
        <v>34</v>
      </c>
    </row>
    <row customHeight="1" ht="35.699999999999996">
      <c r="B10" s="2053" t="s">
        <v>730</v>
      </c>
      <c r="C10" s="2053" t="s">
        <v>731</v>
      </c>
      <c r="D10" s="2052" t="s">
        <v>667</v>
      </c>
      <c r="E10" s="2056" t="s">
        <v>668</v>
      </c>
      <c r="F10" s="2056" t="s">
        <v>668</v>
      </c>
      <c r="H10" s="376"/>
      <c r="I10" s="2024" t="s">
        <v>111</v>
      </c>
      <c r="J10" s="1886" t="s">
        <v>732</v>
      </c>
      <c r="K10" s="2018" t="s">
        <v>348</v>
      </c>
      <c r="L10" s="818"/>
      <c r="M10" s="297" t="s">
        <v>733</v>
      </c>
      <c r="W10" s="1631">
        <v>34</v>
      </c>
    </row>
    <row customHeight="1" ht="50.25">
      <c r="B11" s="2053" t="s">
        <v>734</v>
      </c>
      <c r="C11" s="2053" t="s">
        <v>735</v>
      </c>
      <c r="D11" s="2052" t="s">
        <v>667</v>
      </c>
      <c r="E11" s="2056" t="s">
        <v>668</v>
      </c>
      <c r="F11" s="2056" t="s">
        <v>668</v>
      </c>
      <c r="H11" s="376"/>
      <c r="I11" s="2024" t="s">
        <v>112</v>
      </c>
      <c r="J11" s="1886" t="s">
        <v>736</v>
      </c>
      <c r="K11" s="2018" t="s">
        <v>348</v>
      </c>
      <c r="L11" s="818"/>
      <c r="M11" s="297" t="s">
        <v>733</v>
      </c>
      <c r="W11" s="1631">
        <v>48</v>
      </c>
    </row>
    <row customHeight="1" ht="48.29999999999999">
      <c r="B12" s="2053" t="s">
        <v>737</v>
      </c>
      <c r="C12" s="2053" t="s">
        <v>738</v>
      </c>
      <c r="D12" s="2052" t="s">
        <v>667</v>
      </c>
      <c r="E12" s="2056" t="s">
        <v>668</v>
      </c>
      <c r="F12" s="2056" t="s">
        <v>668</v>
      </c>
      <c r="H12" s="1688"/>
      <c r="I12" s="2024" t="s">
        <v>92</v>
      </c>
      <c r="J12" s="2031" t="s">
        <v>739</v>
      </c>
      <c r="K12" s="2018" t="s">
        <v>348</v>
      </c>
      <c r="L12" s="818"/>
      <c r="M12" s="297" t="s">
        <v>740</v>
      </c>
      <c r="N12" s="1624"/>
      <c r="P12" s="1631"/>
      <c r="W12" s="1631">
        <v>46</v>
      </c>
    </row>
    <row customHeight="1" ht="14.699999999999998">
      <c r="E13" s="343"/>
      <c r="H13" s="376"/>
      <c r="I13" s="347"/>
      <c r="J13" s="651" t="s">
        <v>741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26E03-06AD-3719-6372-F4A65E3C39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592</v>
      </c>
      <c r="H2" s="541"/>
      <c r="I2" s="541"/>
      <c r="J2" s="542" t="s">
        <v>742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743</v>
      </c>
      <c r="F6" s="2307"/>
      <c r="G6" s="2307"/>
      <c r="H6" s="2307"/>
      <c r="I6" s="2307"/>
      <c r="J6" s="556"/>
      <c r="AF6" s="1631">
        <v>30</v>
      </c>
    </row>
    <row customHeight="1" ht="11.549999999999999">
      <c r="E7" s="2249" t="str">
        <f>IF(org=0,"Не определено",org)</f>
        <v>АО "УСТЭК"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604</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605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342</v>
      </c>
      <c r="F13" s="2370"/>
      <c r="G13" s="2370"/>
      <c r="H13" s="1551"/>
      <c r="I13" s="1551"/>
      <c r="J13" s="2127"/>
      <c r="AF13" s="1631">
        <v>11</v>
      </c>
    </row>
    <row customHeight="1" ht="24">
      <c r="E14" s="1639" t="s">
        <v>90</v>
      </c>
      <c r="F14" s="1634" t="s">
        <v>344</v>
      </c>
      <c r="G14" s="1634" t="s">
        <v>606</v>
      </c>
      <c r="H14" s="1634" t="s">
        <v>345</v>
      </c>
      <c r="I14" s="1634" t="s">
        <v>345</v>
      </c>
      <c r="J14" s="2127"/>
      <c r="AF14" s="1631">
        <v>23</v>
      </c>
    </row>
    <row customHeight="1" ht="19.95">
      <c r="D15" s="1638"/>
      <c r="E15" s="1630" t="s">
        <v>111</v>
      </c>
      <c r="F15" s="707" t="s">
        <v>744</v>
      </c>
      <c r="G15" s="1646" t="s">
        <v>592</v>
      </c>
      <c r="H15" s="557"/>
      <c r="I15" s="557"/>
      <c r="J15" s="289" t="s">
        <v>745</v>
      </c>
      <c r="K15" s="543" t="s">
        <v>670</v>
      </c>
      <c r="AF15" s="1631">
        <v>19</v>
      </c>
    </row>
    <row customHeight="1" ht="35.699999999999996">
      <c r="D16" s="1638"/>
      <c r="E16" s="1630" t="s">
        <v>112</v>
      </c>
      <c r="F16" s="707" t="s">
        <v>746</v>
      </c>
      <c r="G16" s="1646" t="s">
        <v>592</v>
      </c>
      <c r="H16" s="558">
        <f>SUM(H17,H20:H32)</f>
        <v>0</v>
      </c>
      <c r="I16" s="558">
        <f>SUM(I17,I20,I23,I26,I29:I32)</f>
        <v>0</v>
      </c>
      <c r="J16" s="289" t="s">
        <v>747</v>
      </c>
      <c r="K16" s="543" t="s">
        <v>670</v>
      </c>
      <c r="AF16" s="1631">
        <v>34</v>
      </c>
    </row>
    <row customHeight="1" ht="19.95">
      <c r="D17" s="1638"/>
      <c r="E17" s="1664" t="s">
        <v>748</v>
      </c>
      <c r="F17" s="954" t="s">
        <v>749</v>
      </c>
      <c r="G17" s="1643" t="s">
        <v>592</v>
      </c>
      <c r="H17" s="557"/>
      <c r="I17" s="557"/>
      <c r="J17" s="289" t="s">
        <v>750</v>
      </c>
      <c r="K17" s="543"/>
      <c r="AF17" s="1631">
        <v>19</v>
      </c>
    </row>
    <row customHeight="1" ht="24">
      <c r="D18" s="1638"/>
      <c r="E18" s="1664" t="s">
        <v>751</v>
      </c>
      <c r="F18" s="1650" t="s">
        <v>752</v>
      </c>
      <c r="G18" s="1643" t="s">
        <v>592</v>
      </c>
      <c r="H18" s="557"/>
      <c r="I18" s="557"/>
      <c r="J18" s="289" t="s">
        <v>753</v>
      </c>
      <c r="K18" s="543"/>
      <c r="AF18" s="1631">
        <v>23</v>
      </c>
    </row>
    <row customHeight="1" ht="35.699999999999996">
      <c r="D19" s="1638"/>
      <c r="E19" s="1664" t="s">
        <v>754</v>
      </c>
      <c r="F19" s="1650" t="s">
        <v>755</v>
      </c>
      <c r="G19" s="1643" t="s">
        <v>592</v>
      </c>
      <c r="H19" s="557"/>
      <c r="I19" s="557"/>
      <c r="J19" s="289"/>
      <c r="K19" s="543"/>
      <c r="AF19" s="1631">
        <v>34</v>
      </c>
    </row>
    <row customHeight="1" ht="19.95">
      <c r="D20" s="1638"/>
      <c r="E20" s="1664" t="s">
        <v>349</v>
      </c>
      <c r="F20" s="954" t="s">
        <v>756</v>
      </c>
      <c r="G20" s="1643" t="s">
        <v>592</v>
      </c>
      <c r="H20" s="557"/>
      <c r="I20" s="557"/>
      <c r="J20" s="289" t="s">
        <v>757</v>
      </c>
      <c r="K20" s="543"/>
      <c r="AF20" s="1631">
        <v>19</v>
      </c>
    </row>
    <row customHeight="1" ht="19.95">
      <c r="D21" s="1638"/>
      <c r="E21" s="1664" t="s">
        <v>758</v>
      </c>
      <c r="F21" s="1650" t="s">
        <v>759</v>
      </c>
      <c r="G21" s="1643" t="s">
        <v>592</v>
      </c>
      <c r="H21" s="557"/>
      <c r="I21" s="557"/>
      <c r="J21" s="289"/>
      <c r="K21" s="543"/>
      <c r="AF21" s="1631">
        <v>19</v>
      </c>
    </row>
    <row customHeight="1" ht="19.95">
      <c r="D22" s="1638"/>
      <c r="E22" s="1664" t="s">
        <v>760</v>
      </c>
      <c r="F22" s="1650" t="s">
        <v>761</v>
      </c>
      <c r="G22" s="1643" t="s">
        <v>592</v>
      </c>
      <c r="H22" s="557"/>
      <c r="I22" s="557"/>
      <c r="J22" s="289"/>
      <c r="K22" s="543"/>
      <c r="AF22" s="1631">
        <v>19</v>
      </c>
    </row>
    <row customHeight="1" ht="24">
      <c r="D23" s="1638"/>
      <c r="E23" s="1664" t="s">
        <v>352</v>
      </c>
      <c r="F23" s="954" t="s">
        <v>762</v>
      </c>
      <c r="G23" s="1643" t="s">
        <v>592</v>
      </c>
      <c r="H23" s="557"/>
      <c r="I23" s="557"/>
      <c r="J23" s="289" t="s">
        <v>763</v>
      </c>
      <c r="K23" s="543"/>
      <c r="AF23" s="1631">
        <v>23</v>
      </c>
    </row>
    <row customHeight="1" ht="19.95">
      <c r="D24" s="1638"/>
      <c r="E24" s="1664" t="s">
        <v>764</v>
      </c>
      <c r="F24" s="1650" t="s">
        <v>765</v>
      </c>
      <c r="G24" s="1643" t="s">
        <v>592</v>
      </c>
      <c r="H24" s="557"/>
      <c r="I24" s="557"/>
      <c r="J24" s="289"/>
      <c r="K24" s="543"/>
      <c r="AF24" s="1631">
        <v>19</v>
      </c>
    </row>
    <row customHeight="1" ht="35.699999999999996">
      <c r="D25" s="1638"/>
      <c r="E25" s="1664" t="s">
        <v>766</v>
      </c>
      <c r="F25" s="1650" t="s">
        <v>767</v>
      </c>
      <c r="G25" s="1643" t="s">
        <v>592</v>
      </c>
      <c r="H25" s="557"/>
      <c r="I25" s="557"/>
      <c r="J25" s="289"/>
      <c r="K25" s="543"/>
      <c r="AF25" s="1631">
        <v>34</v>
      </c>
    </row>
    <row customHeight="1" ht="24">
      <c r="D26" s="1638"/>
      <c r="E26" s="1664" t="s">
        <v>768</v>
      </c>
      <c r="F26" s="954" t="s">
        <v>769</v>
      </c>
      <c r="G26" s="1643" t="s">
        <v>592</v>
      </c>
      <c r="H26" s="557"/>
      <c r="I26" s="557"/>
      <c r="J26" s="289" t="s">
        <v>770</v>
      </c>
      <c r="K26" s="543"/>
      <c r="AF26" s="1631">
        <v>23</v>
      </c>
    </row>
    <row customHeight="1" ht="19.95">
      <c r="D27" s="1638"/>
      <c r="E27" s="1675" t="s">
        <v>771</v>
      </c>
      <c r="F27" s="1650" t="s">
        <v>772</v>
      </c>
      <c r="G27" s="1654" t="s">
        <v>592</v>
      </c>
      <c r="H27" s="1676"/>
      <c r="I27" s="1676"/>
      <c r="J27" s="289"/>
      <c r="K27" s="543"/>
      <c r="AF27" s="1631">
        <v>19</v>
      </c>
    </row>
    <row customHeight="1" ht="19.95">
      <c r="D28" s="1638"/>
      <c r="E28" s="1675" t="s">
        <v>773</v>
      </c>
      <c r="F28" s="1650" t="s">
        <v>774</v>
      </c>
      <c r="G28" s="1654" t="s">
        <v>592</v>
      </c>
      <c r="H28" s="1676"/>
      <c r="I28" s="1676"/>
      <c r="J28" s="289"/>
      <c r="K28" s="543"/>
      <c r="AF28" s="1631">
        <v>19</v>
      </c>
    </row>
    <row customHeight="1" ht="19.95">
      <c r="D29" s="1638"/>
      <c r="E29" s="1675" t="s">
        <v>775</v>
      </c>
      <c r="F29" s="954" t="s">
        <v>776</v>
      </c>
      <c r="G29" s="1654" t="s">
        <v>592</v>
      </c>
      <c r="H29" s="1676"/>
      <c r="I29" s="1676"/>
      <c r="J29" s="289"/>
      <c r="K29" s="543"/>
      <c r="AF29" s="1631">
        <v>19</v>
      </c>
    </row>
    <row customHeight="1" ht="19.95">
      <c r="D30" s="1638"/>
      <c r="E30" s="1675" t="s">
        <v>777</v>
      </c>
      <c r="F30" s="954" t="s">
        <v>778</v>
      </c>
      <c r="G30" s="1654" t="s">
        <v>592</v>
      </c>
      <c r="H30" s="1676"/>
      <c r="I30" s="1676"/>
      <c r="J30" s="289"/>
      <c r="K30" s="543"/>
      <c r="AF30" s="1631">
        <v>19</v>
      </c>
    </row>
    <row customHeight="1" ht="19.95">
      <c r="D31" s="1638"/>
      <c r="E31" s="1675" t="s">
        <v>779</v>
      </c>
      <c r="F31" s="954" t="s">
        <v>780</v>
      </c>
      <c r="G31" s="1654" t="s">
        <v>592</v>
      </c>
      <c r="H31" s="1676"/>
      <c r="I31" s="1676"/>
      <c r="J31" s="289"/>
      <c r="K31" s="543"/>
      <c r="AF31" s="1631">
        <v>19</v>
      </c>
    </row>
    <row s="1366" customFormat="1" customHeight="1" ht="35.699999999999996">
      <c r="A32" s="987"/>
      <c r="C32" s="1636"/>
      <c r="D32" s="1638"/>
      <c r="E32" s="1675" t="s">
        <v>781</v>
      </c>
      <c r="F32" s="954" t="s">
        <v>782</v>
      </c>
      <c r="G32" s="1644" t="s">
        <v>592</v>
      </c>
      <c r="H32" s="579">
        <f>SUM(H33:H34)</f>
        <v>0</v>
      </c>
      <c r="I32" s="579">
        <f>SUM(I33:I34)</f>
        <v>0</v>
      </c>
      <c r="J32" s="289" t="s">
        <v>783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617</v>
      </c>
      <c r="G34" s="572"/>
      <c r="H34" s="573"/>
      <c r="I34" s="573"/>
      <c r="J34" s="301" t="s">
        <v>784</v>
      </c>
      <c r="K34" s="543"/>
      <c r="L34" s="1636"/>
      <c r="M34" s="1636"/>
      <c r="R34" s="1636"/>
      <c r="U34" s="544"/>
      <c r="AA34" s="1632"/>
      <c r="AB34" s="1632"/>
      <c r="AC34" s="1632"/>
      <c r="AD34" s="1632"/>
      <c r="AE34" s="1632"/>
      <c r="AF34" s="1160">
        <v>19</v>
      </c>
    </row>
    <row customHeight="1" ht="60">
      <c r="D35" s="1638"/>
      <c r="E35" s="1675" t="s">
        <v>785</v>
      </c>
      <c r="F35" s="954" t="s">
        <v>786</v>
      </c>
      <c r="G35" s="1654" t="s">
        <v>592</v>
      </c>
      <c r="H35" s="1676"/>
      <c r="I35" s="1676"/>
      <c r="J35" s="289" t="s">
        <v>787</v>
      </c>
      <c r="K35" s="543"/>
      <c r="AF35" s="1631">
        <v>57</v>
      </c>
    </row>
    <row s="1366" customFormat="1" customHeight="1" ht="24">
      <c r="A36" s="989" t="s">
        <v>618</v>
      </c>
      <c r="C36" s="1636"/>
      <c r="D36" s="1638"/>
      <c r="E36" s="1664" t="s">
        <v>92</v>
      </c>
      <c r="F36" s="707" t="s">
        <v>788</v>
      </c>
      <c r="G36" s="1643" t="s">
        <v>592</v>
      </c>
      <c r="H36" s="557"/>
      <c r="I36" s="557"/>
      <c r="J36" s="289" t="s">
        <v>789</v>
      </c>
      <c r="K36" s="543"/>
      <c r="L36" s="1636"/>
      <c r="M36" s="1636"/>
      <c r="R36" s="1636"/>
      <c r="U36" s="544"/>
      <c r="AA36" s="1632"/>
      <c r="AB36" s="1632"/>
      <c r="AC36" s="1632"/>
      <c r="AD36" s="1632"/>
      <c r="AE36" s="1632"/>
      <c r="AF36" s="1160">
        <v>23</v>
      </c>
    </row>
    <row s="1366" customFormat="1" customHeight="1" ht="35.699999999999996">
      <c r="A37" s="989"/>
      <c r="C37" s="1636"/>
      <c r="D37" s="1638"/>
      <c r="E37" s="1664" t="s">
        <v>366</v>
      </c>
      <c r="F37" s="954" t="s">
        <v>790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791</v>
      </c>
      <c r="G38" s="1643" t="s">
        <v>592</v>
      </c>
      <c r="H38" s="557"/>
      <c r="I38" s="557"/>
      <c r="J38" s="289" t="s">
        <v>792</v>
      </c>
      <c r="K38" s="543"/>
      <c r="L38" s="1636"/>
      <c r="M38" s="1636"/>
      <c r="R38" s="1636"/>
      <c r="U38" s="544"/>
      <c r="AA38" s="1632"/>
      <c r="AB38" s="1632"/>
      <c r="AC38" s="1632"/>
      <c r="AD38" s="1632"/>
      <c r="AE38" s="1632"/>
      <c r="AF38" s="1160">
        <v>19</v>
      </c>
    </row>
    <row s="1366" customFormat="1" customHeight="1" ht="24">
      <c r="A39" s="987"/>
      <c r="C39" s="1636"/>
      <c r="D39" s="575"/>
      <c r="E39" s="1664" t="s">
        <v>793</v>
      </c>
      <c r="F39" s="954" t="s">
        <v>794</v>
      </c>
      <c r="G39" s="1654" t="s">
        <v>592</v>
      </c>
      <c r="H39" s="557"/>
      <c r="I39" s="557"/>
      <c r="J39" s="289" t="s">
        <v>795</v>
      </c>
      <c r="K39" s="543"/>
      <c r="L39" s="1636"/>
      <c r="M39" s="1636"/>
      <c r="R39" s="1636"/>
      <c r="U39" s="544"/>
      <c r="AA39" s="1632"/>
      <c r="AB39" s="1632"/>
      <c r="AC39" s="1632"/>
      <c r="AD39" s="1632"/>
      <c r="AE39" s="1632"/>
      <c r="AF39" s="1160">
        <v>23</v>
      </c>
    </row>
    <row s="1366" customFormat="1" customHeight="1" ht="24">
      <c r="A40" s="987"/>
      <c r="C40" s="1636"/>
      <c r="D40" s="1638"/>
      <c r="E40" s="1664" t="s">
        <v>796</v>
      </c>
      <c r="F40" s="1650" t="s">
        <v>797</v>
      </c>
      <c r="G40" s="1643" t="s">
        <v>592</v>
      </c>
      <c r="H40" s="557"/>
      <c r="I40" s="557"/>
      <c r="J40" s="289" t="s">
        <v>798</v>
      </c>
      <c r="K40" s="543"/>
      <c r="L40" s="1636"/>
      <c r="M40" s="1636"/>
      <c r="R40" s="1636"/>
      <c r="U40" s="544"/>
      <c r="AA40" s="1632"/>
      <c r="AB40" s="1632"/>
      <c r="AC40" s="1632"/>
      <c r="AD40" s="1632"/>
      <c r="AE40" s="1632"/>
      <c r="AF40" s="1160">
        <v>23</v>
      </c>
    </row>
    <row s="1366" customFormat="1" customHeight="1" ht="24">
      <c r="A41" s="987"/>
      <c r="C41" s="1636"/>
      <c r="D41" s="1638"/>
      <c r="E41" s="1664" t="s">
        <v>799</v>
      </c>
      <c r="F41" s="1650" t="s">
        <v>800</v>
      </c>
      <c r="G41" s="1643" t="s">
        <v>592</v>
      </c>
      <c r="H41" s="557"/>
      <c r="I41" s="557"/>
      <c r="J41" s="289" t="s">
        <v>801</v>
      </c>
      <c r="K41" s="543"/>
      <c r="L41" s="1636"/>
      <c r="M41" s="1636"/>
      <c r="R41" s="1636"/>
      <c r="U41" s="544"/>
      <c r="AA41" s="1632"/>
      <c r="AB41" s="1632"/>
      <c r="AC41" s="1632"/>
      <c r="AD41" s="1632"/>
      <c r="AE41" s="1632"/>
      <c r="AF41" s="1160">
        <v>23</v>
      </c>
    </row>
    <row s="1366" customFormat="1" customHeight="1" ht="24">
      <c r="A42" s="987"/>
      <c r="C42" s="1636"/>
      <c r="D42" s="1638"/>
      <c r="E42" s="1664" t="s">
        <v>802</v>
      </c>
      <c r="F42" s="1650" t="s">
        <v>803</v>
      </c>
      <c r="G42" s="1643" t="s">
        <v>592</v>
      </c>
      <c r="H42" s="557"/>
      <c r="I42" s="557"/>
      <c r="J42" s="289" t="s">
        <v>804</v>
      </c>
      <c r="K42" s="543"/>
      <c r="L42" s="1636"/>
      <c r="M42" s="1636"/>
      <c r="R42" s="1636"/>
      <c r="U42" s="544"/>
      <c r="AA42" s="1632"/>
      <c r="AB42" s="1632"/>
      <c r="AC42" s="1632"/>
      <c r="AD42" s="1632"/>
      <c r="AE42" s="1632"/>
      <c r="AF42" s="1160">
        <v>23</v>
      </c>
    </row>
    <row s="1366" customFormat="1" customHeight="1" ht="35.699999999999996">
      <c r="A43" s="987"/>
      <c r="C43" s="1636" t="s">
        <v>628</v>
      </c>
      <c r="D43" s="1638"/>
      <c r="E43" s="1664" t="s">
        <v>113</v>
      </c>
      <c r="F43" s="707" t="s">
        <v>669</v>
      </c>
      <c r="G43" s="1646" t="s">
        <v>805</v>
      </c>
      <c r="H43" s="401"/>
      <c r="I43" s="401"/>
      <c r="J43" s="289" t="s">
        <v>806</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807</v>
      </c>
      <c r="G44" s="1643" t="s">
        <v>808</v>
      </c>
      <c r="H44" s="545"/>
      <c r="I44" s="545"/>
      <c r="J44" s="289" t="s">
        <v>809</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810</v>
      </c>
      <c r="G45" s="1654" t="s">
        <v>811</v>
      </c>
      <c r="H45" s="545"/>
      <c r="I45" s="545"/>
      <c r="J45" s="289" t="s">
        <v>812</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813</v>
      </c>
      <c r="G46" s="1643" t="s">
        <v>630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91BB9-0951-EB4E-B4C8-E61EBC56E9E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592</v>
      </c>
      <c r="H2" s="541"/>
      <c r="I2" s="541"/>
      <c r="J2" s="542" t="s">
        <v>595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814</v>
      </c>
      <c r="F6" s="2248"/>
      <c r="G6" s="2248"/>
      <c r="H6" s="2248"/>
      <c r="I6" s="2248"/>
      <c r="J6" s="556"/>
      <c r="AF6" s="1631">
        <v>32</v>
      </c>
    </row>
    <row customHeight="1" ht="25.2">
      <c r="E7" s="2249" t="str">
        <f>IF(org=0,"Не определено",org)</f>
        <v>АО "УСТЭК"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604</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605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342</v>
      </c>
      <c r="F13" s="2370"/>
      <c r="G13" s="2370"/>
      <c r="H13" s="1656"/>
      <c r="I13" s="1656"/>
      <c r="J13" s="2127"/>
      <c r="AF13" s="1631">
        <v>11</v>
      </c>
    </row>
    <row customHeight="1" ht="24">
      <c r="E14" s="1657" t="s">
        <v>90</v>
      </c>
      <c r="F14" s="1660" t="s">
        <v>344</v>
      </c>
      <c r="G14" s="1660" t="s">
        <v>606</v>
      </c>
      <c r="H14" s="1660" t="s">
        <v>345</v>
      </c>
      <c r="I14" s="1660" t="s">
        <v>345</v>
      </c>
      <c r="J14" s="2127"/>
      <c r="AF14" s="1631">
        <v>23</v>
      </c>
    </row>
    <row customHeight="1" ht="19.95">
      <c r="D15" s="1638"/>
      <c r="E15" s="1630" t="s">
        <v>111</v>
      </c>
      <c r="F15" s="707" t="s">
        <v>815</v>
      </c>
      <c r="G15" s="1657" t="s">
        <v>592</v>
      </c>
      <c r="H15" s="557"/>
      <c r="I15" s="557"/>
      <c r="J15" s="289" t="s">
        <v>816</v>
      </c>
      <c r="K15" s="543" t="s">
        <v>670</v>
      </c>
      <c r="AF15" s="1631">
        <v>19</v>
      </c>
    </row>
    <row customHeight="1" ht="24">
      <c r="D16" s="1638"/>
      <c r="E16" s="1630" t="s">
        <v>112</v>
      </c>
      <c r="F16" s="1665" t="s">
        <v>817</v>
      </c>
      <c r="G16" s="1657" t="s">
        <v>592</v>
      </c>
      <c r="H16" s="558">
        <f>SUM(H17,H20:H27)</f>
        <v>0</v>
      </c>
      <c r="I16" s="558">
        <f>SUM(I17,I20:I27)</f>
        <v>0</v>
      </c>
      <c r="J16" s="289" t="s">
        <v>818</v>
      </c>
      <c r="K16" s="543" t="s">
        <v>670</v>
      </c>
      <c r="AF16" s="1631">
        <v>23</v>
      </c>
    </row>
    <row customHeight="1" ht="35.699999999999996">
      <c r="D17" s="1638"/>
      <c r="E17" s="1664" t="s">
        <v>748</v>
      </c>
      <c r="F17" s="1667" t="s">
        <v>819</v>
      </c>
      <c r="G17" s="1654" t="s">
        <v>592</v>
      </c>
      <c r="H17" s="557"/>
      <c r="I17" s="557"/>
      <c r="J17" s="289" t="s">
        <v>820</v>
      </c>
      <c r="K17" s="543"/>
      <c r="AF17" s="1631">
        <v>34</v>
      </c>
    </row>
    <row customHeight="1" ht="19.95">
      <c r="D18" s="1638"/>
      <c r="E18" s="1664" t="s">
        <v>751</v>
      </c>
      <c r="F18" s="1668" t="s">
        <v>821</v>
      </c>
      <c r="G18" s="1654" t="s">
        <v>592</v>
      </c>
      <c r="H18" s="557"/>
      <c r="I18" s="557"/>
      <c r="J18" s="289"/>
      <c r="K18" s="543"/>
      <c r="AF18" s="1631">
        <v>19</v>
      </c>
    </row>
    <row customHeight="1" ht="24">
      <c r="D19" s="1638"/>
      <c r="E19" s="1664" t="s">
        <v>754</v>
      </c>
      <c r="F19" s="1668" t="s">
        <v>822</v>
      </c>
      <c r="G19" s="1654" t="s">
        <v>592</v>
      </c>
      <c r="H19" s="557"/>
      <c r="I19" s="557"/>
      <c r="J19" s="289"/>
      <c r="K19" s="543"/>
      <c r="AF19" s="1631">
        <v>23</v>
      </c>
    </row>
    <row customHeight="1" ht="35.699999999999996">
      <c r="D20" s="1638"/>
      <c r="E20" s="1664" t="s">
        <v>349</v>
      </c>
      <c r="F20" s="1667" t="s">
        <v>823</v>
      </c>
      <c r="G20" s="1654" t="s">
        <v>592</v>
      </c>
      <c r="H20" s="557"/>
      <c r="I20" s="557"/>
      <c r="J20" s="289"/>
      <c r="K20" s="543"/>
      <c r="AF20" s="1631">
        <v>34</v>
      </c>
    </row>
    <row customHeight="1" ht="48.29999999999999">
      <c r="D21" s="1638"/>
      <c r="E21" s="1664" t="s">
        <v>352</v>
      </c>
      <c r="F21" s="1667" t="s">
        <v>824</v>
      </c>
      <c r="G21" s="1654" t="s">
        <v>592</v>
      </c>
      <c r="H21" s="557"/>
      <c r="I21" s="557"/>
      <c r="J21" s="289"/>
      <c r="K21" s="543"/>
      <c r="AF21" s="1631">
        <v>46</v>
      </c>
    </row>
    <row customHeight="1" ht="60">
      <c r="D22" s="1638"/>
      <c r="E22" s="1664" t="s">
        <v>768</v>
      </c>
      <c r="F22" s="1667" t="s">
        <v>825</v>
      </c>
      <c r="G22" s="1654" t="s">
        <v>592</v>
      </c>
      <c r="H22" s="557"/>
      <c r="I22" s="557"/>
      <c r="J22" s="289"/>
      <c r="K22" s="543"/>
      <c r="AF22" s="1631">
        <v>57</v>
      </c>
    </row>
    <row customHeight="1" ht="35.699999999999996">
      <c r="D23" s="1638"/>
      <c r="E23" s="1664" t="s">
        <v>775</v>
      </c>
      <c r="F23" s="1667" t="s">
        <v>826</v>
      </c>
      <c r="G23" s="1654" t="s">
        <v>592</v>
      </c>
      <c r="H23" s="557"/>
      <c r="I23" s="557"/>
      <c r="J23" s="289"/>
      <c r="K23" s="543"/>
      <c r="AF23" s="1631">
        <v>34</v>
      </c>
    </row>
    <row customHeight="1" ht="35.699999999999996">
      <c r="D24" s="1638"/>
      <c r="E24" s="1664" t="s">
        <v>777</v>
      </c>
      <c r="F24" s="1667" t="s">
        <v>827</v>
      </c>
      <c r="G24" s="1654" t="s">
        <v>592</v>
      </c>
      <c r="H24" s="557"/>
      <c r="I24" s="557"/>
      <c r="J24" s="289"/>
      <c r="K24" s="543"/>
      <c r="AF24" s="1631">
        <v>34</v>
      </c>
    </row>
    <row customHeight="1" ht="24">
      <c r="D25" s="1638"/>
      <c r="E25" s="1664" t="s">
        <v>779</v>
      </c>
      <c r="F25" s="1667" t="s">
        <v>828</v>
      </c>
      <c r="G25" s="1654" t="s">
        <v>592</v>
      </c>
      <c r="H25" s="557"/>
      <c r="I25" s="557"/>
      <c r="J25" s="289"/>
      <c r="K25" s="543"/>
      <c r="AF25" s="1631">
        <v>23</v>
      </c>
    </row>
    <row customHeight="1" ht="76.5">
      <c r="D26" s="1638"/>
      <c r="E26" s="1664" t="s">
        <v>781</v>
      </c>
      <c r="F26" s="1667" t="s">
        <v>829</v>
      </c>
      <c r="G26" s="1654" t="s">
        <v>592</v>
      </c>
      <c r="H26" s="557"/>
      <c r="I26" s="557"/>
      <c r="J26" s="289"/>
      <c r="K26" s="543"/>
      <c r="AF26" s="1631">
        <v>73</v>
      </c>
    </row>
    <row s="1366" customFormat="1" customHeight="1" ht="35.699999999999996">
      <c r="A27" s="987"/>
      <c r="C27" s="1636"/>
      <c r="D27" s="1638"/>
      <c r="E27" s="1629" t="s">
        <v>785</v>
      </c>
      <c r="F27" s="1628" t="s">
        <v>830</v>
      </c>
      <c r="G27" s="1655" t="s">
        <v>592</v>
      </c>
      <c r="H27" s="579">
        <f>SUM(H28:H29)</f>
        <v>0</v>
      </c>
      <c r="I27" s="579">
        <f>SUM(I28:I29)</f>
        <v>0</v>
      </c>
      <c r="J27" s="289" t="s">
        <v>783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617</v>
      </c>
      <c r="G29" s="572"/>
      <c r="H29" s="573"/>
      <c r="I29" s="573"/>
      <c r="J29" s="301" t="s">
        <v>784</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831</v>
      </c>
      <c r="G30" s="1654" t="s">
        <v>592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832</v>
      </c>
      <c r="G31" s="1654" t="s">
        <v>592</v>
      </c>
      <c r="H31" s="557"/>
      <c r="I31" s="557"/>
      <c r="J31" s="289" t="s">
        <v>833</v>
      </c>
      <c r="K31" s="543"/>
      <c r="L31" s="1636"/>
      <c r="M31" s="1636"/>
      <c r="R31" s="1636"/>
      <c r="U31" s="544"/>
      <c r="AA31" s="1632"/>
      <c r="AB31" s="1632"/>
      <c r="AC31" s="1632"/>
      <c r="AD31" s="1632"/>
      <c r="AE31" s="1632"/>
      <c r="AF31" s="1160">
        <v>34</v>
      </c>
    </row>
    <row s="1366" customFormat="1" customHeight="1" ht="24">
      <c r="A32" s="987"/>
      <c r="C32" s="1636"/>
      <c r="D32" s="1638"/>
      <c r="E32" s="1664" t="s">
        <v>793</v>
      </c>
      <c r="F32" s="690" t="s">
        <v>797</v>
      </c>
      <c r="G32" s="1654" t="s">
        <v>592</v>
      </c>
      <c r="H32" s="557"/>
      <c r="I32" s="557"/>
      <c r="J32" s="289" t="s">
        <v>834</v>
      </c>
      <c r="K32" s="543"/>
      <c r="L32" s="1636"/>
      <c r="M32" s="1636"/>
      <c r="R32" s="1636"/>
      <c r="U32" s="544"/>
      <c r="AA32" s="1632"/>
      <c r="AB32" s="1632"/>
      <c r="AC32" s="1632"/>
      <c r="AD32" s="1632"/>
      <c r="AE32" s="1632"/>
      <c r="AF32" s="1160">
        <v>23</v>
      </c>
    </row>
    <row s="1366" customFormat="1" customHeight="1" ht="24">
      <c r="A33" s="987"/>
      <c r="C33" s="1636"/>
      <c r="D33" s="1638"/>
      <c r="E33" s="1664" t="s">
        <v>835</v>
      </c>
      <c r="F33" s="690" t="s">
        <v>836</v>
      </c>
      <c r="G33" s="1654" t="s">
        <v>592</v>
      </c>
      <c r="H33" s="557"/>
      <c r="I33" s="557"/>
      <c r="J33" s="289" t="s">
        <v>837</v>
      </c>
      <c r="K33" s="543"/>
      <c r="L33" s="1636"/>
      <c r="M33" s="1636"/>
      <c r="R33" s="1636"/>
      <c r="U33" s="544"/>
      <c r="AA33" s="1632"/>
      <c r="AB33" s="1632"/>
      <c r="AC33" s="1632"/>
      <c r="AD33" s="1632"/>
      <c r="AE33" s="1632"/>
      <c r="AF33" s="1160">
        <v>23</v>
      </c>
    </row>
    <row s="1366" customFormat="1" customHeight="1" ht="24">
      <c r="A34" s="987"/>
      <c r="C34" s="1636"/>
      <c r="D34" s="1638"/>
      <c r="E34" s="1664" t="s">
        <v>838</v>
      </c>
      <c r="F34" s="690" t="s">
        <v>803</v>
      </c>
      <c r="G34" s="1654" t="s">
        <v>592</v>
      </c>
      <c r="H34" s="557"/>
      <c r="I34" s="557"/>
      <c r="J34" s="289" t="s">
        <v>839</v>
      </c>
      <c r="K34" s="543"/>
      <c r="L34" s="1636"/>
      <c r="M34" s="1636"/>
      <c r="R34" s="1636"/>
      <c r="U34" s="544"/>
      <c r="AA34" s="1632"/>
      <c r="AB34" s="1632"/>
      <c r="AC34" s="1632"/>
      <c r="AD34" s="1632"/>
      <c r="AE34" s="1632"/>
      <c r="AF34" s="1160">
        <v>23</v>
      </c>
    </row>
    <row s="1366" customFormat="1" customHeight="1" ht="35.699999999999996">
      <c r="A35" s="987"/>
      <c r="C35" s="1636" t="s">
        <v>628</v>
      </c>
      <c r="D35" s="1638"/>
      <c r="E35" s="1664" t="s">
        <v>113</v>
      </c>
      <c r="F35" s="1661" t="s">
        <v>669</v>
      </c>
      <c r="G35" s="1657" t="s">
        <v>348</v>
      </c>
      <c r="H35" s="401"/>
      <c r="I35" s="401"/>
      <c r="J35" s="289" t="s">
        <v>840</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841</v>
      </c>
      <c r="G36" s="1654" t="s">
        <v>808</v>
      </c>
      <c r="H36" s="545"/>
      <c r="I36" s="545"/>
      <c r="J36" s="289" t="s">
        <v>809</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842</v>
      </c>
      <c r="G37" s="1654" t="s">
        <v>811</v>
      </c>
      <c r="H37" s="545"/>
      <c r="I37" s="545"/>
      <c r="J37" s="289" t="s">
        <v>812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843</v>
      </c>
      <c r="F39" s="2285" t="s">
        <v>844</v>
      </c>
      <c r="G39" s="2285"/>
      <c r="H39" s="369"/>
      <c r="I39" s="369"/>
      <c r="J39" s="369"/>
      <c r="AF39" s="1631">
        <v>26</v>
      </c>
    </row>
    <row s="1641" customFormat="1" customHeight="1" ht="39.75">
      <c r="A40" s="987"/>
      <c r="B40" s="1636"/>
      <c r="C40" s="1636"/>
      <c r="D40" s="351"/>
      <c r="F40" s="2285" t="s">
        <v>845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106B2-DCC5-078A-D6F4-B414F785D14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"УСТЭК"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604</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605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342</v>
      </c>
      <c r="E10" s="2102"/>
      <c r="F10" s="2102"/>
      <c r="G10" s="2102"/>
      <c r="H10" s="2102"/>
      <c r="I10" s="2102"/>
      <c r="J10" s="2103"/>
      <c r="K10" s="2199"/>
      <c r="L10" s="509"/>
      <c r="X10" s="758">
        <v>11</v>
      </c>
    </row>
    <row s="1635" customFormat="1" customHeight="1" ht="24">
      <c r="A11" s="2385"/>
      <c r="B11" s="2385"/>
      <c r="C11" s="657"/>
      <c r="D11" s="703" t="s">
        <v>90</v>
      </c>
      <c r="E11" s="705" t="s">
        <v>846</v>
      </c>
      <c r="F11" s="705" t="s">
        <v>606</v>
      </c>
      <c r="G11" s="465" t="s">
        <v>345</v>
      </c>
      <c r="H11" s="465" t="s">
        <v>432</v>
      </c>
      <c r="I11" s="807" t="s">
        <v>345</v>
      </c>
      <c r="J11" s="808" t="s">
        <v>432</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847</v>
      </c>
      <c r="D13" s="953" t="s">
        <v>111</v>
      </c>
      <c r="E13" s="279" t="s">
        <v>848</v>
      </c>
      <c r="F13" s="660" t="s">
        <v>849</v>
      </c>
      <c r="G13" s="557"/>
      <c r="H13" s="661"/>
      <c r="I13" s="557"/>
      <c r="J13" s="661"/>
      <c r="K13" s="289" t="s">
        <v>850</v>
      </c>
      <c r="L13" s="720"/>
      <c r="X13" s="505">
        <v>0</v>
      </c>
    </row>
    <row customHeight="1" ht="22.5">
      <c r="A14" s="2392"/>
      <c r="D14" s="539" t="s">
        <v>112</v>
      </c>
      <c r="E14" s="279" t="s">
        <v>851</v>
      </c>
      <c r="F14" s="660" t="s">
        <v>852</v>
      </c>
      <c r="G14" s="557"/>
      <c r="H14" s="662"/>
      <c r="I14" s="557"/>
      <c r="J14" s="662"/>
      <c r="K14" s="289" t="s">
        <v>853</v>
      </c>
      <c r="L14" s="720"/>
      <c r="X14" s="505">
        <v>0</v>
      </c>
    </row>
    <row s="1635" customFormat="1" customHeight="1" ht="78.75">
      <c r="A15" s="2392"/>
      <c r="B15" s="511"/>
      <c r="D15" s="953" t="s">
        <v>92</v>
      </c>
      <c r="E15" s="707" t="s">
        <v>854</v>
      </c>
      <c r="F15" s="950" t="s">
        <v>348</v>
      </c>
      <c r="G15" s="950" t="s">
        <v>348</v>
      </c>
      <c r="H15" s="106"/>
      <c r="I15" s="950" t="s">
        <v>348</v>
      </c>
      <c r="J15" s="106"/>
      <c r="K15" s="289" t="s">
        <v>855</v>
      </c>
      <c r="L15" s="720"/>
      <c r="X15" s="758">
        <v>0</v>
      </c>
    </row>
    <row s="1635" customFormat="1" customHeight="1" ht="22.5">
      <c r="A16" s="2392"/>
      <c r="B16" s="511"/>
      <c r="D16" s="953" t="s">
        <v>366</v>
      </c>
      <c r="E16" s="954" t="s">
        <v>856</v>
      </c>
      <c r="F16" s="950" t="s">
        <v>857</v>
      </c>
      <c r="G16" s="817"/>
      <c r="H16" s="106"/>
      <c r="I16" s="817"/>
      <c r="J16" s="106"/>
      <c r="K16" s="289"/>
      <c r="L16" s="720"/>
      <c r="X16" s="758">
        <v>0</v>
      </c>
    </row>
    <row s="1635" customFormat="1" customHeight="1" ht="22.5">
      <c r="A17" s="2392"/>
      <c r="B17" s="511"/>
      <c r="D17" s="953" t="s">
        <v>374</v>
      </c>
      <c r="E17" s="954" t="s">
        <v>858</v>
      </c>
      <c r="F17" s="950" t="s">
        <v>859</v>
      </c>
      <c r="G17" s="817"/>
      <c r="H17" s="106"/>
      <c r="I17" s="817"/>
      <c r="J17" s="106"/>
      <c r="K17" s="289"/>
      <c r="L17" s="720"/>
      <c r="X17" s="758">
        <v>0</v>
      </c>
    </row>
    <row s="1635" customFormat="1" customHeight="1" ht="33.75">
      <c r="A18" s="2392"/>
      <c r="B18" s="511"/>
      <c r="D18" s="953" t="s">
        <v>376</v>
      </c>
      <c r="E18" s="954" t="s">
        <v>860</v>
      </c>
      <c r="F18" s="950" t="s">
        <v>611</v>
      </c>
      <c r="G18" s="680"/>
      <c r="H18" s="106"/>
      <c r="I18" s="680"/>
      <c r="J18" s="106"/>
      <c r="K18" s="289"/>
      <c r="L18" s="720"/>
      <c r="X18" s="758">
        <v>0</v>
      </c>
    </row>
    <row customHeight="1" ht="101.25">
      <c r="A19" s="2392"/>
      <c r="D19" s="953" t="s">
        <v>93</v>
      </c>
      <c r="E19" s="279" t="s">
        <v>861</v>
      </c>
      <c r="F19" s="660" t="s">
        <v>586</v>
      </c>
      <c r="G19" s="663"/>
      <c r="H19" s="662"/>
      <c r="I19" s="955"/>
      <c r="J19" s="662"/>
      <c r="K19" s="289" t="s">
        <v>862</v>
      </c>
      <c r="L19" s="720"/>
      <c r="X19" s="505">
        <v>0</v>
      </c>
    </row>
    <row s="1635" customFormat="1" customHeight="1" ht="18.75">
      <c r="A20" s="2392"/>
      <c r="C20" s="956"/>
      <c r="D20" s="953" t="s">
        <v>793</v>
      </c>
      <c r="E20" s="954" t="s">
        <v>863</v>
      </c>
      <c r="F20" s="950" t="s">
        <v>348</v>
      </c>
      <c r="G20" s="950" t="s">
        <v>348</v>
      </c>
      <c r="H20" s="949" t="s">
        <v>348</v>
      </c>
      <c r="I20" s="950" t="s">
        <v>348</v>
      </c>
      <c r="J20" s="949" t="s">
        <v>348</v>
      </c>
      <c r="K20" s="948"/>
      <c r="L20" s="720"/>
      <c r="W20" s="675"/>
      <c r="X20" s="758">
        <v>0</v>
      </c>
    </row>
    <row s="1635" customFormat="1" customHeight="1" ht="33.75">
      <c r="A21" s="2392"/>
      <c r="C21" s="956"/>
      <c r="D21" s="953" t="s">
        <v>796</v>
      </c>
      <c r="E21" s="576" t="s">
        <v>864</v>
      </c>
      <c r="F21" s="950" t="s">
        <v>865</v>
      </c>
      <c r="G21" s="680"/>
      <c r="H21" s="106"/>
      <c r="I21" s="680"/>
      <c r="J21" s="106"/>
      <c r="K21" s="948"/>
      <c r="L21" s="720"/>
      <c r="W21" s="675"/>
      <c r="X21" s="758">
        <v>0</v>
      </c>
    </row>
    <row s="1635" customFormat="1" customHeight="1" ht="33.75">
      <c r="A22" s="2392"/>
      <c r="C22" s="956"/>
      <c r="D22" s="953" t="s">
        <v>799</v>
      </c>
      <c r="E22" s="576" t="s">
        <v>866</v>
      </c>
      <c r="F22" s="950" t="s">
        <v>867</v>
      </c>
      <c r="G22" s="680"/>
      <c r="H22" s="106"/>
      <c r="I22" s="680"/>
      <c r="J22" s="106"/>
      <c r="K22" s="948"/>
      <c r="L22" s="720"/>
      <c r="W22" s="675"/>
      <c r="X22" s="758">
        <v>0</v>
      </c>
    </row>
    <row s="1635" customFormat="1" customHeight="1" ht="22.5">
      <c r="A23" s="2392"/>
      <c r="C23" s="956"/>
      <c r="D23" s="953" t="s">
        <v>835</v>
      </c>
      <c r="E23" s="954" t="s">
        <v>868</v>
      </c>
      <c r="F23" s="950" t="s">
        <v>348</v>
      </c>
      <c r="G23" s="950" t="s">
        <v>348</v>
      </c>
      <c r="H23" s="949" t="s">
        <v>348</v>
      </c>
      <c r="I23" s="950" t="s">
        <v>348</v>
      </c>
      <c r="J23" s="949" t="s">
        <v>348</v>
      </c>
      <c r="K23" s="948"/>
      <c r="L23" s="720"/>
      <c r="W23" s="675"/>
      <c r="X23" s="758">
        <v>0</v>
      </c>
    </row>
    <row s="1635" customFormat="1" customHeight="1" ht="22.5">
      <c r="A24" s="2392"/>
      <c r="C24" s="956"/>
      <c r="D24" s="953" t="s">
        <v>869</v>
      </c>
      <c r="E24" s="576" t="s">
        <v>870</v>
      </c>
      <c r="F24" s="950" t="s">
        <v>871</v>
      </c>
      <c r="G24" s="680"/>
      <c r="H24" s="686"/>
      <c r="I24" s="680"/>
      <c r="J24" s="686"/>
      <c r="K24" s="948"/>
      <c r="L24" s="720"/>
      <c r="W24" s="675"/>
      <c r="X24" s="758">
        <v>0</v>
      </c>
    </row>
    <row s="1635" customFormat="1" customHeight="1" ht="22.5">
      <c r="A25" s="2392"/>
      <c r="C25" s="956"/>
      <c r="D25" s="953" t="s">
        <v>872</v>
      </c>
      <c r="E25" s="576" t="s">
        <v>873</v>
      </c>
      <c r="F25" s="950" t="s">
        <v>348</v>
      </c>
      <c r="G25" s="950" t="s">
        <v>348</v>
      </c>
      <c r="H25" s="949" t="s">
        <v>348</v>
      </c>
      <c r="I25" s="950" t="s">
        <v>348</v>
      </c>
      <c r="J25" s="949" t="s">
        <v>348</v>
      </c>
      <c r="K25" s="948"/>
      <c r="L25" s="720"/>
      <c r="W25" s="675"/>
      <c r="X25" s="758">
        <v>0</v>
      </c>
    </row>
    <row s="1635" customFormat="1" customHeight="1" ht="18.75">
      <c r="A26" s="2392"/>
      <c r="C26" s="956"/>
      <c r="D26" s="953" t="s">
        <v>874</v>
      </c>
      <c r="E26" s="553" t="s">
        <v>875</v>
      </c>
      <c r="F26" s="950" t="s">
        <v>876</v>
      </c>
      <c r="G26" s="680"/>
      <c r="H26" s="686"/>
      <c r="I26" s="680"/>
      <c r="J26" s="686"/>
      <c r="K26" s="948"/>
      <c r="L26" s="720"/>
      <c r="W26" s="675"/>
      <c r="X26" s="758">
        <v>0</v>
      </c>
    </row>
    <row s="1635" customFormat="1" customHeight="1" ht="18.75">
      <c r="A27" s="2392"/>
      <c r="C27" s="956"/>
      <c r="D27" s="953" t="s">
        <v>877</v>
      </c>
      <c r="E27" s="553" t="s">
        <v>878</v>
      </c>
      <c r="F27" s="950" t="s">
        <v>879</v>
      </c>
      <c r="G27" s="680"/>
      <c r="H27" s="686"/>
      <c r="I27" s="680"/>
      <c r="J27" s="686"/>
      <c r="K27" s="948"/>
      <c r="L27" s="720"/>
      <c r="W27" s="675"/>
      <c r="X27" s="758">
        <v>0</v>
      </c>
    </row>
    <row s="1635" customFormat="1" customHeight="1" ht="18.75">
      <c r="A28" s="2392"/>
      <c r="C28" s="956"/>
      <c r="D28" s="953" t="s">
        <v>880</v>
      </c>
      <c r="E28" s="576" t="s">
        <v>881</v>
      </c>
      <c r="F28" s="950" t="s">
        <v>348</v>
      </c>
      <c r="G28" s="950" t="s">
        <v>348</v>
      </c>
      <c r="H28" s="949" t="s">
        <v>348</v>
      </c>
      <c r="I28" s="950" t="s">
        <v>348</v>
      </c>
      <c r="J28" s="949" t="s">
        <v>348</v>
      </c>
      <c r="K28" s="948"/>
      <c r="L28" s="720"/>
      <c r="W28" s="675"/>
      <c r="X28" s="758">
        <v>0</v>
      </c>
    </row>
    <row s="1635" customFormat="1" customHeight="1" ht="18.75">
      <c r="A29" s="2392"/>
      <c r="C29" s="956"/>
      <c r="D29" s="953" t="s">
        <v>882</v>
      </c>
      <c r="E29" s="553" t="s">
        <v>875</v>
      </c>
      <c r="F29" s="950" t="s">
        <v>883</v>
      </c>
      <c r="G29" s="680"/>
      <c r="H29" s="686"/>
      <c r="I29" s="680"/>
      <c r="J29" s="686"/>
      <c r="K29" s="948"/>
      <c r="L29" s="720"/>
      <c r="W29" s="675"/>
      <c r="X29" s="758">
        <v>0</v>
      </c>
    </row>
    <row s="1635" customFormat="1" customHeight="1" ht="18.75">
      <c r="A30" s="2392"/>
      <c r="C30" s="956"/>
      <c r="D30" s="953" t="s">
        <v>884</v>
      </c>
      <c r="E30" s="553" t="s">
        <v>885</v>
      </c>
      <c r="F30" s="950" t="s">
        <v>886</v>
      </c>
      <c r="G30" s="680"/>
      <c r="H30" s="686"/>
      <c r="I30" s="680"/>
      <c r="J30" s="686"/>
      <c r="K30" s="948"/>
      <c r="L30" s="720"/>
      <c r="W30" s="675"/>
      <c r="X30" s="758">
        <v>0</v>
      </c>
    </row>
    <row customHeight="1" ht="126.75">
      <c r="A31" s="2392"/>
      <c r="D31" s="953" t="s">
        <v>113</v>
      </c>
      <c r="E31" s="279" t="s">
        <v>887</v>
      </c>
      <c r="F31" s="660" t="s">
        <v>598</v>
      </c>
      <c r="G31" s="557"/>
      <c r="H31" s="662"/>
      <c r="I31" s="557"/>
      <c r="J31" s="662"/>
      <c r="K31" s="289" t="s">
        <v>888</v>
      </c>
      <c r="L31" s="720"/>
      <c r="X31" s="505">
        <v>0</v>
      </c>
    </row>
    <row customHeight="1" ht="56.25">
      <c r="A32" s="2392"/>
      <c r="D32" s="953" t="s">
        <v>94</v>
      </c>
      <c r="E32" s="279" t="s">
        <v>889</v>
      </c>
      <c r="F32" s="539" t="s">
        <v>859</v>
      </c>
      <c r="G32" s="557"/>
      <c r="H32" s="662"/>
      <c r="I32" s="557"/>
      <c r="J32" s="662"/>
      <c r="K32" s="289" t="s">
        <v>890</v>
      </c>
      <c r="L32" s="720"/>
      <c r="X32" s="505">
        <v>0</v>
      </c>
    </row>
    <row customHeight="1" ht="11.25">
      <c r="A33" s="2392"/>
      <c r="E33" s="664"/>
      <c r="F33" s="181"/>
      <c r="G33" s="181"/>
      <c r="H33" s="181"/>
      <c r="I33" s="181"/>
      <c r="J33" s="181"/>
      <c r="K33" s="181"/>
      <c r="X33" s="505">
        <v>0</v>
      </c>
    </row>
    <row customHeight="1" ht="12.75">
      <c r="A34" s="2392"/>
      <c r="D34" s="65">
        <v>1</v>
      </c>
      <c r="E34" s="335" t="s">
        <v>891</v>
      </c>
      <c r="X34" s="505">
        <v>0</v>
      </c>
    </row>
    <row customHeight="1" ht="11.25">
      <c r="A35" s="2392"/>
      <c r="D35" s="369"/>
      <c r="E35" s="335" t="s">
        <v>892</v>
      </c>
      <c r="X35" s="505">
        <v>0</v>
      </c>
    </row>
    <row s="1635" customFormat="1" customHeight="1" ht="11.549999999999999">
      <c r="A36" s="1033"/>
      <c r="B36" s="518"/>
      <c r="D36" s="1034"/>
      <c r="E36" s="1035"/>
      <c r="X36" s="509">
        <v>11</v>
      </c>
    </row>
    <row s="1635" customFormat="1" customHeight="1" ht="22.5" hidden="1">
      <c r="A37" s="2392" t="s">
        <v>893</v>
      </c>
      <c r="B37" s="511"/>
      <c r="D37" s="953">
        <v>1</v>
      </c>
      <c r="E37" s="707" t="s">
        <v>894</v>
      </c>
      <c r="F37" s="660" t="s">
        <v>849</v>
      </c>
      <c r="G37" s="557"/>
      <c r="H37" s="519"/>
      <c r="I37" s="557"/>
      <c r="J37" s="519"/>
      <c r="K37" s="289" t="s">
        <v>895</v>
      </c>
      <c r="X37" s="758">
        <v>0</v>
      </c>
    </row>
    <row s="1635" customFormat="1" customHeight="1" ht="22.5" hidden="1">
      <c r="A38" s="2392"/>
      <c r="B38" s="511"/>
      <c r="D38" s="669" t="s">
        <v>112</v>
      </c>
      <c r="E38" s="1032" t="s">
        <v>896</v>
      </c>
      <c r="F38" s="1036" t="s">
        <v>586</v>
      </c>
      <c r="G38" s="1036" t="s">
        <v>586</v>
      </c>
      <c r="H38" s="1030"/>
      <c r="I38" s="1036" t="s">
        <v>586</v>
      </c>
      <c r="J38" s="1030"/>
      <c r="K38" s="1031"/>
      <c r="X38" s="758">
        <v>0</v>
      </c>
    </row>
    <row s="1635" customFormat="1" customHeight="1" ht="33.75" hidden="1">
      <c r="A39" s="2392"/>
      <c r="B39" s="511"/>
      <c r="D39" s="665" t="s">
        <v>751</v>
      </c>
      <c r="E39" s="723" t="s">
        <v>897</v>
      </c>
      <c r="F39" s="660" t="s">
        <v>898</v>
      </c>
      <c r="G39" s="668"/>
      <c r="H39" s="1023"/>
      <c r="I39" s="668"/>
      <c r="J39" s="1023"/>
      <c r="K39" s="289" t="s">
        <v>899</v>
      </c>
      <c r="X39" s="758">
        <v>0</v>
      </c>
    </row>
    <row s="1635" customFormat="1" customHeight="1" ht="33.75" hidden="1">
      <c r="A40" s="2392"/>
      <c r="B40" s="511"/>
      <c r="D40" s="665" t="s">
        <v>754</v>
      </c>
      <c r="E40" s="723" t="s">
        <v>900</v>
      </c>
      <c r="F40" s="1027" t="s">
        <v>901</v>
      </c>
      <c r="G40" s="741"/>
      <c r="H40" s="1023"/>
      <c r="I40" s="741"/>
      <c r="J40" s="1023"/>
      <c r="K40" s="289" t="s">
        <v>902</v>
      </c>
      <c r="X40" s="758">
        <v>0</v>
      </c>
    </row>
    <row s="1635" customFormat="1" customHeight="1" ht="22.5" hidden="1">
      <c r="A41" s="2392"/>
      <c r="B41" s="511"/>
      <c r="D41" s="665" t="s">
        <v>92</v>
      </c>
      <c r="E41" s="722" t="s">
        <v>903</v>
      </c>
      <c r="F41" s="660" t="s">
        <v>586</v>
      </c>
      <c r="G41" s="660" t="s">
        <v>586</v>
      </c>
      <c r="H41" s="1024"/>
      <c r="I41" s="660" t="s">
        <v>586</v>
      </c>
      <c r="J41" s="1024"/>
      <c r="K41" s="302"/>
      <c r="X41" s="758">
        <v>0</v>
      </c>
    </row>
    <row s="1635" customFormat="1" customHeight="1" ht="45" hidden="1">
      <c r="A42" s="2392"/>
      <c r="B42" s="511"/>
      <c r="D42" s="665" t="s">
        <v>366</v>
      </c>
      <c r="E42" s="723" t="s">
        <v>904</v>
      </c>
      <c r="F42" s="660" t="s">
        <v>598</v>
      </c>
      <c r="G42" s="557"/>
      <c r="H42" s="1024"/>
      <c r="I42" s="557"/>
      <c r="J42" s="1024"/>
      <c r="K42" s="302" t="s">
        <v>905</v>
      </c>
      <c r="X42" s="758">
        <v>0</v>
      </c>
    </row>
    <row s="1635" customFormat="1" customHeight="1" ht="45" hidden="1">
      <c r="A43" s="2392"/>
      <c r="B43" s="511"/>
      <c r="D43" s="665" t="s">
        <v>374</v>
      </c>
      <c r="E43" s="667" t="s">
        <v>906</v>
      </c>
      <c r="F43" s="1028" t="s">
        <v>598</v>
      </c>
      <c r="G43" s="742"/>
      <c r="H43" s="1023"/>
      <c r="I43" s="742"/>
      <c r="J43" s="1023"/>
      <c r="K43" s="302" t="s">
        <v>907</v>
      </c>
      <c r="X43" s="758">
        <v>0</v>
      </c>
    </row>
    <row s="1635" customFormat="1" customHeight="1" ht="11.25" hidden="1">
      <c r="A44" s="2392"/>
      <c r="B44" s="511"/>
      <c r="D44" s="665" t="s">
        <v>93</v>
      </c>
      <c r="E44" s="666" t="s">
        <v>908</v>
      </c>
      <c r="F44" s="660" t="s">
        <v>898</v>
      </c>
      <c r="G44" s="668"/>
      <c r="H44" s="1023"/>
      <c r="I44" s="668"/>
      <c r="J44" s="1023"/>
      <c r="K44" s="289"/>
      <c r="X44" s="758">
        <v>0</v>
      </c>
    </row>
    <row s="1635" customFormat="1" customHeight="1" ht="11.25" hidden="1">
      <c r="A45" s="2392"/>
      <c r="B45" s="511"/>
      <c r="D45" s="665" t="s">
        <v>793</v>
      </c>
      <c r="E45" s="667" t="s">
        <v>909</v>
      </c>
      <c r="F45" s="660" t="s">
        <v>898</v>
      </c>
      <c r="G45" s="668"/>
      <c r="H45" s="1023"/>
      <c r="I45" s="668"/>
      <c r="J45" s="1023"/>
      <c r="K45" s="289"/>
      <c r="X45" s="758">
        <v>0</v>
      </c>
    </row>
    <row s="1635" customFormat="1" customHeight="1" ht="11.25" hidden="1">
      <c r="A46" s="2392"/>
      <c r="B46" s="511"/>
      <c r="D46" s="665" t="s">
        <v>835</v>
      </c>
      <c r="E46" s="667" t="s">
        <v>910</v>
      </c>
      <c r="F46" s="660" t="s">
        <v>898</v>
      </c>
      <c r="G46" s="668"/>
      <c r="H46" s="1023"/>
      <c r="I46" s="668"/>
      <c r="J46" s="1023"/>
      <c r="K46" s="289"/>
      <c r="X46" s="758">
        <v>0</v>
      </c>
    </row>
    <row s="1635" customFormat="1" customHeight="1" ht="11.25" hidden="1">
      <c r="A47" s="2392"/>
      <c r="B47" s="511"/>
      <c r="D47" s="665" t="s">
        <v>838</v>
      </c>
      <c r="E47" s="667" t="s">
        <v>911</v>
      </c>
      <c r="F47" s="660" t="s">
        <v>898</v>
      </c>
      <c r="G47" s="668"/>
      <c r="H47" s="1023"/>
      <c r="I47" s="668"/>
      <c r="J47" s="1023"/>
      <c r="K47" s="289"/>
      <c r="X47" s="758">
        <v>0</v>
      </c>
    </row>
    <row s="1635" customFormat="1" customHeight="1" ht="11.25" hidden="1">
      <c r="A48" s="2392"/>
      <c r="B48" s="511"/>
      <c r="D48" s="665" t="s">
        <v>912</v>
      </c>
      <c r="E48" s="671" t="s">
        <v>913</v>
      </c>
      <c r="F48" s="660" t="s">
        <v>898</v>
      </c>
      <c r="G48" s="668"/>
      <c r="H48" s="1023"/>
      <c r="I48" s="668"/>
      <c r="J48" s="1023"/>
      <c r="K48" s="289"/>
      <c r="X48" s="758">
        <v>0</v>
      </c>
    </row>
    <row s="1635" customFormat="1" customHeight="1" ht="11.25" hidden="1">
      <c r="A49" s="2392"/>
      <c r="B49" s="511"/>
      <c r="D49" s="665" t="s">
        <v>914</v>
      </c>
      <c r="E49" s="671" t="s">
        <v>915</v>
      </c>
      <c r="F49" s="660" t="s">
        <v>898</v>
      </c>
      <c r="G49" s="668"/>
      <c r="H49" s="1023"/>
      <c r="I49" s="668"/>
      <c r="J49" s="1023"/>
      <c r="K49" s="289"/>
      <c r="X49" s="758">
        <v>0</v>
      </c>
    </row>
    <row s="1635" customFormat="1" customHeight="1" ht="11.25" hidden="1">
      <c r="A50" s="2392"/>
      <c r="B50" s="511"/>
      <c r="D50" s="665" t="s">
        <v>916</v>
      </c>
      <c r="E50" s="667" t="s">
        <v>917</v>
      </c>
      <c r="F50" s="660" t="s">
        <v>898</v>
      </c>
      <c r="G50" s="668"/>
      <c r="H50" s="1023"/>
      <c r="I50" s="668"/>
      <c r="J50" s="1023"/>
      <c r="K50" s="289"/>
      <c r="X50" s="758">
        <v>0</v>
      </c>
    </row>
    <row s="1635" customFormat="1" customHeight="1" ht="11.25" hidden="1">
      <c r="A51" s="2392"/>
      <c r="B51" s="511"/>
      <c r="D51" s="665" t="s">
        <v>918</v>
      </c>
      <c r="E51" s="667" t="s">
        <v>919</v>
      </c>
      <c r="F51" s="660" t="s">
        <v>898</v>
      </c>
      <c r="G51" s="668"/>
      <c r="H51" s="1023"/>
      <c r="I51" s="668"/>
      <c r="J51" s="1023"/>
      <c r="K51" s="289"/>
      <c r="X51" s="758">
        <v>0</v>
      </c>
    </row>
    <row s="1635" customFormat="1" customHeight="1" ht="45" hidden="1">
      <c r="A52" s="2392"/>
      <c r="B52" s="511"/>
      <c r="D52" s="665" t="s">
        <v>113</v>
      </c>
      <c r="E52" s="666" t="s">
        <v>920</v>
      </c>
      <c r="F52" s="660" t="s">
        <v>898</v>
      </c>
      <c r="G52" s="668"/>
      <c r="H52" s="1023"/>
      <c r="I52" s="668"/>
      <c r="J52" s="1023"/>
      <c r="K52" s="289"/>
      <c r="X52" s="758">
        <v>0</v>
      </c>
    </row>
    <row s="1635" customFormat="1" customHeight="1" ht="11.25" hidden="1">
      <c r="A53" s="2392"/>
      <c r="B53" s="511"/>
      <c r="D53" s="665" t="s">
        <v>355</v>
      </c>
      <c r="E53" s="667" t="s">
        <v>909</v>
      </c>
      <c r="F53" s="660" t="s">
        <v>898</v>
      </c>
      <c r="G53" s="668"/>
      <c r="H53" s="1023"/>
      <c r="I53" s="668"/>
      <c r="J53" s="1023"/>
      <c r="K53" s="289"/>
      <c r="X53" s="758">
        <v>0</v>
      </c>
    </row>
    <row s="1635" customFormat="1" customHeight="1" ht="11.25" hidden="1">
      <c r="A54" s="2392"/>
      <c r="B54" s="511"/>
      <c r="D54" s="665" t="s">
        <v>921</v>
      </c>
      <c r="E54" s="667" t="s">
        <v>910</v>
      </c>
      <c r="F54" s="660" t="s">
        <v>898</v>
      </c>
      <c r="G54" s="668"/>
      <c r="H54" s="1023"/>
      <c r="I54" s="668"/>
      <c r="J54" s="1023"/>
      <c r="K54" s="289"/>
      <c r="X54" s="758">
        <v>0</v>
      </c>
    </row>
    <row s="1635" customFormat="1" customHeight="1" ht="11.25" hidden="1">
      <c r="A55" s="2392"/>
      <c r="B55" s="511"/>
      <c r="D55" s="665" t="s">
        <v>922</v>
      </c>
      <c r="E55" s="667" t="s">
        <v>911</v>
      </c>
      <c r="F55" s="660" t="s">
        <v>898</v>
      </c>
      <c r="G55" s="668"/>
      <c r="H55" s="1023"/>
      <c r="I55" s="668"/>
      <c r="J55" s="1023"/>
      <c r="K55" s="289"/>
      <c r="X55" s="758">
        <v>0</v>
      </c>
    </row>
    <row s="1635" customFormat="1" customHeight="1" ht="11.25" hidden="1">
      <c r="A56" s="2392"/>
      <c r="B56" s="511"/>
      <c r="D56" s="665" t="s">
        <v>923</v>
      </c>
      <c r="E56" s="671" t="s">
        <v>913</v>
      </c>
      <c r="F56" s="660" t="s">
        <v>898</v>
      </c>
      <c r="G56" s="668"/>
      <c r="H56" s="1023"/>
      <c r="I56" s="668"/>
      <c r="J56" s="1023"/>
      <c r="K56" s="289"/>
      <c r="X56" s="758">
        <v>0</v>
      </c>
    </row>
    <row s="1635" customFormat="1" customHeight="1" ht="11.25" hidden="1">
      <c r="A57" s="2392"/>
      <c r="B57" s="511"/>
      <c r="D57" s="665" t="s">
        <v>924</v>
      </c>
      <c r="E57" s="671" t="s">
        <v>915</v>
      </c>
      <c r="F57" s="660" t="s">
        <v>898</v>
      </c>
      <c r="G57" s="668"/>
      <c r="H57" s="1023"/>
      <c r="I57" s="668"/>
      <c r="J57" s="1023"/>
      <c r="K57" s="289"/>
      <c r="X57" s="758">
        <v>0</v>
      </c>
    </row>
    <row s="1635" customFormat="1" customHeight="1" ht="11.25" hidden="1">
      <c r="A58" s="2392"/>
      <c r="B58" s="511"/>
      <c r="D58" s="665" t="s">
        <v>925</v>
      </c>
      <c r="E58" s="667" t="s">
        <v>917</v>
      </c>
      <c r="F58" s="660" t="s">
        <v>898</v>
      </c>
      <c r="G58" s="668"/>
      <c r="H58" s="1023"/>
      <c r="I58" s="668"/>
      <c r="J58" s="1023"/>
      <c r="K58" s="289"/>
      <c r="X58" s="758">
        <v>0</v>
      </c>
    </row>
    <row s="1635" customFormat="1" customHeight="1" ht="11.25" hidden="1">
      <c r="A59" s="2392"/>
      <c r="B59" s="511"/>
      <c r="D59" s="665" t="s">
        <v>926</v>
      </c>
      <c r="E59" s="667" t="s">
        <v>919</v>
      </c>
      <c r="F59" s="660" t="s">
        <v>898</v>
      </c>
      <c r="G59" s="668"/>
      <c r="H59" s="1023"/>
      <c r="I59" s="668"/>
      <c r="J59" s="1023"/>
      <c r="K59" s="289"/>
      <c r="X59" s="758">
        <v>0</v>
      </c>
    </row>
    <row s="1635" customFormat="1" customHeight="1" ht="33.75" hidden="1">
      <c r="A60" s="2392"/>
      <c r="B60" s="511"/>
      <c r="D60" s="665" t="s">
        <v>94</v>
      </c>
      <c r="E60" s="666" t="s">
        <v>927</v>
      </c>
      <c r="F60" s="721" t="s">
        <v>598</v>
      </c>
      <c r="G60" s="742"/>
      <c r="H60" s="1023"/>
      <c r="I60" s="742"/>
      <c r="J60" s="1023"/>
      <c r="K60" s="302" t="s">
        <v>928</v>
      </c>
      <c r="X60" s="758">
        <v>0</v>
      </c>
    </row>
    <row s="1635" customFormat="1" customHeight="1" ht="33.75" hidden="1">
      <c r="A61" s="2392"/>
      <c r="B61" s="511"/>
      <c r="D61" s="665" t="s">
        <v>95</v>
      </c>
      <c r="E61" s="666" t="s">
        <v>929</v>
      </c>
      <c r="F61" s="726" t="s">
        <v>859</v>
      </c>
      <c r="G61" s="668"/>
      <c r="H61" s="1023"/>
      <c r="I61" s="668"/>
      <c r="J61" s="1023"/>
      <c r="K61" s="289"/>
      <c r="X61" s="758">
        <v>0</v>
      </c>
    </row>
    <row s="1635" customFormat="1" customHeight="1" ht="22.5" hidden="1">
      <c r="A62" s="2392"/>
      <c r="B62" s="511" t="s">
        <v>628</v>
      </c>
      <c r="D62" s="665" t="s">
        <v>114</v>
      </c>
      <c r="E62" s="666" t="s">
        <v>930</v>
      </c>
      <c r="F62" s="726" t="s">
        <v>348</v>
      </c>
      <c r="G62" s="382"/>
      <c r="H62" s="1023"/>
      <c r="I62" s="382"/>
      <c r="J62" s="1023"/>
      <c r="K62" s="289" t="s">
        <v>671</v>
      </c>
      <c r="X62" s="758">
        <v>0</v>
      </c>
    </row>
    <row s="1635" customFormat="1" customHeight="1" ht="45" hidden="1">
      <c r="A63" s="2392"/>
      <c r="B63" s="511" t="s">
        <v>628</v>
      </c>
      <c r="D63" s="665" t="s">
        <v>931</v>
      </c>
      <c r="E63" s="667" t="s">
        <v>932</v>
      </c>
      <c r="F63" s="721" t="s">
        <v>348</v>
      </c>
      <c r="G63" s="382"/>
      <c r="H63" s="1023"/>
      <c r="I63" s="382"/>
      <c r="J63" s="1023"/>
      <c r="K63" s="289" t="s">
        <v>671</v>
      </c>
      <c r="X63" s="758">
        <v>0</v>
      </c>
    </row>
    <row s="1635" customFormat="1" customHeight="1" ht="11.549999999999999">
      <c r="A64" s="1033"/>
      <c r="B64" s="518"/>
      <c r="D64" s="1034"/>
      <c r="E64" s="1035"/>
      <c r="X64" s="509">
        <v>11</v>
      </c>
    </row>
    <row s="1635" customFormat="1" customHeight="1" ht="22.5" hidden="1">
      <c r="A65" s="2392" t="s">
        <v>933</v>
      </c>
      <c r="B65" s="511"/>
      <c r="D65" s="665">
        <v>1</v>
      </c>
      <c r="E65" s="744" t="s">
        <v>934</v>
      </c>
      <c r="F65" s="740" t="s">
        <v>849</v>
      </c>
      <c r="G65" s="741"/>
      <c r="H65" s="1029"/>
      <c r="I65" s="741"/>
      <c r="J65" s="1029"/>
      <c r="K65" s="301" t="s">
        <v>935</v>
      </c>
      <c r="X65" s="758">
        <v>0</v>
      </c>
    </row>
    <row s="1635" customFormat="1" customHeight="1" ht="56.25" hidden="1">
      <c r="A66" s="2392"/>
      <c r="B66" s="511"/>
      <c r="D66" s="743" t="s">
        <v>112</v>
      </c>
      <c r="E66" s="707" t="s">
        <v>936</v>
      </c>
      <c r="F66" s="660" t="s">
        <v>586</v>
      </c>
      <c r="G66" s="660" t="s">
        <v>586</v>
      </c>
      <c r="H66" s="519"/>
      <c r="I66" s="660" t="s">
        <v>586</v>
      </c>
      <c r="J66" s="519"/>
      <c r="K66" s="289"/>
      <c r="X66" s="758">
        <v>0</v>
      </c>
    </row>
    <row s="1635" customFormat="1" customHeight="1" ht="33.75" hidden="1">
      <c r="A67" s="2392"/>
      <c r="B67" s="511"/>
      <c r="D67" s="743" t="s">
        <v>748</v>
      </c>
      <c r="E67" s="954" t="s">
        <v>937</v>
      </c>
      <c r="F67" s="660" t="s">
        <v>901</v>
      </c>
      <c r="G67" s="727"/>
      <c r="H67" s="519"/>
      <c r="I67" s="727"/>
      <c r="J67" s="519"/>
      <c r="K67" s="289"/>
      <c r="X67" s="758">
        <v>0</v>
      </c>
    </row>
    <row s="1635" customFormat="1" customHeight="1" ht="22.5" hidden="1">
      <c r="A68" s="2392"/>
      <c r="B68" s="511"/>
      <c r="D68" s="743" t="s">
        <v>349</v>
      </c>
      <c r="E68" s="954" t="s">
        <v>938</v>
      </c>
      <c r="F68" s="660" t="s">
        <v>901</v>
      </c>
      <c r="G68" s="727"/>
      <c r="H68" s="519"/>
      <c r="I68" s="727"/>
      <c r="J68" s="519"/>
      <c r="K68" s="289"/>
      <c r="X68" s="758">
        <v>0</v>
      </c>
    </row>
    <row s="1635" customFormat="1" customHeight="1" ht="22.5" hidden="1">
      <c r="A69" s="2392"/>
      <c r="B69" s="511"/>
      <c r="D69" s="743" t="s">
        <v>352</v>
      </c>
      <c r="E69" s="954" t="s">
        <v>939</v>
      </c>
      <c r="F69" s="721" t="s">
        <v>598</v>
      </c>
      <c r="G69" s="742"/>
      <c r="H69" s="519"/>
      <c r="I69" s="742"/>
      <c r="J69" s="519"/>
      <c r="K69" s="289"/>
      <c r="X69" s="758">
        <v>0</v>
      </c>
    </row>
    <row s="1635" customFormat="1" customHeight="1" ht="22.5" hidden="1">
      <c r="A70" s="2392"/>
      <c r="B70" s="511"/>
      <c r="D70" s="743" t="s">
        <v>768</v>
      </c>
      <c r="E70" s="954" t="s">
        <v>940</v>
      </c>
      <c r="F70" s="721" t="s">
        <v>598</v>
      </c>
      <c r="G70" s="742"/>
      <c r="H70" s="519"/>
      <c r="I70" s="742"/>
      <c r="J70" s="519"/>
      <c r="K70" s="289"/>
      <c r="X70" s="758">
        <v>0</v>
      </c>
    </row>
    <row s="1635" customFormat="1" customHeight="1" ht="22.5" hidden="1">
      <c r="A71" s="2392"/>
      <c r="B71" s="511"/>
      <c r="D71" s="665" t="s">
        <v>92</v>
      </c>
      <c r="E71" s="666" t="s">
        <v>941</v>
      </c>
      <c r="F71" s="660" t="s">
        <v>901</v>
      </c>
      <c r="G71" s="557"/>
      <c r="H71" s="1030"/>
      <c r="I71" s="557"/>
      <c r="J71" s="1030"/>
      <c r="K71" s="302"/>
      <c r="X71" s="758">
        <v>0</v>
      </c>
    </row>
    <row s="1635" customFormat="1" customHeight="1" ht="56.25" hidden="1">
      <c r="A72" s="2392"/>
      <c r="B72" s="511"/>
      <c r="D72" s="665" t="s">
        <v>93</v>
      </c>
      <c r="E72" s="666" t="s">
        <v>942</v>
      </c>
      <c r="F72" s="721" t="s">
        <v>598</v>
      </c>
      <c r="G72" s="742"/>
      <c r="H72" s="1023"/>
      <c r="I72" s="742"/>
      <c r="J72" s="1023"/>
      <c r="K72" s="302"/>
      <c r="X72" s="758">
        <v>0</v>
      </c>
    </row>
    <row s="1635" customFormat="1" customHeight="1" ht="33.75" hidden="1">
      <c r="A73" s="2392"/>
      <c r="B73" s="511"/>
      <c r="D73" s="665" t="s">
        <v>113</v>
      </c>
      <c r="E73" s="666" t="s">
        <v>943</v>
      </c>
      <c r="F73" s="726" t="s">
        <v>859</v>
      </c>
      <c r="G73" s="668"/>
      <c r="H73" s="1023"/>
      <c r="I73" s="668"/>
      <c r="J73" s="1023"/>
      <c r="K73" s="289"/>
      <c r="X73" s="758">
        <v>0</v>
      </c>
    </row>
    <row s="1635" customFormat="1" customHeight="1" ht="22.5" hidden="1">
      <c r="A74" s="2392"/>
      <c r="B74" s="511" t="s">
        <v>628</v>
      </c>
      <c r="D74" s="665" t="s">
        <v>94</v>
      </c>
      <c r="E74" s="666" t="s">
        <v>944</v>
      </c>
      <c r="F74" s="726" t="s">
        <v>348</v>
      </c>
      <c r="G74" s="382"/>
      <c r="H74" s="1023"/>
      <c r="I74" s="382"/>
      <c r="J74" s="1023"/>
      <c r="K74" s="289" t="s">
        <v>671</v>
      </c>
      <c r="X74" s="758">
        <v>0</v>
      </c>
    </row>
    <row s="1635" customFormat="1" customHeight="1" ht="45" hidden="1">
      <c r="A75" s="2392"/>
      <c r="B75" s="511" t="s">
        <v>628</v>
      </c>
      <c r="D75" s="665" t="s">
        <v>692</v>
      </c>
      <c r="E75" s="667" t="s">
        <v>945</v>
      </c>
      <c r="F75" s="721" t="s">
        <v>348</v>
      </c>
      <c r="G75" s="382"/>
      <c r="H75" s="1023"/>
      <c r="I75" s="382"/>
      <c r="J75" s="1023"/>
      <c r="K75" s="289" t="s">
        <v>671</v>
      </c>
      <c r="X75" s="758">
        <v>0</v>
      </c>
    </row>
    <row s="1635" customFormat="1" customHeight="1" ht="11.549999999999999">
      <c r="A76" s="1033"/>
      <c r="B76" s="518"/>
      <c r="D76" s="1034"/>
      <c r="E76" s="1035"/>
      <c r="X76" s="509">
        <v>11</v>
      </c>
    </row>
    <row s="1635" customFormat="1" customHeight="1" ht="11.25" hidden="1">
      <c r="A77" s="2392" t="s">
        <v>946</v>
      </c>
      <c r="B77" s="511"/>
      <c r="D77" s="665">
        <v>1</v>
      </c>
      <c r="E77" s="666" t="s">
        <v>947</v>
      </c>
      <c r="F77" s="721" t="s">
        <v>849</v>
      </c>
      <c r="G77" s="724"/>
      <c r="H77" s="1023"/>
      <c r="I77" s="724"/>
      <c r="J77" s="1023"/>
      <c r="K77" s="289" t="s">
        <v>948</v>
      </c>
      <c r="X77" s="758">
        <v>0</v>
      </c>
    </row>
    <row s="1635" customFormat="1" customHeight="1" ht="11.25" hidden="1">
      <c r="A78" s="2392"/>
      <c r="B78" s="511"/>
      <c r="D78" s="665" t="s">
        <v>112</v>
      </c>
      <c r="E78" s="666" t="s">
        <v>949</v>
      </c>
      <c r="F78" s="721" t="s">
        <v>849</v>
      </c>
      <c r="G78" s="724"/>
      <c r="H78" s="1023"/>
      <c r="I78" s="724"/>
      <c r="J78" s="1023"/>
      <c r="K78" s="289" t="s">
        <v>950</v>
      </c>
      <c r="X78" s="758">
        <v>0</v>
      </c>
    </row>
    <row s="1635" customFormat="1" customHeight="1" ht="22.5" hidden="1">
      <c r="A79" s="2392"/>
      <c r="B79" s="511"/>
      <c r="D79" s="665" t="s">
        <v>92</v>
      </c>
      <c r="E79" s="722" t="s">
        <v>951</v>
      </c>
      <c r="F79" s="660" t="s">
        <v>898</v>
      </c>
      <c r="G79" s="724"/>
      <c r="H79" s="1023"/>
      <c r="I79" s="724"/>
      <c r="J79" s="1023"/>
      <c r="K79" s="289" t="s">
        <v>952</v>
      </c>
      <c r="X79" s="758">
        <v>0</v>
      </c>
    </row>
    <row s="1635" customFormat="1" customHeight="1" ht="11.25" hidden="1">
      <c r="A80" s="2392"/>
      <c r="B80" s="511"/>
      <c r="D80" s="665" t="s">
        <v>366</v>
      </c>
      <c r="E80" s="723" t="s">
        <v>953</v>
      </c>
      <c r="F80" s="660" t="s">
        <v>898</v>
      </c>
      <c r="G80" s="724"/>
      <c r="H80" s="1023"/>
      <c r="I80" s="724"/>
      <c r="J80" s="1023"/>
      <c r="K80" s="289"/>
      <c r="X80" s="758">
        <v>0</v>
      </c>
    </row>
    <row s="1635" customFormat="1" customHeight="1" ht="11.25" hidden="1">
      <c r="A81" s="2392"/>
      <c r="B81" s="511"/>
      <c r="D81" s="665" t="s">
        <v>374</v>
      </c>
      <c r="E81" s="723" t="s">
        <v>954</v>
      </c>
      <c r="F81" s="660" t="s">
        <v>898</v>
      </c>
      <c r="G81" s="724"/>
      <c r="H81" s="1023"/>
      <c r="I81" s="724"/>
      <c r="J81" s="1023"/>
      <c r="K81" s="289"/>
      <c r="X81" s="758">
        <v>0</v>
      </c>
    </row>
    <row s="1635" customFormat="1" customHeight="1" ht="11.25" hidden="1">
      <c r="A82" s="2392"/>
      <c r="B82" s="511"/>
      <c r="D82" s="665" t="s">
        <v>376</v>
      </c>
      <c r="E82" s="723" t="s">
        <v>955</v>
      </c>
      <c r="F82" s="660" t="s">
        <v>898</v>
      </c>
      <c r="G82" s="724"/>
      <c r="H82" s="1023"/>
      <c r="I82" s="724"/>
      <c r="J82" s="1023"/>
      <c r="K82" s="289"/>
      <c r="X82" s="758">
        <v>0</v>
      </c>
    </row>
    <row s="1635" customFormat="1" customHeight="1" ht="11.25" hidden="1">
      <c r="A83" s="2392"/>
      <c r="B83" s="511"/>
      <c r="D83" s="665" t="s">
        <v>378</v>
      </c>
      <c r="E83" s="723" t="s">
        <v>956</v>
      </c>
      <c r="F83" s="660" t="s">
        <v>898</v>
      </c>
      <c r="G83" s="724"/>
      <c r="H83" s="1023"/>
      <c r="I83" s="724"/>
      <c r="J83" s="1023"/>
      <c r="K83" s="289"/>
      <c r="X83" s="758">
        <v>0</v>
      </c>
    </row>
    <row s="1635" customFormat="1" customHeight="1" ht="11.25" hidden="1">
      <c r="A84" s="2392"/>
      <c r="B84" s="511"/>
      <c r="D84" s="665" t="s">
        <v>957</v>
      </c>
      <c r="E84" s="723" t="s">
        <v>958</v>
      </c>
      <c r="F84" s="660" t="s">
        <v>898</v>
      </c>
      <c r="G84" s="724"/>
      <c r="H84" s="1023"/>
      <c r="I84" s="724"/>
      <c r="J84" s="1023"/>
      <c r="K84" s="289"/>
      <c r="X84" s="758">
        <v>0</v>
      </c>
    </row>
    <row s="1635" customFormat="1" customHeight="1" ht="11.25" hidden="1">
      <c r="A85" s="2392"/>
      <c r="B85" s="511"/>
      <c r="D85" s="665" t="s">
        <v>959</v>
      </c>
      <c r="E85" s="723" t="s">
        <v>960</v>
      </c>
      <c r="F85" s="660" t="s">
        <v>898</v>
      </c>
      <c r="G85" s="724"/>
      <c r="H85" s="1023"/>
      <c r="I85" s="724"/>
      <c r="J85" s="1023"/>
      <c r="K85" s="289"/>
      <c r="X85" s="758">
        <v>0</v>
      </c>
    </row>
    <row s="1635" customFormat="1" customHeight="1" ht="11.25" hidden="1">
      <c r="A86" s="2392"/>
      <c r="B86" s="511"/>
      <c r="D86" s="665" t="s">
        <v>961</v>
      </c>
      <c r="E86" s="723" t="s">
        <v>962</v>
      </c>
      <c r="F86" s="660" t="s">
        <v>898</v>
      </c>
      <c r="G86" s="724"/>
      <c r="H86" s="1023"/>
      <c r="I86" s="724"/>
      <c r="J86" s="1023"/>
      <c r="K86" s="289"/>
      <c r="X86" s="758">
        <v>0</v>
      </c>
    </row>
    <row s="1635" customFormat="1" customHeight="1" ht="45" hidden="1">
      <c r="A87" s="2392"/>
      <c r="B87" s="511"/>
      <c r="D87" s="665" t="s">
        <v>93</v>
      </c>
      <c r="E87" s="666" t="s">
        <v>963</v>
      </c>
      <c r="F87" s="660" t="s">
        <v>898</v>
      </c>
      <c r="G87" s="724"/>
      <c r="H87" s="1023"/>
      <c r="I87" s="724"/>
      <c r="J87" s="1023"/>
      <c r="K87" s="289" t="s">
        <v>964</v>
      </c>
      <c r="X87" s="758">
        <v>0</v>
      </c>
    </row>
    <row s="1635" customFormat="1" customHeight="1" ht="11.25" hidden="1">
      <c r="A88" s="2392"/>
      <c r="B88" s="511"/>
      <c r="D88" s="665" t="s">
        <v>793</v>
      </c>
      <c r="E88" s="723" t="s">
        <v>953</v>
      </c>
      <c r="F88" s="660" t="s">
        <v>898</v>
      </c>
      <c r="G88" s="724"/>
      <c r="H88" s="1023"/>
      <c r="I88" s="724"/>
      <c r="J88" s="1023"/>
      <c r="K88" s="289"/>
      <c r="X88" s="758">
        <v>0</v>
      </c>
    </row>
    <row s="1635" customFormat="1" customHeight="1" ht="11.25" hidden="1">
      <c r="A89" s="2392"/>
      <c r="B89" s="511"/>
      <c r="D89" s="665" t="s">
        <v>835</v>
      </c>
      <c r="E89" s="723" t="s">
        <v>954</v>
      </c>
      <c r="F89" s="660" t="s">
        <v>898</v>
      </c>
      <c r="G89" s="724"/>
      <c r="H89" s="1023"/>
      <c r="I89" s="724"/>
      <c r="J89" s="1023"/>
      <c r="K89" s="289"/>
      <c r="X89" s="758">
        <v>0</v>
      </c>
    </row>
    <row s="1635" customFormat="1" customHeight="1" ht="11.25" hidden="1">
      <c r="A90" s="2392"/>
      <c r="B90" s="511"/>
      <c r="D90" s="665" t="s">
        <v>838</v>
      </c>
      <c r="E90" s="723" t="s">
        <v>955</v>
      </c>
      <c r="F90" s="660" t="s">
        <v>898</v>
      </c>
      <c r="G90" s="724"/>
      <c r="H90" s="1023"/>
      <c r="I90" s="724"/>
      <c r="J90" s="1023"/>
      <c r="K90" s="289"/>
      <c r="X90" s="758">
        <v>0</v>
      </c>
    </row>
    <row s="1635" customFormat="1" customHeight="1" ht="11.25" hidden="1">
      <c r="A91" s="2392"/>
      <c r="B91" s="511"/>
      <c r="D91" s="665" t="s">
        <v>916</v>
      </c>
      <c r="E91" s="723" t="s">
        <v>956</v>
      </c>
      <c r="F91" s="660" t="s">
        <v>898</v>
      </c>
      <c r="G91" s="724"/>
      <c r="H91" s="1023"/>
      <c r="I91" s="724"/>
      <c r="J91" s="1023"/>
      <c r="K91" s="289"/>
      <c r="X91" s="758">
        <v>0</v>
      </c>
    </row>
    <row s="1635" customFormat="1" customHeight="1" ht="11.25" hidden="1">
      <c r="A92" s="2392"/>
      <c r="B92" s="511"/>
      <c r="D92" s="665" t="s">
        <v>918</v>
      </c>
      <c r="E92" s="723" t="s">
        <v>958</v>
      </c>
      <c r="F92" s="660" t="s">
        <v>898</v>
      </c>
      <c r="G92" s="724"/>
      <c r="H92" s="1023"/>
      <c r="I92" s="724"/>
      <c r="J92" s="1023"/>
      <c r="K92" s="289"/>
      <c r="X92" s="758">
        <v>0</v>
      </c>
    </row>
    <row s="1635" customFormat="1" customHeight="1" ht="11.25" hidden="1">
      <c r="A93" s="2392"/>
      <c r="B93" s="511"/>
      <c r="D93" s="665" t="s">
        <v>965</v>
      </c>
      <c r="E93" s="723" t="s">
        <v>960</v>
      </c>
      <c r="F93" s="660" t="s">
        <v>898</v>
      </c>
      <c r="G93" s="724"/>
      <c r="H93" s="1023"/>
      <c r="I93" s="724"/>
      <c r="J93" s="1023"/>
      <c r="K93" s="289"/>
      <c r="X93" s="758">
        <v>0</v>
      </c>
    </row>
    <row s="1635" customFormat="1" customHeight="1" ht="11.25" hidden="1">
      <c r="A94" s="2392"/>
      <c r="B94" s="511"/>
      <c r="D94" s="665" t="s">
        <v>966</v>
      </c>
      <c r="E94" s="723" t="s">
        <v>962</v>
      </c>
      <c r="F94" s="660" t="s">
        <v>898</v>
      </c>
      <c r="G94" s="724"/>
      <c r="H94" s="1023"/>
      <c r="I94" s="724"/>
      <c r="J94" s="1023"/>
      <c r="K94" s="289"/>
      <c r="X94" s="758">
        <v>0</v>
      </c>
    </row>
    <row s="1635" customFormat="1" customHeight="1" ht="24.75" hidden="1">
      <c r="A95" s="2392"/>
      <c r="B95" s="511"/>
      <c r="D95" s="665" t="s">
        <v>113</v>
      </c>
      <c r="E95" s="666" t="s">
        <v>967</v>
      </c>
      <c r="F95" s="725" t="s">
        <v>598</v>
      </c>
      <c r="G95" s="727"/>
      <c r="H95" s="1023"/>
      <c r="I95" s="727"/>
      <c r="J95" s="1023"/>
      <c r="K95" s="289" t="s">
        <v>968</v>
      </c>
      <c r="X95" s="758">
        <v>0</v>
      </c>
    </row>
    <row s="1635" customFormat="1" customHeight="1" ht="33.75" hidden="1">
      <c r="A96" s="2392"/>
      <c r="B96" s="511"/>
      <c r="D96" s="665" t="s">
        <v>94</v>
      </c>
      <c r="E96" s="666" t="s">
        <v>969</v>
      </c>
      <c r="F96" s="726" t="s">
        <v>859</v>
      </c>
      <c r="G96" s="728"/>
      <c r="H96" s="1023"/>
      <c r="I96" s="728"/>
      <c r="J96" s="1023"/>
      <c r="K96" s="289"/>
      <c r="X96" s="758">
        <v>0</v>
      </c>
    </row>
    <row s="1635" customFormat="1" customHeight="1" ht="22.5" hidden="1">
      <c r="A97" s="2392"/>
      <c r="B97" s="511" t="s">
        <v>628</v>
      </c>
      <c r="D97" s="665" t="s">
        <v>95</v>
      </c>
      <c r="E97" s="666" t="s">
        <v>970</v>
      </c>
      <c r="F97" s="726" t="s">
        <v>348</v>
      </c>
      <c r="G97" s="385"/>
      <c r="H97" s="1023"/>
      <c r="I97" s="385"/>
      <c r="J97" s="1023"/>
      <c r="K97" s="289" t="s">
        <v>671</v>
      </c>
      <c r="X97" s="758">
        <v>0</v>
      </c>
    </row>
    <row s="1635" customFormat="1" customHeight="1" ht="45" hidden="1">
      <c r="A98" s="2392"/>
      <c r="B98" s="511" t="s">
        <v>628</v>
      </c>
      <c r="D98" s="665" t="s">
        <v>971</v>
      </c>
      <c r="E98" s="667" t="s">
        <v>972</v>
      </c>
      <c r="F98" s="721" t="s">
        <v>348</v>
      </c>
      <c r="G98" s="385"/>
      <c r="H98" s="1023"/>
      <c r="I98" s="385"/>
      <c r="J98" s="1023"/>
      <c r="K98" s="289" t="s">
        <v>671</v>
      </c>
      <c r="X98" s="758">
        <v>0</v>
      </c>
    </row>
    <row s="1635" customFormat="1" customHeight="1" ht="95.25" hidden="1">
      <c r="A99" s="2392"/>
      <c r="B99" s="511" t="s">
        <v>628</v>
      </c>
      <c r="D99" s="665" t="s">
        <v>114</v>
      </c>
      <c r="E99" s="666" t="s">
        <v>973</v>
      </c>
      <c r="F99" s="721" t="s">
        <v>348</v>
      </c>
      <c r="G99" s="385"/>
      <c r="H99" s="1023"/>
      <c r="I99" s="385"/>
      <c r="J99" s="1023"/>
      <c r="K99" s="289" t="s">
        <v>671</v>
      </c>
      <c r="X99" s="758">
        <v>0</v>
      </c>
    </row>
    <row s="1635" customFormat="1" customHeight="1" ht="22.5" hidden="1">
      <c r="A100" s="2392"/>
      <c r="B100" s="511" t="s">
        <v>628</v>
      </c>
      <c r="D100" s="665" t="s">
        <v>150</v>
      </c>
      <c r="E100" s="666" t="s">
        <v>974</v>
      </c>
      <c r="F100" s="721" t="s">
        <v>348</v>
      </c>
      <c r="G100" s="385"/>
      <c r="H100" s="1023"/>
      <c r="I100" s="385"/>
      <c r="J100" s="1023"/>
      <c r="K100" s="289" t="s">
        <v>671</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B92F6-B45D-16B8-B756-34B6F557E7F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173</v>
      </c>
      <c r="D3" s="689" t="str">
        <f>B3&amp;".1"</f>
        <v>.1</v>
      </c>
      <c r="E3" s="690" t="s">
        <v>975</v>
      </c>
      <c r="F3" s="691" t="s">
        <v>348</v>
      </c>
      <c r="G3" s="686"/>
      <c r="H3" s="401"/>
      <c r="I3" s="686"/>
      <c r="J3" s="401"/>
      <c r="K3" s="289" t="s">
        <v>976</v>
      </c>
      <c r="V3" s="505">
        <v>0</v>
      </c>
    </row>
    <row customHeight="1" ht="15" hidden="1">
      <c r="A4" s="505"/>
      <c r="B4" s="2397"/>
      <c r="C4" s="2398"/>
      <c r="D4" s="689" t="str">
        <f>B3&amp;".2"</f>
        <v>.2</v>
      </c>
      <c r="E4" s="690" t="s">
        <v>977</v>
      </c>
      <c r="F4" s="691" t="s">
        <v>348</v>
      </c>
      <c r="G4" s="1738" t="s">
        <v>28</v>
      </c>
      <c r="H4" s="401"/>
      <c r="I4" s="1738" t="s">
        <v>28</v>
      </c>
      <c r="J4" s="401"/>
      <c r="K4" s="289" t="s">
        <v>978</v>
      </c>
      <c r="V4" s="505">
        <v>0</v>
      </c>
    </row>
    <row s="1366" customFormat="1" customHeight="1" ht="15" hidden="1">
      <c r="C5" s="672"/>
      <c r="U5" s="420"/>
      <c r="V5" s="417">
        <v>0</v>
      </c>
    </row>
    <row customHeight="1" ht="22.5" hidden="1">
      <c r="A6" s="505"/>
      <c r="B6" s="2397"/>
      <c r="C6" s="2398" t="s">
        <v>173</v>
      </c>
      <c r="D6" s="689" t="str">
        <f>B6&amp;".1"</f>
        <v>.1</v>
      </c>
      <c r="E6" s="690" t="s">
        <v>979</v>
      </c>
      <c r="F6" s="691" t="s">
        <v>348</v>
      </c>
      <c r="G6" s="686"/>
      <c r="H6" s="401"/>
      <c r="I6" s="686"/>
      <c r="J6" s="401"/>
      <c r="K6" s="289" t="s">
        <v>980</v>
      </c>
      <c r="V6" s="505">
        <v>0</v>
      </c>
    </row>
    <row customHeight="1" ht="15" hidden="1">
      <c r="A7" s="505"/>
      <c r="B7" s="2397"/>
      <c r="C7" s="2398"/>
      <c r="D7" s="689" t="str">
        <f>B6&amp;".2"</f>
        <v>.2</v>
      </c>
      <c r="E7" s="690" t="s">
        <v>977</v>
      </c>
      <c r="F7" s="691" t="s">
        <v>348</v>
      </c>
      <c r="G7" s="1738" t="s">
        <v>28</v>
      </c>
      <c r="H7" s="401"/>
      <c r="I7" s="1738" t="s">
        <v>28</v>
      </c>
      <c r="J7" s="401"/>
      <c r="K7" s="289" t="s">
        <v>978</v>
      </c>
      <c r="V7" s="505">
        <v>0</v>
      </c>
    </row>
    <row s="1366" customFormat="1" customHeight="1" ht="15" hidden="1">
      <c r="C8" s="672"/>
      <c r="U8" s="420"/>
      <c r="V8" s="417">
        <v>0</v>
      </c>
    </row>
    <row customHeight="1" ht="22.5" hidden="1">
      <c r="A9" s="505"/>
      <c r="B9" s="2397"/>
      <c r="C9" s="2398" t="s">
        <v>173</v>
      </c>
      <c r="D9" s="689" t="str">
        <f>B9&amp;".1"</f>
        <v>.1</v>
      </c>
      <c r="E9" s="690" t="s">
        <v>981</v>
      </c>
      <c r="F9" s="691" t="s">
        <v>348</v>
      </c>
      <c r="G9" s="697" t="s">
        <v>28</v>
      </c>
      <c r="H9" s="401" t="s">
        <v>28</v>
      </c>
      <c r="I9" s="697" t="s">
        <v>28</v>
      </c>
      <c r="J9" s="401" t="s">
        <v>28</v>
      </c>
      <c r="K9" s="289"/>
      <c r="V9" s="505">
        <v>0</v>
      </c>
    </row>
    <row customHeight="1" ht="15" hidden="1">
      <c r="A10" s="505"/>
      <c r="B10" s="2397"/>
      <c r="C10" s="2398"/>
      <c r="D10" s="689" t="str">
        <f>B9&amp;".2"</f>
        <v>.2</v>
      </c>
      <c r="E10" s="690" t="s">
        <v>982</v>
      </c>
      <c r="F10" s="691" t="s">
        <v>348</v>
      </c>
      <c r="G10" s="1732" t="s">
        <v>28</v>
      </c>
      <c r="H10" s="401" t="s">
        <v>28</v>
      </c>
      <c r="I10" s="1732" t="s">
        <v>28</v>
      </c>
      <c r="J10" s="401" t="s">
        <v>28</v>
      </c>
      <c r="K10" s="289" t="s">
        <v>983</v>
      </c>
      <c r="V10" s="505">
        <v>0</v>
      </c>
    </row>
    <row customHeight="1" ht="15" hidden="1">
      <c r="A11" s="505"/>
      <c r="B11" s="2397"/>
      <c r="C11" s="2398"/>
      <c r="D11" s="689" t="str">
        <f>B9&amp;".3"</f>
        <v>.3</v>
      </c>
      <c r="E11" s="690" t="s">
        <v>984</v>
      </c>
      <c r="F11" s="691" t="s">
        <v>348</v>
      </c>
      <c r="G11" s="1732" t="s">
        <v>28</v>
      </c>
      <c r="H11" s="401" t="s">
        <v>28</v>
      </c>
      <c r="I11" s="1732" t="s">
        <v>28</v>
      </c>
      <c r="J11" s="401" t="s">
        <v>28</v>
      </c>
      <c r="K11" s="289" t="s">
        <v>985</v>
      </c>
      <c r="V11" s="505">
        <v>0</v>
      </c>
    </row>
    <row s="1366" customFormat="1" customHeight="1" ht="15" hidden="1">
      <c r="C12" s="672"/>
      <c r="U12" s="420"/>
      <c r="V12" s="417">
        <v>0</v>
      </c>
    </row>
    <row customHeight="1" ht="33.75" hidden="1">
      <c r="A13" s="505"/>
      <c r="B13" s="2397"/>
      <c r="C13" s="2398" t="s">
        <v>173</v>
      </c>
      <c r="D13" s="689" t="str">
        <f>B13&amp;".1"</f>
        <v>.1</v>
      </c>
      <c r="E13" s="690" t="s">
        <v>986</v>
      </c>
      <c r="F13" s="691" t="s">
        <v>348</v>
      </c>
      <c r="G13" s="697" t="s">
        <v>28</v>
      </c>
      <c r="H13" s="401" t="s">
        <v>28</v>
      </c>
      <c r="I13" s="697" t="s">
        <v>28</v>
      </c>
      <c r="J13" s="401" t="s">
        <v>28</v>
      </c>
      <c r="K13" s="289" t="s">
        <v>987</v>
      </c>
      <c r="V13" s="505">
        <v>0</v>
      </c>
    </row>
    <row customHeight="1" ht="15" hidden="1">
      <c r="B14" s="2397"/>
      <c r="C14" s="2398"/>
      <c r="D14" s="689" t="str">
        <f>B13&amp;".2"</f>
        <v>.2</v>
      </c>
      <c r="E14" s="690" t="s">
        <v>988</v>
      </c>
      <c r="F14" s="691" t="s">
        <v>348</v>
      </c>
      <c r="G14" s="1732" t="s">
        <v>28</v>
      </c>
      <c r="H14" s="401" t="s">
        <v>28</v>
      </c>
      <c r="I14" s="1732" t="s">
        <v>28</v>
      </c>
      <c r="J14" s="401" t="s">
        <v>28</v>
      </c>
      <c r="K14" s="289" t="s">
        <v>989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"УСТЭК"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343</v>
      </c>
      <c r="V26" s="505">
        <v>15</v>
      </c>
    </row>
    <row s="1635" customFormat="1" customHeight="1" ht="15.75">
      <c r="A27" s="759"/>
      <c r="C27" s="176"/>
      <c r="D27" s="711"/>
      <c r="E27" s="2367" t="s">
        <v>604</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605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342</v>
      </c>
      <c r="E29" s="2370"/>
      <c r="F29" s="2370"/>
      <c r="G29" s="887"/>
      <c r="H29" s="887"/>
      <c r="I29" s="887"/>
      <c r="J29" s="888"/>
      <c r="K29" s="2195"/>
      <c r="U29" s="675"/>
      <c r="V29" s="758">
        <v>15</v>
      </c>
    </row>
    <row customHeight="1" ht="35.699999999999996">
      <c r="C30" s="176"/>
      <c r="D30" s="761" t="s">
        <v>90</v>
      </c>
      <c r="E30" s="760" t="s">
        <v>344</v>
      </c>
      <c r="F30" s="760" t="s">
        <v>606</v>
      </c>
      <c r="G30" s="808" t="s">
        <v>345</v>
      </c>
      <c r="H30" s="807" t="s">
        <v>432</v>
      </c>
      <c r="I30" s="684" t="s">
        <v>345</v>
      </c>
      <c r="J30" s="465" t="s">
        <v>432</v>
      </c>
      <c r="K30" s="2201"/>
      <c r="V30" s="505">
        <v>34</v>
      </c>
    </row>
    <row customHeight="1" ht="15" hidden="1">
      <c r="C31" s="176"/>
      <c r="D31" s="593"/>
      <c r="E31" s="593"/>
      <c r="F31" s="593"/>
      <c r="G31" s="659"/>
      <c r="H31" s="659"/>
      <c r="I31" s="659"/>
      <c r="J31" s="659"/>
      <c r="K31" s="289"/>
      <c r="V31" s="505">
        <v>0</v>
      </c>
    </row>
    <row customHeight="1" ht="24">
      <c r="A32" s="505"/>
      <c r="B32" s="505" t="s">
        <v>990</v>
      </c>
      <c r="C32" s="526"/>
      <c r="D32" s="692">
        <v>1</v>
      </c>
      <c r="E32" s="693" t="s">
        <v>991</v>
      </c>
      <c r="F32" s="691" t="s">
        <v>348</v>
      </c>
      <c r="G32" s="813" t="s">
        <v>348</v>
      </c>
      <c r="H32" s="813" t="s">
        <v>348</v>
      </c>
      <c r="I32" s="691" t="s">
        <v>348</v>
      </c>
      <c r="J32" s="691" t="s">
        <v>348</v>
      </c>
      <c r="K32" s="289"/>
      <c r="V32" s="505">
        <v>23</v>
      </c>
    </row>
    <row customHeight="1" ht="11.549999999999999">
      <c r="A33" s="505"/>
      <c r="C33" s="505"/>
      <c r="D33" s="347"/>
      <c r="E33" s="580" t="s">
        <v>626</v>
      </c>
      <c r="F33" s="572"/>
      <c r="G33" s="572"/>
      <c r="H33" s="572"/>
      <c r="I33" s="572"/>
      <c r="J33" s="572"/>
      <c r="K33" s="573"/>
      <c r="U33" s="505"/>
      <c r="V33" s="505">
        <v>11</v>
      </c>
    </row>
    <row customHeight="1" ht="24">
      <c r="A34" s="505"/>
      <c r="B34" s="581" t="s">
        <v>676</v>
      </c>
      <c r="C34" s="526"/>
      <c r="D34" s="692">
        <v>2</v>
      </c>
      <c r="E34" s="693" t="s">
        <v>992</v>
      </c>
      <c r="F34" s="820" t="s">
        <v>348</v>
      </c>
      <c r="G34" s="820" t="s">
        <v>348</v>
      </c>
      <c r="H34" s="820" t="s">
        <v>348</v>
      </c>
      <c r="I34" s="691"/>
      <c r="J34" s="691"/>
      <c r="K34" s="289"/>
      <c r="V34" s="505">
        <v>23</v>
      </c>
    </row>
    <row customHeight="1" ht="11.549999999999999">
      <c r="A35" s="505"/>
      <c r="C35" s="505"/>
      <c r="D35" s="347"/>
      <c r="E35" s="580" t="s">
        <v>993</v>
      </c>
      <c r="F35" s="572"/>
      <c r="G35" s="694"/>
      <c r="H35" s="572"/>
      <c r="I35" s="694"/>
      <c r="J35" s="572"/>
      <c r="K35" s="573"/>
      <c r="U35" s="505"/>
      <c r="V35" s="505">
        <v>11</v>
      </c>
    </row>
    <row customHeight="1" ht="71.25">
      <c r="A36" s="505"/>
      <c r="B36" s="505" t="s">
        <v>994</v>
      </c>
      <c r="C36" s="526"/>
      <c r="D36" s="692">
        <v>3</v>
      </c>
      <c r="E36" s="693" t="s">
        <v>995</v>
      </c>
      <c r="F36" s="695" t="s">
        <v>348</v>
      </c>
      <c r="G36" s="814" t="s">
        <v>996</v>
      </c>
      <c r="H36" s="813" t="s">
        <v>348</v>
      </c>
      <c r="I36" s="524" t="s">
        <v>996</v>
      </c>
      <c r="J36" s="691" t="s">
        <v>348</v>
      </c>
      <c r="K36" s="289" t="s">
        <v>997</v>
      </c>
      <c r="V36" s="505">
        <v>68</v>
      </c>
    </row>
    <row customHeight="1" ht="11.549999999999999">
      <c r="A37" s="505"/>
      <c r="C37" s="505"/>
      <c r="D37" s="347"/>
      <c r="E37" s="580" t="s">
        <v>998</v>
      </c>
      <c r="F37" s="572"/>
      <c r="G37" s="694"/>
      <c r="H37" s="694"/>
      <c r="I37" s="694"/>
      <c r="J37" s="694"/>
      <c r="K37" s="573"/>
      <c r="U37" s="505"/>
      <c r="V37" s="505">
        <v>11</v>
      </c>
    </row>
    <row customHeight="1" ht="71.25">
      <c r="A38" s="505"/>
      <c r="B38" s="505" t="s">
        <v>999</v>
      </c>
      <c r="C38" s="526"/>
      <c r="D38" s="692">
        <v>4</v>
      </c>
      <c r="E38" s="693" t="s">
        <v>1000</v>
      </c>
      <c r="F38" s="695" t="s">
        <v>348</v>
      </c>
      <c r="G38" s="814" t="s">
        <v>996</v>
      </c>
      <c r="H38" s="815" t="s">
        <v>348</v>
      </c>
      <c r="I38" s="524" t="s">
        <v>996</v>
      </c>
      <c r="J38" s="521" t="s">
        <v>348</v>
      </c>
      <c r="K38" s="679" t="s">
        <v>1001</v>
      </c>
      <c r="V38" s="505">
        <v>68</v>
      </c>
    </row>
    <row customHeight="1" ht="11.549999999999999">
      <c r="A39" s="505"/>
      <c r="C39" s="505"/>
      <c r="D39" s="347"/>
      <c r="E39" s="580" t="s">
        <v>1002</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C72BA-3982-8061-37E5-ED3E5177000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1003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"УСТЭК"</v>
      </c>
      <c r="G6" s="2249"/>
      <c r="H6" s="2249"/>
      <c r="I6" s="2249"/>
      <c r="J6" s="2249"/>
      <c r="K6" s="2249"/>
      <c r="M6" s="582"/>
      <c r="AB6" s="1148"/>
      <c r="AE6" s="1631">
        <v>16</v>
      </c>
    </row>
    <row customHeight="1" ht="10.5">
      <c r="AE7" s="758">
        <v>10</v>
      </c>
    </row>
    <row customHeight="1" ht="10.5">
      <c r="A8" s="1051"/>
      <c r="B8" s="1051"/>
      <c r="C8" s="1051"/>
      <c r="F8" s="2101" t="s">
        <v>342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1003</v>
      </c>
      <c r="H9" s="2175" t="s">
        <v>1004</v>
      </c>
      <c r="I9" s="2127" t="s">
        <v>1005</v>
      </c>
      <c r="J9" s="2127" t="s">
        <v>1006</v>
      </c>
      <c r="K9" s="2127" t="s">
        <v>1007</v>
      </c>
      <c r="L9" s="2127" t="s">
        <v>1008</v>
      </c>
      <c r="M9" s="2127" t="s">
        <v>1009</v>
      </c>
      <c r="N9" s="2209" t="s">
        <v>1010</v>
      </c>
      <c r="O9" s="2209"/>
      <c r="P9" s="2209"/>
      <c r="Q9" s="2399" t="s">
        <v>1011</v>
      </c>
      <c r="R9" s="2400"/>
      <c r="S9" s="2400"/>
      <c r="T9" s="2401"/>
      <c r="U9" s="2399" t="s">
        <v>1012</v>
      </c>
      <c r="V9" s="2400"/>
      <c r="W9" s="2400"/>
      <c r="X9" s="2401"/>
      <c r="Y9" s="2101" t="s">
        <v>1013</v>
      </c>
      <c r="Z9" s="2102"/>
      <c r="AA9" s="2102"/>
      <c r="AB9" s="2103"/>
      <c r="AE9" s="758">
        <v>41</v>
      </c>
    </row>
    <row customHeight="1" ht="43.050000000000004">
      <c r="A10" s="905"/>
      <c r="B10" s="905"/>
      <c r="C10" s="905"/>
      <c r="F10" s="2175"/>
      <c r="G10" s="2175"/>
      <c r="H10" s="2232"/>
      <c r="I10" s="2175"/>
      <c r="J10" s="2175"/>
      <c r="K10" s="2175"/>
      <c r="L10" s="2175"/>
      <c r="M10" s="2175"/>
      <c r="N10" s="903" t="s">
        <v>1014</v>
      </c>
      <c r="O10" s="903" t="s">
        <v>1015</v>
      </c>
      <c r="P10" s="904" t="s">
        <v>1016</v>
      </c>
      <c r="Q10" s="915" t="s">
        <v>91</v>
      </c>
      <c r="R10" s="915" t="s">
        <v>1017</v>
      </c>
      <c r="S10" s="915" t="s">
        <v>1018</v>
      </c>
      <c r="T10" s="916" t="s">
        <v>1019</v>
      </c>
      <c r="U10" s="915" t="s">
        <v>91</v>
      </c>
      <c r="V10" s="915" t="s">
        <v>1020</v>
      </c>
      <c r="W10" s="915" t="s">
        <v>1018</v>
      </c>
      <c r="X10" s="916" t="s">
        <v>1019</v>
      </c>
      <c r="Y10" s="301" t="s">
        <v>1021</v>
      </c>
      <c r="Z10" s="2101" t="s">
        <v>90</v>
      </c>
      <c r="AA10" s="2103"/>
      <c r="AB10" s="1049" t="s">
        <v>1022</v>
      </c>
      <c r="AE10" s="758">
        <v>41</v>
      </c>
    </row>
    <row s="1642" customFormat="1" customHeight="1" ht="5.25" hidden="1">
      <c r="A11" s="1052"/>
      <c r="B11" s="1052"/>
      <c r="C11" s="1052"/>
      <c r="E11" s="1050"/>
      <c r="F11" s="2406" t="s">
        <v>418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1023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1024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C7FA7-4FC9-6646-3395-49EFBB2A87B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"УСТЭК"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342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1025</v>
      </c>
      <c r="G9" s="2409" t="s">
        <v>1026</v>
      </c>
      <c r="H9" s="2410"/>
      <c r="I9" s="2127" t="s">
        <v>1027</v>
      </c>
      <c r="J9" s="2127"/>
      <c r="K9" s="2127" t="s">
        <v>1028</v>
      </c>
      <c r="L9" s="2127"/>
      <c r="M9" s="2127"/>
      <c r="N9" s="2127"/>
      <c r="O9" s="2127"/>
      <c r="P9" s="2127"/>
      <c r="Q9" s="2127"/>
      <c r="R9" s="2127"/>
      <c r="S9" s="2127"/>
      <c r="T9" s="2127"/>
      <c r="U9" s="2127"/>
      <c r="V9" s="2127"/>
      <c r="W9" s="2127"/>
      <c r="X9" s="2127"/>
      <c r="Y9" s="2127"/>
      <c r="Z9" s="2192" t="s">
        <v>1029</v>
      </c>
      <c r="AA9" s="2193"/>
      <c r="AB9" s="2127" t="s">
        <v>1030</v>
      </c>
      <c r="AC9" s="2127"/>
      <c r="AD9" s="2127"/>
      <c r="AE9" s="2127"/>
      <c r="AF9" s="2175" t="s">
        <v>1031</v>
      </c>
      <c r="AG9" s="2127" t="s">
        <v>1032</v>
      </c>
      <c r="AH9" s="2127"/>
      <c r="AI9" s="2175" t="s">
        <v>1033</v>
      </c>
      <c r="AJ9" s="2127" t="s">
        <v>1034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1035</v>
      </c>
      <c r="L10" s="2101" t="s">
        <v>1036</v>
      </c>
      <c r="M10" s="2103"/>
      <c r="N10" s="2127" t="s">
        <v>1037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1038</v>
      </c>
      <c r="M11" s="2175" t="s">
        <v>1039</v>
      </c>
      <c r="N11" s="2127" t="s">
        <v>1040</v>
      </c>
      <c r="O11" s="2127"/>
      <c r="P11" s="2418" t="s">
        <v>1021</v>
      </c>
      <c r="Q11" s="2418" t="s">
        <v>1041</v>
      </c>
      <c r="R11" s="2418" t="s">
        <v>1042</v>
      </c>
      <c r="S11" s="2418" t="s">
        <v>1043</v>
      </c>
      <c r="T11" s="2418"/>
      <c r="U11" s="2418"/>
      <c r="V11" s="2418"/>
      <c r="W11" s="2418"/>
      <c r="X11" s="2418"/>
      <c r="Y11" s="2418"/>
      <c r="Z11" s="2194"/>
      <c r="AA11" s="2195"/>
      <c r="AB11" s="2127" t="s">
        <v>1044</v>
      </c>
      <c r="AC11" s="2127"/>
      <c r="AD11" s="2101" t="s">
        <v>1045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1046</v>
      </c>
      <c r="K12" s="2127"/>
      <c r="L12" s="2232"/>
      <c r="M12" s="2232"/>
      <c r="N12" s="2127"/>
      <c r="O12" s="2127"/>
      <c r="P12" s="2418"/>
      <c r="Q12" s="2418"/>
      <c r="R12" s="2418"/>
      <c r="S12" s="1134" t="s">
        <v>88</v>
      </c>
      <c r="T12" s="1134" t="s">
        <v>89</v>
      </c>
      <c r="U12" s="1134" t="s">
        <v>87</v>
      </c>
      <c r="V12" s="1134" t="s">
        <v>1047</v>
      </c>
      <c r="W12" s="1134" t="s">
        <v>87</v>
      </c>
      <c r="X12" s="1134" t="s">
        <v>1048</v>
      </c>
      <c r="Y12" s="1134" t="s">
        <v>1049</v>
      </c>
      <c r="Z12" s="2200"/>
      <c r="AA12" s="2201"/>
      <c r="AB12" s="1141" t="s">
        <v>1050</v>
      </c>
      <c r="AC12" s="1141" t="s">
        <v>1051</v>
      </c>
      <c r="AD12" s="1141" t="s">
        <v>1050</v>
      </c>
      <c r="AE12" s="1141" t="s">
        <v>1051</v>
      </c>
      <c r="AF12" s="2232"/>
      <c r="AG12" s="1154" t="s">
        <v>1052</v>
      </c>
      <c r="AH12" s="1154" t="s">
        <v>1053</v>
      </c>
      <c r="AI12" s="2232"/>
      <c r="AJ12" s="1154" t="s">
        <v>1052</v>
      </c>
      <c r="AK12" s="1154" t="s">
        <v>1053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1054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C57E8-8D09-CEB1-5499-795BA956EC2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"УСТЭК"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342</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1055</v>
      </c>
      <c r="H10" s="2426" t="s">
        <v>1056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1057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1058</v>
      </c>
      <c r="G14" s="2421" t="s">
        <v>1059</v>
      </c>
      <c r="H14" s="2421"/>
      <c r="I14" s="2421"/>
      <c r="J14" s="2421"/>
      <c r="K14" s="1234"/>
      <c r="W14" s="1155">
        <v>11</v>
      </c>
    </row>
    <row customHeight="1" ht="11.549999999999999">
      <c r="F15" s="1230">
        <v>1</v>
      </c>
      <c r="G15" s="690" t="s">
        <v>1060</v>
      </c>
      <c r="H15" s="1236">
        <f>SUM(I15:J15)</f>
        <v>0</v>
      </c>
      <c r="I15" s="1236">
        <f>SUM(I16:I27)</f>
        <v>0</v>
      </c>
      <c r="J15" s="1225"/>
      <c r="K15" s="1234"/>
      <c r="W15" s="1155">
        <v>11</v>
      </c>
    </row>
    <row customHeight="1" ht="24">
      <c r="F16" s="1230" t="s">
        <v>1061</v>
      </c>
      <c r="G16" s="1237" t="s">
        <v>1062</v>
      </c>
      <c r="H16" s="1236">
        <f>SUM(I16:J16)</f>
        <v>0</v>
      </c>
      <c r="I16" s="1235"/>
      <c r="J16" s="1225"/>
      <c r="K16" s="1234"/>
      <c r="W16" s="1155">
        <v>23</v>
      </c>
    </row>
    <row customHeight="1" ht="24">
      <c r="F17" s="1230" t="s">
        <v>1063</v>
      </c>
      <c r="G17" s="1237" t="s">
        <v>1064</v>
      </c>
      <c r="H17" s="1236">
        <f>SUM(I17:J17)</f>
        <v>0</v>
      </c>
      <c r="I17" s="1235"/>
      <c r="J17" s="1225"/>
      <c r="K17" s="1234"/>
      <c r="W17" s="1155">
        <v>23</v>
      </c>
    </row>
    <row customHeight="1" ht="35.699999999999996">
      <c r="F18" s="1230" t="s">
        <v>1065</v>
      </c>
      <c r="G18" s="1237" t="s">
        <v>1066</v>
      </c>
      <c r="H18" s="1236">
        <f>SUM(I18:J18)</f>
        <v>0</v>
      </c>
      <c r="I18" s="1235"/>
      <c r="J18" s="1225"/>
      <c r="K18" s="1234"/>
      <c r="W18" s="1155">
        <v>34</v>
      </c>
    </row>
    <row customHeight="1" ht="35.699999999999996">
      <c r="F19" s="1230" t="s">
        <v>1067</v>
      </c>
      <c r="G19" s="1237" t="s">
        <v>1068</v>
      </c>
      <c r="H19" s="1236">
        <f>SUM(I19:J19)</f>
        <v>0</v>
      </c>
      <c r="I19" s="1235"/>
      <c r="J19" s="1225"/>
      <c r="K19" s="1234"/>
      <c r="W19" s="1155">
        <v>34</v>
      </c>
    </row>
    <row customHeight="1" ht="48.29999999999999">
      <c r="F20" s="1230" t="s">
        <v>1069</v>
      </c>
      <c r="G20" s="1237" t="s">
        <v>1070</v>
      </c>
      <c r="H20" s="1236">
        <f>SUM(I20:J20)</f>
        <v>0</v>
      </c>
      <c r="I20" s="1235"/>
      <c r="J20" s="1225"/>
      <c r="K20" s="1234"/>
      <c r="W20" s="1155">
        <v>46</v>
      </c>
    </row>
    <row customHeight="1" ht="35.699999999999996">
      <c r="F21" s="1230" t="s">
        <v>1071</v>
      </c>
      <c r="G21" s="1237" t="s">
        <v>1072</v>
      </c>
      <c r="H21" s="1236">
        <f>SUM(I21:J21)</f>
        <v>0</v>
      </c>
      <c r="I21" s="1235"/>
      <c r="J21" s="1225"/>
      <c r="K21" s="1234"/>
      <c r="W21" s="1155">
        <v>34</v>
      </c>
    </row>
    <row customHeight="1" ht="35.699999999999996">
      <c r="F22" s="1230" t="s">
        <v>1073</v>
      </c>
      <c r="G22" s="1237" t="s">
        <v>1074</v>
      </c>
      <c r="H22" s="1236">
        <f>SUM(I22:J22)</f>
        <v>0</v>
      </c>
      <c r="I22" s="1235"/>
      <c r="J22" s="1225"/>
      <c r="K22" s="1234"/>
      <c r="W22" s="1155">
        <v>34</v>
      </c>
    </row>
    <row customHeight="1" ht="24">
      <c r="F23" s="1230" t="s">
        <v>1075</v>
      </c>
      <c r="G23" s="1237" t="s">
        <v>1076</v>
      </c>
      <c r="H23" s="1236">
        <f>SUM(I23:J23)</f>
        <v>0</v>
      </c>
      <c r="I23" s="1235"/>
      <c r="J23" s="1225"/>
      <c r="K23" s="1234"/>
      <c r="W23" s="1155">
        <v>23</v>
      </c>
    </row>
    <row customHeight="1" ht="24">
      <c r="F24" s="1230" t="s">
        <v>1077</v>
      </c>
      <c r="G24" s="1237" t="s">
        <v>1078</v>
      </c>
      <c r="H24" s="1236">
        <f>SUM(I24:J24)</f>
        <v>0</v>
      </c>
      <c r="I24" s="1235"/>
      <c r="J24" s="1225"/>
      <c r="K24" s="1234"/>
      <c r="W24" s="1155">
        <v>23</v>
      </c>
    </row>
    <row customHeight="1" ht="35.699999999999996">
      <c r="F25" s="1230" t="s">
        <v>1079</v>
      </c>
      <c r="G25" s="1237" t="s">
        <v>1080</v>
      </c>
      <c r="H25" s="1236">
        <f>SUM(I25:J25)</f>
        <v>0</v>
      </c>
      <c r="I25" s="1235"/>
      <c r="J25" s="1225"/>
      <c r="K25" s="1234"/>
      <c r="W25" s="1155">
        <v>34</v>
      </c>
    </row>
    <row customHeight="1" ht="35.699999999999996">
      <c r="F26" s="1230" t="s">
        <v>1081</v>
      </c>
      <c r="G26" s="1237" t="s">
        <v>1082</v>
      </c>
      <c r="H26" s="1236">
        <f>SUM(I26:J26)</f>
        <v>0</v>
      </c>
      <c r="I26" s="1235"/>
      <c r="J26" s="1225"/>
      <c r="K26" s="1234"/>
      <c r="W26" s="1155">
        <v>34</v>
      </c>
    </row>
    <row customHeight="1" ht="11.549999999999999">
      <c r="F27" s="1230" t="s">
        <v>1083</v>
      </c>
      <c r="G27" s="1237" t="s">
        <v>1084</v>
      </c>
      <c r="H27" s="1236">
        <f>SUM(I27:J27)</f>
        <v>0</v>
      </c>
      <c r="I27" s="1235"/>
      <c r="J27" s="1225"/>
      <c r="K27" s="1234"/>
      <c r="W27" s="1155">
        <v>11</v>
      </c>
    </row>
    <row customHeight="1" ht="11.549999999999999">
      <c r="F28" s="1230">
        <v>2</v>
      </c>
      <c r="G28" s="690" t="s">
        <v>1085</v>
      </c>
      <c r="H28" s="1236">
        <f>SUM(I28:J28)</f>
        <v>0</v>
      </c>
      <c r="I28" s="1236">
        <f>SUM(I29:I31)</f>
        <v>0</v>
      </c>
      <c r="J28" s="1225"/>
      <c r="K28" s="1234"/>
      <c r="W28" s="1155">
        <v>11</v>
      </c>
    </row>
    <row customHeight="1" ht="11.549999999999999">
      <c r="F29" s="1230" t="s">
        <v>748</v>
      </c>
      <c r="G29" s="1237" t="s">
        <v>1086</v>
      </c>
      <c r="H29" s="1236">
        <f>SUM(I29:J29)</f>
        <v>0</v>
      </c>
      <c r="I29" s="1235"/>
      <c r="J29" s="1225"/>
      <c r="K29" s="1234"/>
      <c r="W29" s="1155">
        <v>11</v>
      </c>
    </row>
    <row customHeight="1" ht="11.549999999999999">
      <c r="F30" s="1230" t="s">
        <v>349</v>
      </c>
      <c r="G30" s="1237" t="s">
        <v>1087</v>
      </c>
      <c r="H30" s="1236">
        <f>SUM(I30:J30)</f>
        <v>0</v>
      </c>
      <c r="I30" s="1235"/>
      <c r="J30" s="1225"/>
      <c r="K30" s="1234"/>
      <c r="W30" s="1155">
        <v>11</v>
      </c>
    </row>
    <row customHeight="1" ht="11.549999999999999">
      <c r="F31" s="1230" t="s">
        <v>352</v>
      </c>
      <c r="G31" s="1237" t="s">
        <v>1088</v>
      </c>
      <c r="H31" s="1236">
        <f>SUM(I31:J31)</f>
        <v>0</v>
      </c>
      <c r="I31" s="1235"/>
      <c r="J31" s="1225"/>
      <c r="K31" s="1234"/>
      <c r="W31" s="1155">
        <v>11</v>
      </c>
    </row>
    <row customHeight="1" ht="11.549999999999999">
      <c r="F32" s="1230">
        <v>3</v>
      </c>
      <c r="G32" s="690" t="s">
        <v>1089</v>
      </c>
      <c r="H32" s="1236">
        <f>SUM(I32:J32)</f>
        <v>0</v>
      </c>
      <c r="I32" s="1236">
        <f>SUM(I33:I34)</f>
        <v>0</v>
      </c>
      <c r="J32" s="1225"/>
      <c r="K32" s="1234"/>
      <c r="W32" s="1155">
        <v>11</v>
      </c>
    </row>
    <row customHeight="1" ht="48.29999999999999">
      <c r="F33" s="1230" t="s">
        <v>366</v>
      </c>
      <c r="G33" s="1237" t="s">
        <v>1090</v>
      </c>
      <c r="H33" s="1236">
        <f>SUM(I33:J33)</f>
        <v>0</v>
      </c>
      <c r="I33" s="1235"/>
      <c r="J33" s="1225"/>
      <c r="K33" s="1234"/>
      <c r="W33" s="1155">
        <v>46</v>
      </c>
    </row>
    <row customHeight="1" ht="11.549999999999999">
      <c r="F34" s="1230" t="s">
        <v>374</v>
      </c>
      <c r="G34" s="1237" t="s">
        <v>1091</v>
      </c>
      <c r="H34" s="1236">
        <f>SUM(I34:J34)</f>
        <v>0</v>
      </c>
      <c r="I34" s="1235"/>
      <c r="J34" s="1225"/>
      <c r="K34" s="1234"/>
      <c r="W34" s="1155">
        <v>11</v>
      </c>
    </row>
    <row customHeight="1" ht="11.549999999999999">
      <c r="F35" s="1230">
        <v>4</v>
      </c>
      <c r="G35" s="690" t="s">
        <v>1092</v>
      </c>
      <c r="H35" s="1236">
        <f>SUM(I35:J35)</f>
        <v>0</v>
      </c>
      <c r="I35" s="1235"/>
      <c r="J35" s="1225"/>
      <c r="K35" s="1234"/>
      <c r="W35" s="1155">
        <v>11</v>
      </c>
    </row>
    <row customHeight="1" ht="11.549999999999999">
      <c r="F36" s="1230"/>
      <c r="G36" s="693" t="s">
        <v>1093</v>
      </c>
      <c r="H36" s="1236">
        <f>SUM(I36:J36)</f>
        <v>0</v>
      </c>
      <c r="I36" s="1236">
        <f>SUM(I15,I28,I32,I35)</f>
        <v>0</v>
      </c>
      <c r="J36" s="1225"/>
      <c r="K36" s="1234"/>
      <c r="W36" s="1155">
        <v>11</v>
      </c>
    </row>
    <row customHeight="1" ht="29.25">
      <c r="F37" s="1231" t="s">
        <v>1094</v>
      </c>
      <c r="G37" s="2422" t="s">
        <v>1095</v>
      </c>
      <c r="H37" s="2422"/>
      <c r="I37" s="2422"/>
      <c r="J37" s="2422"/>
      <c r="K37" s="1234"/>
      <c r="W37" s="1155">
        <v>28</v>
      </c>
    </row>
    <row customHeight="1" ht="24">
      <c r="F38" s="1230" t="s">
        <v>111</v>
      </c>
      <c r="G38" s="690" t="s">
        <v>1096</v>
      </c>
      <c r="H38" s="1236">
        <f>SUM(I38:J38)</f>
        <v>0</v>
      </c>
      <c r="I38" s="1236">
        <f>SUM(I39,I44,I47)</f>
        <v>0</v>
      </c>
      <c r="J38" s="1225"/>
      <c r="K38" s="1234"/>
      <c r="W38" s="1155">
        <v>23</v>
      </c>
    </row>
    <row customHeight="1" ht="11.549999999999999">
      <c r="F39" s="1230" t="s">
        <v>1061</v>
      </c>
      <c r="G39" s="1237" t="s">
        <v>1060</v>
      </c>
      <c r="H39" s="1236">
        <f>SUM(I39:J39)</f>
        <v>0</v>
      </c>
      <c r="I39" s="1236">
        <f>SUM(I40:I43)</f>
        <v>0</v>
      </c>
      <c r="J39" s="1225"/>
      <c r="K39" s="1234"/>
      <c r="W39" s="1155">
        <v>11</v>
      </c>
    </row>
    <row customHeight="1" ht="24">
      <c r="F40" s="1230" t="s">
        <v>1097</v>
      </c>
      <c r="G40" s="1238" t="s">
        <v>1098</v>
      </c>
      <c r="H40" s="1236">
        <f>SUM(I40:J40)</f>
        <v>0</v>
      </c>
      <c r="I40" s="1235"/>
      <c r="J40" s="1225"/>
      <c r="K40" s="1234"/>
      <c r="W40" s="1155">
        <v>23</v>
      </c>
    </row>
    <row customHeight="1" ht="11.549999999999999">
      <c r="F41" s="1230" t="s">
        <v>1099</v>
      </c>
      <c r="G41" s="1238" t="s">
        <v>1100</v>
      </c>
      <c r="H41" s="1236">
        <f>SUM(I41:J41)</f>
        <v>0</v>
      </c>
      <c r="I41" s="1235"/>
      <c r="J41" s="1225"/>
      <c r="K41" s="1234"/>
      <c r="W41" s="1155">
        <v>11</v>
      </c>
    </row>
    <row customHeight="1" ht="11.549999999999999">
      <c r="F42" s="1230" t="s">
        <v>1101</v>
      </c>
      <c r="G42" s="1238" t="s">
        <v>1102</v>
      </c>
      <c r="H42" s="1236">
        <f>SUM(I42:J42)</f>
        <v>0</v>
      </c>
      <c r="I42" s="1235"/>
      <c r="J42" s="1225"/>
      <c r="K42" s="1234"/>
      <c r="W42" s="1155">
        <v>11</v>
      </c>
    </row>
    <row customHeight="1" ht="35.699999999999996">
      <c r="F43" s="1230" t="s">
        <v>1103</v>
      </c>
      <c r="G43" s="1238" t="s">
        <v>1104</v>
      </c>
      <c r="H43" s="1236">
        <f>SUM(I43:J43)</f>
        <v>0</v>
      </c>
      <c r="I43" s="1235"/>
      <c r="J43" s="1225"/>
      <c r="K43" s="1234"/>
      <c r="W43" s="1155">
        <v>34</v>
      </c>
    </row>
    <row customHeight="1" ht="11.549999999999999">
      <c r="F44" s="1230" t="s">
        <v>1063</v>
      </c>
      <c r="G44" s="1237" t="s">
        <v>1089</v>
      </c>
      <c r="H44" s="1236">
        <f>SUM(I44:J44)</f>
        <v>0</v>
      </c>
      <c r="I44" s="1236">
        <f>SUM(I45:I46)</f>
        <v>0</v>
      </c>
      <c r="J44" s="1225"/>
      <c r="K44" s="1234"/>
      <c r="W44" s="1155">
        <v>11</v>
      </c>
    </row>
    <row customHeight="1" ht="48.29999999999999">
      <c r="F45" s="1230" t="s">
        <v>1105</v>
      </c>
      <c r="G45" s="1238" t="s">
        <v>1090</v>
      </c>
      <c r="H45" s="1236">
        <f>SUM(I45:J45)</f>
        <v>0</v>
      </c>
      <c r="I45" s="1235"/>
      <c r="J45" s="1225"/>
      <c r="K45" s="1234"/>
      <c r="W45" s="1155">
        <v>46</v>
      </c>
    </row>
    <row customHeight="1" ht="11.549999999999999">
      <c r="F46" s="1230" t="s">
        <v>1106</v>
      </c>
      <c r="G46" s="1238" t="s">
        <v>1091</v>
      </c>
      <c r="H46" s="1236">
        <f>SUM(I46:J46)</f>
        <v>0</v>
      </c>
      <c r="I46" s="1235"/>
      <c r="J46" s="1225"/>
      <c r="K46" s="1234"/>
      <c r="W46" s="1155">
        <v>11</v>
      </c>
    </row>
    <row customHeight="1" ht="11.549999999999999">
      <c r="F47" s="1230" t="s">
        <v>1065</v>
      </c>
      <c r="G47" s="1237" t="s">
        <v>1107</v>
      </c>
      <c r="H47" s="1236">
        <f>SUM(I47:J47)</f>
        <v>0</v>
      </c>
      <c r="I47" s="1235"/>
      <c r="J47" s="1225"/>
      <c r="K47" s="1234"/>
      <c r="W47" s="1155">
        <v>11</v>
      </c>
    </row>
    <row customHeight="1" ht="24">
      <c r="F48" s="1230" t="s">
        <v>112</v>
      </c>
      <c r="G48" s="690" t="s">
        <v>1108</v>
      </c>
      <c r="H48" s="1236">
        <f>SUM(I48:J48)</f>
        <v>0</v>
      </c>
      <c r="I48" s="1236">
        <f>SUM(I49,I54,I57)</f>
        <v>0</v>
      </c>
      <c r="J48" s="1225"/>
      <c r="K48" s="1234"/>
      <c r="W48" s="1155">
        <v>23</v>
      </c>
    </row>
    <row customHeight="1" ht="11.549999999999999">
      <c r="F49" s="1230" t="s">
        <v>748</v>
      </c>
      <c r="G49" s="1237" t="s">
        <v>1060</v>
      </c>
      <c r="H49" s="1236">
        <f>SUM(I49:J49)</f>
        <v>0</v>
      </c>
      <c r="I49" s="1236">
        <f>SUM(I50:I53)</f>
        <v>0</v>
      </c>
      <c r="J49" s="1225"/>
      <c r="K49" s="1234"/>
      <c r="W49" s="1155">
        <v>11</v>
      </c>
    </row>
    <row customHeight="1" ht="24">
      <c r="F50" s="1230" t="s">
        <v>751</v>
      </c>
      <c r="G50" s="1238" t="s">
        <v>1098</v>
      </c>
      <c r="H50" s="1236">
        <f>SUM(I50:J50)</f>
        <v>0</v>
      </c>
      <c r="I50" s="1235"/>
      <c r="J50" s="1225"/>
      <c r="K50" s="1234"/>
      <c r="W50" s="1155">
        <v>23</v>
      </c>
    </row>
    <row customHeight="1" ht="11.549999999999999">
      <c r="F51" s="1230" t="s">
        <v>754</v>
      </c>
      <c r="G51" s="1238" t="s">
        <v>1100</v>
      </c>
      <c r="H51" s="1236">
        <f>SUM(I51:J51)</f>
        <v>0</v>
      </c>
      <c r="I51" s="1235"/>
      <c r="J51" s="1225"/>
      <c r="K51" s="1234"/>
      <c r="W51" s="1155">
        <v>11</v>
      </c>
    </row>
    <row customHeight="1" ht="11.549999999999999">
      <c r="F52" s="1230" t="s">
        <v>1109</v>
      </c>
      <c r="G52" s="1238" t="s">
        <v>1102</v>
      </c>
      <c r="H52" s="1236">
        <f>SUM(I52:J52)</f>
        <v>0</v>
      </c>
      <c r="I52" s="1235"/>
      <c r="J52" s="1225"/>
      <c r="K52" s="1234"/>
      <c r="W52" s="1155">
        <v>11</v>
      </c>
    </row>
    <row customHeight="1" ht="35.699999999999996">
      <c r="F53" s="1230" t="s">
        <v>1110</v>
      </c>
      <c r="G53" s="1238" t="s">
        <v>1104</v>
      </c>
      <c r="H53" s="1236">
        <f>SUM(I53:J53)</f>
        <v>0</v>
      </c>
      <c r="I53" s="1235"/>
      <c r="J53" s="1225"/>
      <c r="K53" s="1234"/>
      <c r="W53" s="1155">
        <v>34</v>
      </c>
    </row>
    <row customHeight="1" ht="11.549999999999999">
      <c r="F54" s="1230" t="s">
        <v>349</v>
      </c>
      <c r="G54" s="1237" t="s">
        <v>1089</v>
      </c>
      <c r="H54" s="1236">
        <f>SUM(I54:J54)</f>
        <v>0</v>
      </c>
      <c r="I54" s="1236">
        <f>SUM(I55:I56)</f>
        <v>0</v>
      </c>
      <c r="J54" s="1225"/>
      <c r="K54" s="1234"/>
      <c r="W54" s="1155">
        <v>11</v>
      </c>
    </row>
    <row customHeight="1" ht="48.29999999999999">
      <c r="F55" s="1230" t="s">
        <v>758</v>
      </c>
      <c r="G55" s="1238" t="s">
        <v>1090</v>
      </c>
      <c r="H55" s="1236">
        <f>SUM(I55:J55)</f>
        <v>0</v>
      </c>
      <c r="I55" s="1235"/>
      <c r="J55" s="1225"/>
      <c r="K55" s="1234"/>
      <c r="W55" s="1155">
        <v>46</v>
      </c>
    </row>
    <row customHeight="1" ht="11.549999999999999">
      <c r="F56" s="1230" t="s">
        <v>760</v>
      </c>
      <c r="G56" s="1238" t="s">
        <v>1091</v>
      </c>
      <c r="H56" s="1236">
        <f>SUM(I56:J56)</f>
        <v>0</v>
      </c>
      <c r="I56" s="1235"/>
      <c r="J56" s="1225"/>
      <c r="K56" s="1234"/>
      <c r="W56" s="1155">
        <v>11</v>
      </c>
    </row>
    <row customHeight="1" ht="11.549999999999999">
      <c r="F57" s="1230" t="s">
        <v>352</v>
      </c>
      <c r="G57" s="1237" t="s">
        <v>1107</v>
      </c>
      <c r="H57" s="1236">
        <f>SUM(I57:J57)</f>
        <v>0</v>
      </c>
      <c r="I57" s="1235"/>
      <c r="J57" s="1225"/>
      <c r="K57" s="1234"/>
      <c r="W57" s="1155">
        <v>11</v>
      </c>
    </row>
    <row customHeight="1" ht="11.549999999999999">
      <c r="F58" s="1230"/>
      <c r="G58" s="1239" t="s">
        <v>1093</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5C265-28C4-62B1-70F8-8BA945D8AC0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"УСТЭК"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1111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1112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342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1113</v>
      </c>
      <c r="H11" s="2437" t="s">
        <v>1114</v>
      </c>
      <c r="I11" s="2437" t="s">
        <v>1115</v>
      </c>
      <c r="J11" s="2438"/>
      <c r="K11" s="2438"/>
      <c r="L11" s="2438"/>
      <c r="M11" s="2438"/>
      <c r="N11" s="2438"/>
      <c r="O11" s="2209" t="s">
        <v>1116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1116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1116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1117</v>
      </c>
      <c r="P12" s="2209"/>
      <c r="Q12" s="2209"/>
      <c r="R12" s="2209"/>
      <c r="S12" s="2209" t="s">
        <v>1118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1119</v>
      </c>
      <c r="BU12" s="2387"/>
      <c r="BV12" s="2387"/>
      <c r="BW12" s="2433"/>
      <c r="BX12" s="2386" t="s">
        <v>1120</v>
      </c>
      <c r="BY12" s="2387"/>
      <c r="BZ12" s="2387"/>
      <c r="CA12" s="2433"/>
      <c r="CB12" s="2386" t="s">
        <v>1121</v>
      </c>
      <c r="CC12" s="2433"/>
      <c r="CD12" s="2386" t="s">
        <v>1122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1123</v>
      </c>
      <c r="CZ12" s="2387"/>
      <c r="DA12" s="2387"/>
      <c r="DB12" s="2387"/>
      <c r="DC12" s="2387"/>
      <c r="DD12" s="2433"/>
      <c r="DE12" s="2386" t="s">
        <v>1124</v>
      </c>
      <c r="DF12" s="2433"/>
      <c r="DG12" s="2386" t="s">
        <v>1122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1125</v>
      </c>
      <c r="P13" s="2209"/>
      <c r="Q13" s="2209"/>
      <c r="R13" s="2209"/>
      <c r="S13" s="2336" t="s">
        <v>1126</v>
      </c>
      <c r="T13" s="2388"/>
      <c r="U13" s="2127" t="s">
        <v>1127</v>
      </c>
      <c r="V13" s="2127"/>
      <c r="W13" s="2127"/>
      <c r="X13" s="2127"/>
      <c r="Y13" s="2127" t="s">
        <v>1128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1129</v>
      </c>
      <c r="BU13" s="2388"/>
      <c r="BV13" s="2336" t="s">
        <v>1130</v>
      </c>
      <c r="BW13" s="2388"/>
      <c r="BX13" s="2336" t="s">
        <v>1131</v>
      </c>
      <c r="BY13" s="2388"/>
      <c r="BZ13" s="2336" t="s">
        <v>1132</v>
      </c>
      <c r="CA13" s="2388"/>
      <c r="CB13" s="2336" t="s">
        <v>1133</v>
      </c>
      <c r="CC13" s="2388"/>
      <c r="CD13" s="2336" t="s">
        <v>1134</v>
      </c>
      <c r="CE13" s="2388"/>
      <c r="CF13" s="2336" t="s">
        <v>1135</v>
      </c>
      <c r="CG13" s="2388"/>
      <c r="CH13" s="2386" t="s">
        <v>1136</v>
      </c>
      <c r="CI13" s="2387"/>
      <c r="CJ13" s="2387"/>
      <c r="CK13" s="2433"/>
      <c r="CL13" s="2436"/>
      <c r="CM13" s="2434"/>
      <c r="CN13" s="2434"/>
      <c r="CO13" s="2434"/>
      <c r="CP13" s="2434"/>
      <c r="CQ13" s="2434"/>
      <c r="CR13" s="2434"/>
      <c r="CS13" s="2434"/>
      <c r="CT13" s="2434"/>
      <c r="CU13" s="2434"/>
      <c r="CV13" s="2434"/>
      <c r="CW13" s="2434"/>
      <c r="CX13" s="2453"/>
      <c r="CY13" s="2336" t="s">
        <v>1137</v>
      </c>
      <c r="CZ13" s="2388"/>
      <c r="DA13" s="2336" t="s">
        <v>1138</v>
      </c>
      <c r="DB13" s="2388"/>
      <c r="DC13" s="2336" t="s">
        <v>1139</v>
      </c>
      <c r="DD13" s="2388"/>
      <c r="DE13" s="2336" t="s">
        <v>1140</v>
      </c>
      <c r="DF13" s="2388"/>
      <c r="DG13" s="2386" t="s">
        <v>1141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1142</v>
      </c>
      <c r="P14" s="2388"/>
      <c r="Q14" s="2336" t="s">
        <v>1143</v>
      </c>
      <c r="R14" s="2388"/>
      <c r="S14" s="2337"/>
      <c r="T14" s="2213"/>
      <c r="U14" s="2336" t="s">
        <v>875</v>
      </c>
      <c r="V14" s="2388"/>
      <c r="W14" s="2336" t="s">
        <v>878</v>
      </c>
      <c r="X14" s="2388"/>
      <c r="Y14" s="2336" t="s">
        <v>875</v>
      </c>
      <c r="Z14" s="2388"/>
      <c r="AA14" s="2336" t="s">
        <v>885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1144</v>
      </c>
      <c r="CI14" s="2388"/>
      <c r="CJ14" s="2336" t="s">
        <v>1145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1146</v>
      </c>
      <c r="DH14" s="2388"/>
      <c r="DI14" s="2336" t="s">
        <v>1147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865</v>
      </c>
      <c r="P16" s="2433"/>
      <c r="Q16" s="2386" t="s">
        <v>867</v>
      </c>
      <c r="R16" s="2433"/>
      <c r="S16" s="2386" t="s">
        <v>871</v>
      </c>
      <c r="T16" s="2433"/>
      <c r="U16" s="2386" t="s">
        <v>876</v>
      </c>
      <c r="V16" s="2433"/>
      <c r="W16" s="2386" t="s">
        <v>879</v>
      </c>
      <c r="X16" s="2433"/>
      <c r="Y16" s="2386" t="s">
        <v>883</v>
      </c>
      <c r="Z16" s="2433"/>
      <c r="AA16" s="2386" t="s">
        <v>886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598</v>
      </c>
      <c r="BU16" s="2433"/>
      <c r="BV16" s="2386" t="s">
        <v>598</v>
      </c>
      <c r="BW16" s="2433"/>
      <c r="BX16" s="2386" t="s">
        <v>598</v>
      </c>
      <c r="BY16" s="2433"/>
      <c r="BZ16" s="2386" t="s">
        <v>598</v>
      </c>
      <c r="CA16" s="2433"/>
      <c r="CB16" s="2386" t="s">
        <v>1148</v>
      </c>
      <c r="CC16" s="2433"/>
      <c r="CD16" s="2386" t="s">
        <v>598</v>
      </c>
      <c r="CE16" s="2433"/>
      <c r="CF16" s="2386" t="s">
        <v>1149</v>
      </c>
      <c r="CG16" s="2433"/>
      <c r="CH16" s="2386" t="s">
        <v>1150</v>
      </c>
      <c r="CI16" s="2433"/>
      <c r="CJ16" s="2386" t="s">
        <v>1150</v>
      </c>
      <c r="CK16" s="2433"/>
      <c r="CL16" s="2436"/>
      <c r="CM16" s="2434"/>
      <c r="CN16" s="2434"/>
      <c r="CO16" s="2434"/>
      <c r="CP16" s="2434"/>
      <c r="CQ16" s="2434"/>
      <c r="CR16" s="2434"/>
      <c r="CS16" s="2434"/>
      <c r="CT16" s="2434"/>
      <c r="CU16" s="2434"/>
      <c r="CV16" s="2434"/>
      <c r="CW16" s="2434"/>
      <c r="CX16" s="2453"/>
      <c r="CY16" s="2336" t="s">
        <v>598</v>
      </c>
      <c r="CZ16" s="2388"/>
      <c r="DA16" s="2336" t="s">
        <v>598</v>
      </c>
      <c r="DB16" s="2388"/>
      <c r="DC16" s="2336" t="s">
        <v>598</v>
      </c>
      <c r="DD16" s="2388"/>
      <c r="DE16" s="2386" t="s">
        <v>1148</v>
      </c>
      <c r="DF16" s="2433"/>
      <c r="DG16" s="2386" t="s">
        <v>1151</v>
      </c>
      <c r="DH16" s="2433"/>
      <c r="DI16" s="2386" t="s">
        <v>1151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1152</v>
      </c>
      <c r="P17" s="1191" t="s">
        <v>1153</v>
      </c>
      <c r="Q17" s="1191" t="s">
        <v>1152</v>
      </c>
      <c r="R17" s="1191" t="s">
        <v>1153</v>
      </c>
      <c r="S17" s="1191" t="s">
        <v>1152</v>
      </c>
      <c r="T17" s="1191" t="s">
        <v>1153</v>
      </c>
      <c r="U17" s="1191" t="s">
        <v>1152</v>
      </c>
      <c r="V17" s="1191" t="s">
        <v>1153</v>
      </c>
      <c r="W17" s="1191" t="s">
        <v>1152</v>
      </c>
      <c r="X17" s="1191" t="s">
        <v>1153</v>
      </c>
      <c r="Y17" s="1191" t="s">
        <v>1152</v>
      </c>
      <c r="Z17" s="1191" t="s">
        <v>1153</v>
      </c>
      <c r="AA17" s="1191" t="s">
        <v>1152</v>
      </c>
      <c r="AB17" s="1191" t="s">
        <v>1153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1152</v>
      </c>
      <c r="BU17" s="1191" t="s">
        <v>1153</v>
      </c>
      <c r="BV17" s="1191" t="s">
        <v>1152</v>
      </c>
      <c r="BW17" s="1191" t="s">
        <v>1153</v>
      </c>
      <c r="BX17" s="1191" t="s">
        <v>1152</v>
      </c>
      <c r="BY17" s="1191" t="s">
        <v>1153</v>
      </c>
      <c r="BZ17" s="1191" t="s">
        <v>1152</v>
      </c>
      <c r="CA17" s="1191" t="s">
        <v>1153</v>
      </c>
      <c r="CB17" s="1191" t="s">
        <v>1152</v>
      </c>
      <c r="CC17" s="1191" t="s">
        <v>1153</v>
      </c>
      <c r="CD17" s="1191" t="s">
        <v>1152</v>
      </c>
      <c r="CE17" s="1191" t="s">
        <v>1153</v>
      </c>
      <c r="CF17" s="1191" t="s">
        <v>1152</v>
      </c>
      <c r="CG17" s="1191" t="s">
        <v>1153</v>
      </c>
      <c r="CH17" s="1191" t="s">
        <v>1152</v>
      </c>
      <c r="CI17" s="1191" t="s">
        <v>1153</v>
      </c>
      <c r="CJ17" s="1191" t="s">
        <v>1152</v>
      </c>
      <c r="CK17" s="1191" t="s">
        <v>1153</v>
      </c>
      <c r="CL17" s="2436"/>
      <c r="CM17" s="2434"/>
      <c r="CN17" s="2434"/>
      <c r="CO17" s="2434"/>
      <c r="CP17" s="2434"/>
      <c r="CQ17" s="2434"/>
      <c r="CR17" s="2434"/>
      <c r="CS17" s="2434"/>
      <c r="CT17" s="2434"/>
      <c r="CU17" s="2434"/>
      <c r="CV17" s="2434"/>
      <c r="CW17" s="2434"/>
      <c r="CX17" s="2453"/>
      <c r="CY17" s="1191" t="s">
        <v>1152</v>
      </c>
      <c r="CZ17" s="1191" t="s">
        <v>1153</v>
      </c>
      <c r="DA17" s="1191" t="s">
        <v>1152</v>
      </c>
      <c r="DB17" s="1191" t="s">
        <v>1153</v>
      </c>
      <c r="DC17" s="1191" t="s">
        <v>1152</v>
      </c>
      <c r="DD17" s="1191" t="s">
        <v>1153</v>
      </c>
      <c r="DE17" s="1191" t="s">
        <v>1152</v>
      </c>
      <c r="DF17" s="1191" t="s">
        <v>1153</v>
      </c>
      <c r="DG17" s="1191" t="s">
        <v>1152</v>
      </c>
      <c r="DH17" s="1191" t="s">
        <v>1153</v>
      </c>
      <c r="DI17" s="1191" t="s">
        <v>1152</v>
      </c>
      <c r="DJ17" s="1191" t="s">
        <v>1153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418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35A56-5DEB-4FBF-12ED-7535B8DADC6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173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"УСТЭК"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343</v>
      </c>
      <c r="S9" s="505">
        <v>15</v>
      </c>
    </row>
    <row s="1635" customFormat="1" customHeight="1" ht="15.75">
      <c r="A10" s="759"/>
      <c r="C10" s="176"/>
      <c r="D10" s="711"/>
      <c r="E10" s="2367" t="s">
        <v>604</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605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342</v>
      </c>
      <c r="E12" s="2370"/>
      <c r="F12" s="2370"/>
      <c r="G12" s="887"/>
      <c r="H12" s="887"/>
      <c r="I12" s="2127"/>
      <c r="R12" s="675"/>
      <c r="S12" s="758">
        <v>15</v>
      </c>
    </row>
    <row customHeight="1" ht="35.699999999999996">
      <c r="C13" s="176"/>
      <c r="D13" s="761" t="s">
        <v>90</v>
      </c>
      <c r="E13" s="760" t="s">
        <v>344</v>
      </c>
      <c r="F13" s="760" t="s">
        <v>606</v>
      </c>
      <c r="G13" s="808" t="s">
        <v>345</v>
      </c>
      <c r="H13" s="754" t="s">
        <v>345</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1154</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1154</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1154</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348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1155</v>
      </c>
      <c r="E20" s="688"/>
      <c r="F20" s="509"/>
      <c r="G20" s="509"/>
      <c r="H20" s="509"/>
      <c r="I20" s="1763"/>
      <c r="S20" s="505">
        <v>0</v>
      </c>
    </row>
    <row customHeight="1" ht="29.25">
      <c r="C21" s="451"/>
      <c r="D21" s="539" t="s">
        <v>355</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1156</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8AEBE-3F48-D2F1-65BC-A800F61B0B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"УСТЭК"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342</v>
      </c>
      <c r="E9" s="2209"/>
      <c r="F9" s="2209"/>
      <c r="G9" s="2389" t="s">
        <v>343</v>
      </c>
      <c r="Q9" s="83">
        <v>14</v>
      </c>
    </row>
    <row customHeight="1" ht="24">
      <c r="C10" s="96"/>
      <c r="D10" s="105" t="s">
        <v>90</v>
      </c>
      <c r="E10" s="108" t="s">
        <v>344</v>
      </c>
      <c r="F10" s="108" t="s">
        <v>432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348</v>
      </c>
      <c r="G12" s="151"/>
      <c r="Q12" s="83">
        <v>62</v>
      </c>
    </row>
    <row customHeight="1" ht="24">
      <c r="A13" s="192"/>
      <c r="C13" s="96"/>
      <c r="D13" s="147" t="s">
        <v>1061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348</v>
      </c>
      <c r="G13" s="151"/>
      <c r="Q13" s="83">
        <v>23</v>
      </c>
    </row>
    <row customHeight="1" ht="14.699999999999998">
      <c r="A14" s="192"/>
      <c r="C14" s="96"/>
      <c r="D14" s="147" t="s">
        <v>1097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1157</v>
      </c>
      <c r="F15" s="201"/>
      <c r="G15" s="2171"/>
      <c r="Q15" s="83">
        <v>15</v>
      </c>
    </row>
    <row customHeight="1" ht="14.699999999999998">
      <c r="A16" s="192"/>
      <c r="C16" s="96"/>
      <c r="D16" s="147" t="s">
        <v>1063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348</v>
      </c>
      <c r="G16" s="337"/>
      <c r="Q16" s="83">
        <v>14</v>
      </c>
    </row>
    <row customHeight="1" ht="14.699999999999998">
      <c r="A17" s="192"/>
      <c r="C17" s="96"/>
      <c r="D17" s="147" t="s">
        <v>1105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1158</v>
      </c>
      <c r="F18" s="338"/>
      <c r="G18" s="2171"/>
      <c r="I18" s="350"/>
      <c r="J18" s="350"/>
      <c r="Q18" s="342">
        <v>21</v>
      </c>
    </row>
    <row s="1635" customFormat="1" customHeight="1" ht="256.5" hidden="1">
      <c r="A19" s="343"/>
      <c r="B19" s="417"/>
      <c r="C19" s="376"/>
      <c r="D19" s="884" t="s">
        <v>1065</v>
      </c>
      <c r="E19" s="883" t="s">
        <v>1159</v>
      </c>
      <c r="F19" s="385"/>
      <c r="G19" s="337" t="s">
        <v>1160</v>
      </c>
      <c r="I19" s="500"/>
      <c r="J19" s="500"/>
      <c r="Q19" s="758">
        <v>0</v>
      </c>
    </row>
    <row s="1635" customFormat="1" customHeight="1" ht="14.699999999999998">
      <c r="A20" s="343"/>
      <c r="B20" s="146"/>
      <c r="C20" s="307"/>
      <c r="D20" s="885">
        <v>2</v>
      </c>
      <c r="E20" s="330" t="s">
        <v>1161</v>
      </c>
      <c r="F20" s="198" t="s">
        <v>348</v>
      </c>
      <c r="G20" s="337"/>
      <c r="I20" s="350"/>
      <c r="J20" s="350"/>
      <c r="Q20" s="342">
        <v>14</v>
      </c>
    </row>
    <row s="1635" customFormat="1" customHeight="1" ht="18.75" hidden="1">
      <c r="A21" s="343"/>
      <c r="B21" s="146"/>
      <c r="C21" s="307"/>
      <c r="D21" s="333" t="s">
        <v>676</v>
      </c>
      <c r="E21" s="332"/>
      <c r="F21" s="331"/>
      <c r="G21" s="341"/>
      <c r="H21" s="334"/>
      <c r="I21" s="350"/>
      <c r="J21" s="350"/>
      <c r="Q21" s="342">
        <v>0</v>
      </c>
    </row>
    <row customHeight="1" ht="15.75">
      <c r="A22" s="192"/>
      <c r="C22" s="96"/>
      <c r="D22" s="109"/>
      <c r="E22" s="203" t="s">
        <v>364</v>
      </c>
      <c r="F22" s="338"/>
      <c r="G22" s="339"/>
      <c r="Q22" s="83">
        <v>15</v>
      </c>
    </row>
    <row s="1635" customFormat="1" customHeight="1" ht="22.5" hidden="1">
      <c r="A23" s="343"/>
      <c r="B23" s="1160"/>
      <c r="C23" s="376"/>
      <c r="D23" s="1673" t="s">
        <v>112</v>
      </c>
      <c r="E23" s="197" t="s">
        <v>1162</v>
      </c>
      <c r="F23" s="1670" t="s">
        <v>348</v>
      </c>
      <c r="G23" s="345"/>
      <c r="I23" s="1624"/>
      <c r="J23" s="1624"/>
      <c r="Q23" s="1631">
        <v>0</v>
      </c>
    </row>
    <row s="1635" customFormat="1" customHeight="1" ht="14.25" hidden="1">
      <c r="A24" s="343"/>
      <c r="B24" s="1160"/>
      <c r="C24" s="376"/>
      <c r="D24" s="1673" t="s">
        <v>748</v>
      </c>
      <c r="E24" s="1672" t="s">
        <v>1163</v>
      </c>
      <c r="F24" s="1670" t="s">
        <v>348</v>
      </c>
      <c r="G24" s="337"/>
      <c r="I24" s="1624"/>
      <c r="J24" s="1624"/>
      <c r="Q24" s="1631">
        <v>0</v>
      </c>
    </row>
    <row s="1635" customFormat="1" customHeight="1" ht="14.25" hidden="1">
      <c r="A25" s="343"/>
      <c r="B25" s="1160"/>
      <c r="C25" s="376"/>
      <c r="D25" s="1673" t="s">
        <v>751</v>
      </c>
      <c r="E25" s="195"/>
      <c r="F25" s="385"/>
      <c r="G25" s="2169" t="s">
        <v>1164</v>
      </c>
      <c r="I25" s="1624"/>
      <c r="J25" s="1624"/>
      <c r="Q25" s="1631">
        <v>0</v>
      </c>
    </row>
    <row s="1635" customFormat="1" customHeight="1" ht="22.5" hidden="1">
      <c r="A26" s="343"/>
      <c r="B26" s="1160"/>
      <c r="C26" s="376"/>
      <c r="D26" s="347"/>
      <c r="E26" s="349" t="s">
        <v>1165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59741-A05A-A9D1-F794-0595F3646DAE}" mc:Ignorable="x14ac xr xr2 xr3">
  <sheetPr>
    <tabColor theme="6" tint="0.4"/>
  </sheetPr>
  <dimension ref="A1:M43"/>
  <sheetViews>
    <sheetView showGridLines="0" zoomScale="90" workbookViewId="0">
      <pane xSplit="6" ySplit="21" topLeftCell="G26"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173</v>
      </c>
      <c r="D2" s="1673"/>
      <c r="E2" s="199"/>
      <c r="F2" s="1670"/>
      <c r="G2" s="1670" t="s">
        <v>348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173</v>
      </c>
      <c r="D4" s="1673"/>
      <c r="E4" s="205" t="s">
        <v>1166</v>
      </c>
      <c r="F4" s="1670"/>
      <c r="G4" s="257"/>
      <c r="H4" s="1670" t="s">
        <v>348</v>
      </c>
      <c r="K4" s="1624"/>
      <c r="L4" s="1624"/>
      <c r="M4" s="1631">
        <v>0</v>
      </c>
    </row>
    <row s="1635" customFormat="1" customHeight="1" ht="14.25" hidden="1">
      <c r="A5" s="1362"/>
      <c r="B5" s="1160"/>
      <c r="C5" s="344"/>
      <c r="K5" s="1624"/>
      <c r="L5" s="1624"/>
      <c r="M5" s="1631">
        <v>0</v>
      </c>
    </row>
    <row s="1635" customFormat="1" customHeight="1" ht="18.75" hidden="1">
      <c r="A6" s="1683"/>
      <c r="B6" s="1160"/>
      <c r="C6" s="1730" t="s">
        <v>173</v>
      </c>
      <c r="D6" s="1673"/>
      <c r="E6" s="206" t="s">
        <v>1167</v>
      </c>
      <c r="F6" s="1670"/>
      <c r="G6" s="257"/>
      <c r="H6" s="1670" t="s">
        <v>348</v>
      </c>
      <c r="K6" s="1624"/>
      <c r="L6" s="1624"/>
      <c r="M6" s="1631">
        <v>0</v>
      </c>
    </row>
    <row s="1635" customFormat="1" customHeight="1" ht="14.25" hidden="1">
      <c r="A7" s="1362"/>
      <c r="B7" s="1160"/>
      <c r="C7" s="344"/>
      <c r="K7" s="1624"/>
      <c r="L7" s="1624"/>
      <c r="M7" s="1631">
        <v>0</v>
      </c>
    </row>
    <row s="1635" customFormat="1" customHeight="1" ht="18.75" hidden="1">
      <c r="A8" s="1683"/>
      <c r="B8" s="1160"/>
      <c r="C8" s="1730" t="s">
        <v>173</v>
      </c>
      <c r="D8" s="1673"/>
      <c r="E8" s="206" t="s">
        <v>1168</v>
      </c>
      <c r="F8" s="1670"/>
      <c r="G8" s="257"/>
      <c r="H8" s="1670" t="s">
        <v>348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173</v>
      </c>
      <c r="D10" s="1673"/>
      <c r="E10" s="206" t="s">
        <v>1169</v>
      </c>
      <c r="F10" s="1670"/>
      <c r="G10" s="1674"/>
      <c r="H10" s="1670" t="s">
        <v>348</v>
      </c>
      <c r="K10" s="1624"/>
      <c r="L10" s="1624" t="s">
        <v>1170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"УСТЭК"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342</v>
      </c>
      <c r="E18" s="2209"/>
      <c r="F18" s="2209"/>
      <c r="G18" s="2209"/>
      <c r="H18" s="2209"/>
      <c r="I18" s="2389" t="s">
        <v>343</v>
      </c>
      <c r="M18" s="83">
        <v>21</v>
      </c>
    </row>
    <row customHeight="1" ht="22.049999999999997">
      <c r="C19" s="96"/>
      <c r="D19" s="105" t="s">
        <v>90</v>
      </c>
      <c r="E19" s="108" t="s">
        <v>344</v>
      </c>
      <c r="F19" s="108"/>
      <c r="G19" s="108" t="s">
        <v>345</v>
      </c>
      <c r="H19" s="108" t="s">
        <v>432</v>
      </c>
      <c r="I19" s="2389"/>
      <c r="M19" s="83">
        <v>21</v>
      </c>
    </row>
    <row customHeight="1" ht="12" hidden="1">
      <c r="C20" s="96"/>
      <c r="D20" s="87"/>
      <c r="E20" s="87"/>
      <c r="F20" s="87"/>
      <c r="G20" s="87"/>
      <c r="H20" s="87"/>
      <c r="I20" s="87"/>
      <c r="M20" s="83">
        <v>0</v>
      </c>
    </row>
    <row customHeight="1" ht="14.699999999999998">
      <c r="A21" s="1683"/>
      <c r="C21" s="96"/>
      <c r="D21" s="147">
        <v>1</v>
      </c>
      <c r="E21" s="2461" t="s">
        <v>1171</v>
      </c>
      <c r="F21" s="2461"/>
      <c r="G21" s="2461"/>
      <c r="H21" s="2461"/>
      <c r="I21" s="208"/>
      <c r="M21" s="83">
        <v>14</v>
      </c>
    </row>
    <row customHeight="1" ht="21">
      <c r="A22" s="1683"/>
      <c r="C22" s="96"/>
      <c r="D22" s="147" t="s">
        <v>1061</v>
      </c>
      <c r="E22" s="194" t="s">
        <v>1172</v>
      </c>
      <c r="F22" s="198"/>
      <c r="G22" s="1737">
        <v>43101.476064814815</v>
      </c>
      <c r="H22" s="198" t="s">
        <v>348</v>
      </c>
      <c r="I22" s="151" t="s">
        <v>1173</v>
      </c>
      <c r="M22" s="83">
        <v>20</v>
      </c>
    </row>
    <row customHeight="1" ht="60">
      <c r="A23" s="1683"/>
      <c r="C23" s="96"/>
      <c r="D23" s="147" t="s">
        <v>1063</v>
      </c>
      <c r="E23" s="194" t="s">
        <v>1174</v>
      </c>
      <c r="F23" s="198"/>
      <c r="G23" s="3329" t="s">
        <v>1175</v>
      </c>
      <c r="H23" s="3330" t="s">
        <v>1176</v>
      </c>
      <c r="I23" s="258" t="s">
        <v>1177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348</v>
      </c>
      <c r="H24" s="3330" t="s">
        <v>1178</v>
      </c>
      <c r="I24" s="259" t="s">
        <v>671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366</v>
      </c>
      <c r="E26" s="199" t="s">
        <v>1179</v>
      </c>
      <c r="F26" s="198"/>
      <c r="G26" s="198" t="s">
        <v>348</v>
      </c>
      <c r="H26" s="3330" t="s">
        <v>1180</v>
      </c>
      <c r="I26" s="2169" t="s">
        <v>1181</v>
      </c>
      <c r="M26" s="83">
        <v>14</v>
      </c>
    </row>
    <row customHeight="1" ht="15.75">
      <c r="A27" s="1683" t="s">
        <v>111</v>
      </c>
      <c r="C27" s="96"/>
      <c r="D27" s="109"/>
      <c r="E27" s="203" t="s">
        <v>364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793</v>
      </c>
      <c r="E29" s="205" t="s">
        <v>1166</v>
      </c>
      <c r="F29" s="198"/>
      <c r="G29" s="257" t="s">
        <v>1182</v>
      </c>
      <c r="H29" s="198" t="s">
        <v>348</v>
      </c>
      <c r="I29" s="2169" t="s">
        <v>1183</v>
      </c>
      <c r="M29" s="83">
        <v>20</v>
      </c>
    </row>
    <row customHeight="1" ht="15.75">
      <c r="A30" s="1683" t="s">
        <v>112</v>
      </c>
      <c r="C30" s="96"/>
      <c r="D30" s="109"/>
      <c r="E30" s="203" t="s">
        <v>364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355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1184</v>
      </c>
      <c r="E33" s="206" t="s">
        <v>1167</v>
      </c>
      <c r="F33" s="198"/>
      <c r="G33" s="257" t="s">
        <v>1185</v>
      </c>
      <c r="H33" s="198" t="s">
        <v>348</v>
      </c>
      <c r="I33" s="2169" t="s">
        <v>1186</v>
      </c>
      <c r="M33" s="83">
        <v>14</v>
      </c>
    </row>
    <row customHeight="1" ht="15.75">
      <c r="A34" s="1683" t="s">
        <v>92</v>
      </c>
      <c r="C34" s="96"/>
      <c r="D34" s="109"/>
      <c r="E34" s="204" t="s">
        <v>364</v>
      </c>
      <c r="F34" s="200"/>
      <c r="G34" s="200"/>
      <c r="H34" s="201"/>
      <c r="I34" s="2171"/>
      <c r="M34" s="83">
        <v>15</v>
      </c>
    </row>
    <row customHeight="1" ht="25.2">
      <c r="A35" s="1683"/>
      <c r="C35" s="96"/>
      <c r="D35" s="147" t="s">
        <v>921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1187</v>
      </c>
      <c r="E36" s="206" t="s">
        <v>1168</v>
      </c>
      <c r="F36" s="198"/>
      <c r="G36" s="257" t="s">
        <v>1188</v>
      </c>
      <c r="H36" s="198" t="s">
        <v>348</v>
      </c>
      <c r="I36" s="2143" t="s">
        <v>1189</v>
      </c>
      <c r="M36" s="83">
        <v>14</v>
      </c>
    </row>
    <row customHeight="1" ht="15.75">
      <c r="A37" s="1683" t="s">
        <v>93</v>
      </c>
      <c r="C37" s="96"/>
      <c r="D37" s="109"/>
      <c r="E37" s="204" t="s">
        <v>364</v>
      </c>
      <c r="F37" s="200"/>
      <c r="G37" s="200"/>
      <c r="H37" s="201"/>
      <c r="I37" s="2143"/>
      <c r="M37" s="83">
        <v>15</v>
      </c>
    </row>
    <row customHeight="1" ht="27.299999999999997">
      <c r="A38" s="1683"/>
      <c r="C38" s="96"/>
      <c r="D38" s="147" t="s">
        <v>922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923</v>
      </c>
      <c r="E39" s="206" t="s">
        <v>1169</v>
      </c>
      <c r="F39" s="198"/>
      <c r="G39" s="207" t="s">
        <v>1190</v>
      </c>
      <c r="H39" s="198" t="s">
        <v>348</v>
      </c>
      <c r="I39" s="2169" t="s">
        <v>1191</v>
      </c>
      <c r="L39" s="155" t="s">
        <v>1170</v>
      </c>
      <c r="M39" s="83">
        <v>14</v>
      </c>
    </row>
    <row customHeight="1" ht="15.75">
      <c r="A40" s="1683" t="s">
        <v>113</v>
      </c>
      <c r="C40" s="96"/>
      <c r="D40" s="109"/>
      <c r="E40" s="204" t="s">
        <v>364</v>
      </c>
      <c r="F40" s="200"/>
      <c r="G40" s="200"/>
      <c r="H40" s="201"/>
      <c r="I40" s="2171"/>
      <c r="M40" s="83">
        <v>15</v>
      </c>
    </row>
    <row s="1823" customFormat="1" customHeight="1" ht="3">
      <c r="A41" s="1683"/>
      <c r="K41" s="196"/>
      <c r="L41" s="196"/>
      <c r="M41" s="140">
        <v>3</v>
      </c>
    </row>
    <row customHeight="1" ht="26.25">
      <c r="D42" s="1681" t="s">
        <v>843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880DC5E1-C967-CD38-7B13-1A4931DDA071}"/>
    <hyperlink ref="H23" r:id="rId3" xr:uid="{E0A83E1D-5CD7-D07F-A16A-0954C7B2FB85}"/>
    <hyperlink ref="H24" r:id="rId4" xr:uid="{FFD27D14-25BA-E86D-C0B1-4E8620652121}"/>
    <hyperlink ref="H26" r:id="rId5" xr:uid="{8E8CC3BB-01DE-E5ED-010E-1EABF94C40D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D4C55-CE9F-7F91-D1A7-3C5EE717A1D6}" mc:Ignorable="x14ac xr xr2 xr3">
  <sheetPr>
    <tabColor theme="6" tint="0.4"/>
  </sheetPr>
  <dimension ref="A1:AH402"/>
  <sheetViews>
    <sheetView showGridLines="0" zoomScale="90" workbookViewId="0">
      <pane xSplit="7" ySplit="21" topLeftCell="H22" activePane="bottomRight" state="frozen"/>
      <selection pane="bottomLeft" activeCell="A22" sqref="A22"/>
      <selection pane="topRight" activeCell="H1" sqref="H1"/>
      <selection pane="bottomRight" activeCell="A343" sqref="A343:XFD34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348</v>
      </c>
      <c r="M2" s="1875"/>
      <c r="N2" s="334"/>
      <c r="O2" s="1624"/>
      <c r="P2" s="1624"/>
      <c r="AH2" s="1631">
        <v>0</v>
      </c>
    </row>
    <row s="1635" customFormat="1" customHeight="1" ht="18.75" hidden="1">
      <c r="A3" s="1780"/>
      <c r="B3" s="1780"/>
      <c r="C3" s="369" t="s">
        <v>1192</v>
      </c>
      <c r="D3" s="344"/>
      <c r="E3" s="1031"/>
      <c r="F3" s="1031"/>
      <c r="G3" s="2427"/>
      <c r="H3" s="1500"/>
      <c r="I3" s="651" t="s">
        <v>1193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348</v>
      </c>
      <c r="M5" s="1875"/>
      <c r="N5" s="334"/>
      <c r="O5" s="1624"/>
      <c r="P5" s="1624"/>
      <c r="AH5" s="1631">
        <v>0</v>
      </c>
    </row>
    <row s="1635" customFormat="1" customHeight="1" ht="18.75" hidden="1">
      <c r="A6" s="1780"/>
      <c r="B6" s="1780"/>
      <c r="C6" s="369" t="s">
        <v>1194</v>
      </c>
      <c r="D6" s="344"/>
      <c r="E6" s="1031"/>
      <c r="F6" s="1031"/>
      <c r="G6" s="2427"/>
      <c r="H6" s="1500"/>
      <c r="I6" s="651" t="s">
        <v>1193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348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348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45503.42328703704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032/01-21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342</v>
      </c>
      <c r="F19" s="2209"/>
      <c r="G19" s="2209"/>
      <c r="H19" s="2209"/>
      <c r="I19" s="2209"/>
      <c r="J19" s="2209"/>
      <c r="K19" s="2209"/>
      <c r="L19" s="2209"/>
      <c r="M19" s="2389" t="s">
        <v>343</v>
      </c>
      <c r="AH19" s="374">
        <v>21</v>
      </c>
    </row>
    <row customHeight="1" ht="22.049999999999997">
      <c r="D20" s="376"/>
      <c r="E20" s="2277" t="s">
        <v>90</v>
      </c>
      <c r="F20" s="2224" t="s">
        <v>124</v>
      </c>
      <c r="G20" s="2224" t="s">
        <v>125</v>
      </c>
      <c r="H20" s="2386" t="s">
        <v>1195</v>
      </c>
      <c r="I20" s="2387"/>
      <c r="J20" s="2433"/>
      <c r="K20" s="2224" t="s">
        <v>345</v>
      </c>
      <c r="L20" s="2224" t="s">
        <v>432</v>
      </c>
      <c r="M20" s="2389"/>
      <c r="AH20" s="374">
        <v>21</v>
      </c>
    </row>
    <row customHeight="1" ht="22.049999999999997">
      <c r="D21" s="376"/>
      <c r="E21" s="2279"/>
      <c r="F21" s="2225"/>
      <c r="G21" s="2225"/>
      <c r="H21" s="2218" t="s">
        <v>1196</v>
      </c>
      <c r="I21" s="2220"/>
      <c r="J21" s="108" t="s">
        <v>1197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348</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348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1192</v>
      </c>
      <c r="D25" s="2466"/>
      <c r="E25" s="2204"/>
      <c r="F25" s="2470"/>
      <c r="G25" s="2427"/>
      <c r="H25" s="1500"/>
      <c r="I25" s="651" t="s">
        <v>1193</v>
      </c>
      <c r="J25" s="571"/>
      <c r="K25" s="1500"/>
      <c r="L25" s="214"/>
      <c r="M25" s="2170"/>
      <c r="N25" s="334"/>
      <c r="O25" s="1624"/>
      <c r="P25" s="1624"/>
      <c r="AH25" s="1631">
        <v>0</v>
      </c>
    </row>
    <row customHeight="1" ht="0.75" hidden="1">
      <c r="A26" s="1780"/>
      <c r="B26" s="1780"/>
      <c r="C26" s="369" t="s">
        <v>1198</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Льготный тариф для физических лиц, проживающих в г. Тюмени. Для потребителей, подключенных к системам теплоснабжения: распределительные сети ПАО "СУЭНКО"(до 01.01.2018), ведомственные котельные, магистральные тепловые сети АО "УТСК"(до 01.01.2018,в жилищном фонде с 01.07.2017), котельные ТМУП "ТТС" (расположенные по адресам: г.Тюмень, ул.Электростроителей,1, стр.1; ул.Луначарского,18, стр.1; ул.Газодобытчиков,19; ул.Академика Сахарова,48, стр.1), ООО "Техноцентр", ООО "ТехЭнерго"(ул.Интернациональная,199, стр.1; ул.Новоселов,66, стр.2), ФБУ Центр реабилитации ФСС РФ "Тараскуль", ООО "Теплый дом", ООО "ТЕПЛОН"(ул. Мельникайте, д.2, соор.2), ООО "ТСК"(проезд Воронинские горки,101, стр.12); ООО "СБК ЭНЕРГО" (ул. Интернациональная, 199, стр.3), а также котельная, расположенная по адресу: г.Тюмень,ул.Велижанская,д.66, стр.1</v>
      </c>
      <c r="H27" s="1862"/>
      <c r="I27" s="1739"/>
      <c r="J27" s="1773"/>
      <c r="K27" s="1865"/>
      <c r="L27" s="1862" t="s">
        <v>348</v>
      </c>
      <c r="M27" s="2170"/>
      <c r="N27" s="334"/>
      <c r="O27" s="1624"/>
      <c r="P27" s="1624"/>
      <c r="AH27" s="1631">
        <v>0</v>
      </c>
    </row>
    <row s="1635" customFormat="1" customHeight="1" ht="18.75" hidden="1">
      <c r="A28" s="1780"/>
      <c r="B28" s="1780"/>
      <c r="C28" s="369" t="s">
        <v>1192</v>
      </c>
      <c r="D28" s="2462"/>
      <c r="E28" s="2463"/>
      <c r="F28" s="2464"/>
      <c r="G28" s="2427"/>
      <c r="H28" s="1500"/>
      <c r="I28" s="651" t="s">
        <v>1193</v>
      </c>
      <c r="J28" s="571"/>
      <c r="K28" s="1500"/>
      <c r="L28" s="214"/>
      <c r="M28" s="2170"/>
      <c r="N28" s="334"/>
      <c r="O28" s="1624"/>
      <c r="P28" s="1624"/>
      <c r="AH28" s="1631">
        <v>0</v>
      </c>
    </row>
    <row s="1635" customFormat="1" customHeight="1" ht="18.75">
      <c r="A29" s="1823" t="s">
        <v>165</v>
      </c>
      <c r="B29" s="1823" t="s">
        <v>175</v>
      </c>
      <c r="C29" s="1687"/>
      <c r="D29" s="344"/>
      <c r="E29" s="1031"/>
      <c r="F29" s="1031"/>
      <c r="G29" s="2427" t="str">
        <f>INDEX(PT_DIFFERENTIATION_NTAR,MATCH(B29,PT_DIFFERENTIATION_NTAR_ID,0))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ТМУП"ТТС"(расположенная по адресу: г. Тюмень, ул. Дружбы,132, стр.2)</v>
      </c>
      <c r="H29" s="2271"/>
      <c r="I29" s="1739"/>
      <c r="J29" s="1773"/>
      <c r="K29" s="2305"/>
      <c r="L29" s="2271" t="s">
        <v>348</v>
      </c>
      <c r="M29" s="2318"/>
      <c r="N29" s="618"/>
      <c r="O29" s="1624"/>
      <c r="P29" s="1624"/>
      <c r="Q29" s="1635"/>
      <c r="R29" s="1635"/>
      <c r="S29" s="1635"/>
      <c r="T29" s="1635"/>
      <c r="U29" s="1635"/>
      <c r="V29" s="1635"/>
      <c r="W29" s="1635"/>
      <c r="X29" s="1635"/>
      <c r="Y29" s="1635"/>
      <c r="Z29" s="1635"/>
      <c r="AA29" s="1635"/>
      <c r="AB29" s="1635"/>
      <c r="AC29" s="1635"/>
      <c r="AD29" s="1635"/>
      <c r="AE29" s="1635"/>
      <c r="AF29" s="1635"/>
      <c r="AG29" s="1635"/>
      <c r="AH29" s="1635">
        <v>0</v>
      </c>
    </row>
    <row s="1635" customFormat="1" customHeight="1" ht="18.75">
      <c r="A30" s="1823"/>
      <c r="B30" s="1823"/>
      <c r="C30" s="1687" t="s">
        <v>1192</v>
      </c>
      <c r="D30" s="344"/>
      <c r="E30" s="1031"/>
      <c r="F30" s="1031"/>
      <c r="G30" s="2427"/>
      <c r="H30" s="3331"/>
      <c r="I30" s="3332" t="s">
        <v>1193</v>
      </c>
      <c r="J30" s="3333"/>
      <c r="K30" s="3334"/>
      <c r="L30" s="3335"/>
      <c r="M30" s="2318"/>
      <c r="N30" s="618"/>
      <c r="O30" s="1624"/>
      <c r="P30" s="1624"/>
      <c r="Q30" s="1635"/>
      <c r="R30" s="1635"/>
      <c r="S30" s="1635"/>
      <c r="T30" s="1635"/>
      <c r="U30" s="1635"/>
      <c r="V30" s="1635"/>
      <c r="W30" s="1635"/>
      <c r="X30" s="1635"/>
      <c r="Y30" s="1635"/>
      <c r="Z30" s="1635"/>
      <c r="AA30" s="1635"/>
      <c r="AB30" s="1635"/>
      <c r="AC30" s="1635"/>
      <c r="AD30" s="1635"/>
      <c r="AE30" s="1635"/>
      <c r="AF30" s="1635"/>
      <c r="AG30" s="1635"/>
      <c r="AH30" s="1635">
        <v>0</v>
      </c>
    </row>
    <row s="1635" customFormat="1" customHeight="1" ht="18.75">
      <c r="A31" s="1823" t="s">
        <v>165</v>
      </c>
      <c r="B31" s="1823" t="s">
        <v>180</v>
      </c>
      <c r="C31" s="1687"/>
      <c r="D31" s="344"/>
      <c r="E31" s="1031"/>
      <c r="F31" s="1031"/>
      <c r="G31" s="2427" t="str">
        <f>INDEX(PT_DIFFERENTIATION_NTAR,MATCH(B31,PT_DIFFERENTIATION_NTAR_ID,0))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"ТСК"</v>
      </c>
      <c r="H31" s="2271"/>
      <c r="I31" s="1739"/>
      <c r="J31" s="1773"/>
      <c r="K31" s="2305"/>
      <c r="L31" s="2271" t="s">
        <v>348</v>
      </c>
      <c r="M31" s="2318"/>
      <c r="N31" s="618"/>
      <c r="O31" s="1624"/>
      <c r="P31" s="1624"/>
      <c r="Q31" s="1635"/>
      <c r="R31" s="1635"/>
      <c r="S31" s="1635"/>
      <c r="T31" s="1635"/>
      <c r="U31" s="1635"/>
      <c r="V31" s="1635"/>
      <c r="W31" s="1635"/>
      <c r="X31" s="1635"/>
      <c r="Y31" s="1635"/>
      <c r="Z31" s="1635"/>
      <c r="AA31" s="1635"/>
      <c r="AB31" s="1635"/>
      <c r="AC31" s="1635"/>
      <c r="AD31" s="1635"/>
      <c r="AE31" s="1635"/>
      <c r="AF31" s="1635"/>
      <c r="AG31" s="1635"/>
      <c r="AH31" s="1635">
        <v>0</v>
      </c>
    </row>
    <row s="1635" customFormat="1" customHeight="1" ht="18.75">
      <c r="A32" s="1823"/>
      <c r="B32" s="1823"/>
      <c r="C32" s="1687" t="s">
        <v>1192</v>
      </c>
      <c r="D32" s="344"/>
      <c r="E32" s="1031"/>
      <c r="F32" s="1031"/>
      <c r="G32" s="2427"/>
      <c r="H32" s="3336"/>
      <c r="I32" s="3337" t="s">
        <v>1193</v>
      </c>
      <c r="J32" s="3338"/>
      <c r="K32" s="3339"/>
      <c r="L32" s="3340"/>
      <c r="M32" s="2318"/>
      <c r="N32" s="618"/>
      <c r="O32" s="1624"/>
      <c r="P32" s="1624"/>
      <c r="Q32" s="1635"/>
      <c r="R32" s="1635"/>
      <c r="S32" s="1635"/>
      <c r="T32" s="1635"/>
      <c r="U32" s="1635"/>
      <c r="V32" s="1635"/>
      <c r="W32" s="1635"/>
      <c r="X32" s="1635"/>
      <c r="Y32" s="1635"/>
      <c r="Z32" s="1635"/>
      <c r="AA32" s="1635"/>
      <c r="AB32" s="1635"/>
      <c r="AC32" s="1635"/>
      <c r="AD32" s="1635"/>
      <c r="AE32" s="1635"/>
      <c r="AF32" s="1635"/>
      <c r="AG32" s="1635"/>
      <c r="AH32" s="1635">
        <v>0</v>
      </c>
    </row>
    <row s="1635" customFormat="1" customHeight="1" ht="18.75">
      <c r="A33" s="1823" t="s">
        <v>165</v>
      </c>
      <c r="B33" s="1823" t="s">
        <v>185</v>
      </c>
      <c r="C33" s="1687"/>
      <c r="D33" s="344"/>
      <c r="E33" s="1031"/>
      <c r="F33" s="1031"/>
      <c r="G33" s="2427" t="str">
        <f>INDEX(PT_DIFFERENTIATION_NTAR,MATCH(B33,PT_DIFFERENTIATION_NTAR_ID,0))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"УК НА ПРАЖСКОЙ"</v>
      </c>
      <c r="H33" s="2271"/>
      <c r="I33" s="1739"/>
      <c r="J33" s="1773"/>
      <c r="K33" s="2305"/>
      <c r="L33" s="2271" t="s">
        <v>348</v>
      </c>
      <c r="M33" s="2318"/>
      <c r="N33" s="618"/>
      <c r="O33" s="1624"/>
      <c r="P33" s="1624"/>
      <c r="Q33" s="1635"/>
      <c r="R33" s="1635"/>
      <c r="S33" s="1635"/>
      <c r="T33" s="1635"/>
      <c r="U33" s="1635"/>
      <c r="V33" s="1635"/>
      <c r="W33" s="1635"/>
      <c r="X33" s="1635"/>
      <c r="Y33" s="1635"/>
      <c r="Z33" s="1635"/>
      <c r="AA33" s="1635"/>
      <c r="AB33" s="1635"/>
      <c r="AC33" s="1635"/>
      <c r="AD33" s="1635"/>
      <c r="AE33" s="1635"/>
      <c r="AF33" s="1635"/>
      <c r="AG33" s="1635"/>
      <c r="AH33" s="1635">
        <v>0</v>
      </c>
    </row>
    <row s="1635" customFormat="1" customHeight="1" ht="18.75">
      <c r="A34" s="1823"/>
      <c r="B34" s="1823"/>
      <c r="C34" s="1687" t="s">
        <v>1192</v>
      </c>
      <c r="D34" s="344"/>
      <c r="E34" s="1031"/>
      <c r="F34" s="1031"/>
      <c r="G34" s="2427"/>
      <c r="H34" s="3341"/>
      <c r="I34" s="3342" t="s">
        <v>1193</v>
      </c>
      <c r="J34" s="3343"/>
      <c r="K34" s="3344"/>
      <c r="L34" s="3345"/>
      <c r="M34" s="2318"/>
      <c r="N34" s="618"/>
      <c r="O34" s="1624"/>
      <c r="P34" s="1624"/>
      <c r="Q34" s="1635"/>
      <c r="R34" s="1635"/>
      <c r="S34" s="1635"/>
      <c r="T34" s="1635"/>
      <c r="U34" s="1635"/>
      <c r="V34" s="1635"/>
      <c r="W34" s="1635"/>
      <c r="X34" s="1635"/>
      <c r="Y34" s="1635"/>
      <c r="Z34" s="1635"/>
      <c r="AA34" s="1635"/>
      <c r="AB34" s="1635"/>
      <c r="AC34" s="1635"/>
      <c r="AD34" s="1635"/>
      <c r="AE34" s="1635"/>
      <c r="AF34" s="1635"/>
      <c r="AG34" s="1635"/>
      <c r="AH34" s="1635">
        <v>0</v>
      </c>
    </row>
    <row s="1635" customFormat="1" customHeight="1" ht="18.75">
      <c r="A35" s="1823" t="s">
        <v>165</v>
      </c>
      <c r="B35" s="1823" t="s">
        <v>190</v>
      </c>
      <c r="C35" s="1687"/>
      <c r="D35" s="344"/>
      <c r="E35" s="1031"/>
      <c r="F35" s="1031"/>
      <c r="G35" s="2427" t="str">
        <f>INDEX(PT_DIFFERENTIATION_NTAR,MATCH(B35,PT_DIFFERENTIATION_NTAR_ID,0))</f>
        <v>Льготный тариф для физических лиц, проживающих в г.Тюмени. Для потребителей, подключенных к системам теплоснабжения: ООО "РЕМИН-ЭНЕРГО" (расположенная по адресу: г.Тюмень, ул. Клары Цеткин, 64, корп.1, стр.2)</v>
      </c>
      <c r="H35" s="2271"/>
      <c r="I35" s="1739"/>
      <c r="J35" s="1773"/>
      <c r="K35" s="2305"/>
      <c r="L35" s="2271" t="s">
        <v>348</v>
      </c>
      <c r="M35" s="2318"/>
      <c r="N35" s="618"/>
      <c r="O35" s="1624"/>
      <c r="P35" s="1624"/>
      <c r="Q35" s="1635"/>
      <c r="R35" s="1635"/>
      <c r="S35" s="1635"/>
      <c r="T35" s="1635"/>
      <c r="U35" s="1635"/>
      <c r="V35" s="1635"/>
      <c r="W35" s="1635"/>
      <c r="X35" s="1635"/>
      <c r="Y35" s="1635"/>
      <c r="Z35" s="1635"/>
      <c r="AA35" s="1635"/>
      <c r="AB35" s="1635"/>
      <c r="AC35" s="1635"/>
      <c r="AD35" s="1635"/>
      <c r="AE35" s="1635"/>
      <c r="AF35" s="1635"/>
      <c r="AG35" s="1635"/>
      <c r="AH35" s="1635">
        <v>0</v>
      </c>
    </row>
    <row s="1635" customFormat="1" customHeight="1" ht="18.75">
      <c r="A36" s="1823"/>
      <c r="B36" s="1823"/>
      <c r="C36" s="1687" t="s">
        <v>1192</v>
      </c>
      <c r="D36" s="344"/>
      <c r="E36" s="1031"/>
      <c r="F36" s="1031"/>
      <c r="G36" s="2427"/>
      <c r="H36" s="3346"/>
      <c r="I36" s="3347" t="s">
        <v>1193</v>
      </c>
      <c r="J36" s="3348"/>
      <c r="K36" s="3349"/>
      <c r="L36" s="3350"/>
      <c r="M36" s="2318"/>
      <c r="N36" s="618"/>
      <c r="O36" s="1624"/>
      <c r="P36" s="1624"/>
      <c r="Q36" s="1635"/>
      <c r="R36" s="1635"/>
      <c r="S36" s="1635"/>
      <c r="T36" s="1635"/>
      <c r="U36" s="1635"/>
      <c r="V36" s="1635"/>
      <c r="W36" s="1635"/>
      <c r="X36" s="1635"/>
      <c r="Y36" s="1635"/>
      <c r="Z36" s="1635"/>
      <c r="AA36" s="1635"/>
      <c r="AB36" s="1635"/>
      <c r="AC36" s="1635"/>
      <c r="AD36" s="1635"/>
      <c r="AE36" s="1635"/>
      <c r="AF36" s="1635"/>
      <c r="AG36" s="1635"/>
      <c r="AH36" s="1635">
        <v>0</v>
      </c>
    </row>
    <row s="1635" customFormat="1" customHeight="1" ht="18.75">
      <c r="A37" s="1823" t="s">
        <v>165</v>
      </c>
      <c r="B37" s="1823" t="s">
        <v>195</v>
      </c>
      <c r="C37" s="1687"/>
      <c r="D37" s="344"/>
      <c r="E37" s="1031"/>
      <c r="F37" s="1031"/>
      <c r="G37" s="2427" t="str">
        <f>INDEX(PT_DIFFERENTIATION_NTAR,MATCH(B37,PT_DIFFERENTIATION_NTAR_ID,0))</f>
        <v>Льготный тариф для физических лиц, проживающих в г. Тюмени. Для потребителей, подключенных к системам теплоснабжения: от котельной, ранее обслуживаемой ФГБУ " ЦЖКУ" Минобороны России</v>
      </c>
      <c r="H37" s="2271"/>
      <c r="I37" s="1739"/>
      <c r="J37" s="1773"/>
      <c r="K37" s="2305"/>
      <c r="L37" s="2271" t="s">
        <v>348</v>
      </c>
      <c r="M37" s="2318"/>
      <c r="N37" s="618"/>
      <c r="O37" s="1624"/>
      <c r="P37" s="1624"/>
      <c r="Q37" s="1635"/>
      <c r="R37" s="1635"/>
      <c r="S37" s="1635"/>
      <c r="T37" s="1635"/>
      <c r="U37" s="1635"/>
      <c r="V37" s="1635"/>
      <c r="W37" s="1635"/>
      <c r="X37" s="1635"/>
      <c r="Y37" s="1635"/>
      <c r="Z37" s="1635"/>
      <c r="AA37" s="1635"/>
      <c r="AB37" s="1635"/>
      <c r="AC37" s="1635"/>
      <c r="AD37" s="1635"/>
      <c r="AE37" s="1635"/>
      <c r="AF37" s="1635"/>
      <c r="AG37" s="1635"/>
      <c r="AH37" s="1635">
        <v>0</v>
      </c>
    </row>
    <row s="1635" customFormat="1" customHeight="1" ht="18.75">
      <c r="A38" s="1823"/>
      <c r="B38" s="1823"/>
      <c r="C38" s="1687" t="s">
        <v>1192</v>
      </c>
      <c r="D38" s="344"/>
      <c r="E38" s="1031"/>
      <c r="F38" s="1031"/>
      <c r="G38" s="2427"/>
      <c r="H38" s="3351"/>
      <c r="I38" s="3352" t="s">
        <v>1193</v>
      </c>
      <c r="J38" s="3353"/>
      <c r="K38" s="3354"/>
      <c r="L38" s="3355"/>
      <c r="M38" s="2318"/>
      <c r="N38" s="618"/>
      <c r="O38" s="1624"/>
      <c r="P38" s="1624"/>
      <c r="Q38" s="1635"/>
      <c r="R38" s="1635"/>
      <c r="S38" s="1635"/>
      <c r="T38" s="1635"/>
      <c r="U38" s="1635"/>
      <c r="V38" s="1635"/>
      <c r="W38" s="1635"/>
      <c r="X38" s="1635"/>
      <c r="Y38" s="1635"/>
      <c r="Z38" s="1635"/>
      <c r="AA38" s="1635"/>
      <c r="AB38" s="1635"/>
      <c r="AC38" s="1635"/>
      <c r="AD38" s="1635"/>
      <c r="AE38" s="1635"/>
      <c r="AF38" s="1635"/>
      <c r="AG38" s="1635"/>
      <c r="AH38" s="1635">
        <v>0</v>
      </c>
    </row>
    <row s="1635" customFormat="1" customHeight="1" ht="18.75">
      <c r="A39" s="1823" t="s">
        <v>165</v>
      </c>
      <c r="B39" s="1823" t="s">
        <v>200</v>
      </c>
      <c r="C39" s="1687"/>
      <c r="D39" s="344"/>
      <c r="E39" s="1031"/>
      <c r="F39" s="1031"/>
      <c r="G39" s="2427" t="str">
        <f>INDEX(PT_DIFFERENTIATION_NTAR,MATCH(B39,PT_DIFFERENTIATION_NTAR_ID,0))</f>
        <v>Льготный тариф для физических лиц, проживающих в г. Тюмени. Для потребителей, подключенных к распределительным тепловым сетям, находящимся на обслуживании ПАО "СУЭНКО" до 01.01.2018 и до 01.01.2017 получавших тепловую энергию от АО"УТСК", в жилищном фонде, введенном в эксплуатацию по 30.06.2017 включительно, а также к магистральным тепловым сетям, эксплуатируемым АО"УТСК" до 01.01.2018, в жилищном фонде, введенном в эксплуатацию по 30.06.2017 включительно</v>
      </c>
      <c r="H39" s="2271"/>
      <c r="I39" s="1739"/>
      <c r="J39" s="1773"/>
      <c r="K39" s="2305"/>
      <c r="L39" s="2271" t="s">
        <v>348</v>
      </c>
      <c r="M39" s="2318"/>
      <c r="N39" s="618"/>
      <c r="O39" s="1624"/>
      <c r="P39" s="1624"/>
      <c r="Q39" s="1635"/>
      <c r="R39" s="1635"/>
      <c r="S39" s="1635"/>
      <c r="T39" s="1635"/>
      <c r="U39" s="1635"/>
      <c r="V39" s="1635"/>
      <c r="W39" s="1635"/>
      <c r="X39" s="1635"/>
      <c r="Y39" s="1635"/>
      <c r="Z39" s="1635"/>
      <c r="AA39" s="1635"/>
      <c r="AB39" s="1635"/>
      <c r="AC39" s="1635"/>
      <c r="AD39" s="1635"/>
      <c r="AE39" s="1635"/>
      <c r="AF39" s="1635"/>
      <c r="AG39" s="1635"/>
      <c r="AH39" s="1635">
        <v>0</v>
      </c>
    </row>
    <row s="1635" customFormat="1" customHeight="1" ht="18.75">
      <c r="A40" s="1823"/>
      <c r="B40" s="1823"/>
      <c r="C40" s="1687" t="s">
        <v>1192</v>
      </c>
      <c r="D40" s="344"/>
      <c r="E40" s="1031"/>
      <c r="F40" s="1031"/>
      <c r="G40" s="2427"/>
      <c r="H40" s="3356"/>
      <c r="I40" s="3357" t="s">
        <v>1193</v>
      </c>
      <c r="J40" s="3358"/>
      <c r="K40" s="3359"/>
      <c r="L40" s="3360"/>
      <c r="M40" s="2318"/>
      <c r="N40" s="618"/>
      <c r="O40" s="1624"/>
      <c r="P40" s="1624"/>
      <c r="Q40" s="1635"/>
      <c r="R40" s="1635"/>
      <c r="S40" s="1635"/>
      <c r="T40" s="1635"/>
      <c r="U40" s="1635"/>
      <c r="V40" s="1635"/>
      <c r="W40" s="1635"/>
      <c r="X40" s="1635"/>
      <c r="Y40" s="1635"/>
      <c r="Z40" s="1635"/>
      <c r="AA40" s="1635"/>
      <c r="AB40" s="1635"/>
      <c r="AC40" s="1635"/>
      <c r="AD40" s="1635"/>
      <c r="AE40" s="1635"/>
      <c r="AF40" s="1635"/>
      <c r="AG40" s="1635"/>
      <c r="AH40" s="1635">
        <v>0</v>
      </c>
    </row>
    <row s="1635" customFormat="1" customHeight="1" ht="18.75">
      <c r="A41" s="1823" t="s">
        <v>165</v>
      </c>
      <c r="B41" s="1823" t="s">
        <v>205</v>
      </c>
      <c r="C41" s="1687"/>
      <c r="D41" s="344"/>
      <c r="E41" s="1031"/>
      <c r="F41" s="1031"/>
      <c r="G41" s="2427" t="str">
        <f>INDEX(PT_DIFFERENTIATION_NTAR,MATCH(B41,PT_DIFFERENTIATION_NTAR_ID,0))</f>
        <v>Льготный тариф для физических лиц, проживающих в г. Тюмени. Для потребителей, подключенных к распределительным тепловым сетям, эксплуатируемым ООО УК "Тюменьжилсервис" до 01.09.2019</v>
      </c>
      <c r="H41" s="2271"/>
      <c r="I41" s="1739"/>
      <c r="J41" s="1773"/>
      <c r="K41" s="2305"/>
      <c r="L41" s="2271" t="s">
        <v>348</v>
      </c>
      <c r="M41" s="2318"/>
      <c r="N41" s="618"/>
      <c r="O41" s="1624"/>
      <c r="P41" s="1624"/>
      <c r="Q41" s="1635"/>
      <c r="R41" s="1635"/>
      <c r="S41" s="1635"/>
      <c r="T41" s="1635"/>
      <c r="U41" s="1635"/>
      <c r="V41" s="1635"/>
      <c r="W41" s="1635"/>
      <c r="X41" s="1635"/>
      <c r="Y41" s="1635"/>
      <c r="Z41" s="1635"/>
      <c r="AA41" s="1635"/>
      <c r="AB41" s="1635"/>
      <c r="AC41" s="1635"/>
      <c r="AD41" s="1635"/>
      <c r="AE41" s="1635"/>
      <c r="AF41" s="1635"/>
      <c r="AG41" s="1635"/>
      <c r="AH41" s="1635">
        <v>0</v>
      </c>
    </row>
    <row s="1635" customFormat="1" customHeight="1" ht="18.75">
      <c r="A42" s="1823"/>
      <c r="B42" s="1823"/>
      <c r="C42" s="1687" t="s">
        <v>1192</v>
      </c>
      <c r="D42" s="344"/>
      <c r="E42" s="1031"/>
      <c r="F42" s="1031"/>
      <c r="G42" s="2427"/>
      <c r="H42" s="3361"/>
      <c r="I42" s="3362" t="s">
        <v>1193</v>
      </c>
      <c r="J42" s="3363"/>
      <c r="K42" s="3364"/>
      <c r="L42" s="3365"/>
      <c r="M42" s="2318"/>
      <c r="N42" s="618"/>
      <c r="O42" s="1624"/>
      <c r="P42" s="1624"/>
      <c r="Q42" s="1635"/>
      <c r="R42" s="1635"/>
      <c r="S42" s="1635"/>
      <c r="T42" s="1635"/>
      <c r="U42" s="1635"/>
      <c r="V42" s="1635"/>
      <c r="W42" s="1635"/>
      <c r="X42" s="1635"/>
      <c r="Y42" s="1635"/>
      <c r="Z42" s="1635"/>
      <c r="AA42" s="1635"/>
      <c r="AB42" s="1635"/>
      <c r="AC42" s="1635"/>
      <c r="AD42" s="1635"/>
      <c r="AE42" s="1635"/>
      <c r="AF42" s="1635"/>
      <c r="AG42" s="1635"/>
      <c r="AH42" s="1635">
        <v>0</v>
      </c>
    </row>
    <row s="1635" customFormat="1" customHeight="1" ht="0.75" hidden="1">
      <c r="A43" s="1780"/>
      <c r="B43" s="1780"/>
      <c r="C43" s="369" t="s">
        <v>1198</v>
      </c>
      <c r="D43" s="2462"/>
      <c r="E43" s="2204"/>
      <c r="F43" s="2383"/>
      <c r="G43" s="400"/>
      <c r="H43" s="1500"/>
      <c r="I43" s="651"/>
      <c r="J43" s="571"/>
      <c r="K43" s="1500"/>
      <c r="L43" s="214"/>
      <c r="M43" s="2170"/>
      <c r="N43" s="334"/>
      <c r="O43" s="1624"/>
      <c r="P43" s="1624"/>
      <c r="AH43" s="1631">
        <v>0</v>
      </c>
    </row>
    <row s="1635" customFormat="1" customHeight="1" ht="45" hidden="1">
      <c r="A44" s="1780" t="s">
        <v>211</v>
      </c>
      <c r="B44" s="1780" t="s">
        <v>212</v>
      </c>
      <c r="C44" s="369"/>
      <c r="D44" s="2462"/>
      <c r="E44" s="2204"/>
      <c r="F44" s="2383" t="str">
        <f>INDEX(PT_DIFFERENTIATION_VTAR,MATCH(A44,PT_DIFFERENTIATION_VTAR_ID,0))</f>
        <v>Тарифы на теплоноситель, поставляемый теплоснабжающими организациями потребителям, другим теплоснабжающим организациям</v>
      </c>
      <c r="G44" s="2427" t="str">
        <f>INDEX(PT_DIFFERENTIATION_NTAR,MATCH(B44,PT_DIFFERENTIATION_NTAR_ID,0))</f>
        <v/>
      </c>
      <c r="H44" s="1862"/>
      <c r="I44" s="1739"/>
      <c r="J44" s="1773"/>
      <c r="K44" s="1865"/>
      <c r="L44" s="1862" t="s">
        <v>348</v>
      </c>
      <c r="M44" s="2170"/>
      <c r="N44" s="334"/>
      <c r="O44" s="1624"/>
      <c r="P44" s="1624"/>
      <c r="AH44" s="1631">
        <v>0</v>
      </c>
    </row>
    <row s="1635" customFormat="1" customHeight="1" ht="18.75" hidden="1">
      <c r="A45" s="1780"/>
      <c r="B45" s="1780"/>
      <c r="C45" s="369" t="s">
        <v>1192</v>
      </c>
      <c r="D45" s="2462"/>
      <c r="E45" s="2204"/>
      <c r="F45" s="2383"/>
      <c r="G45" s="2427"/>
      <c r="H45" s="1500"/>
      <c r="I45" s="651" t="s">
        <v>1193</v>
      </c>
      <c r="J45" s="571"/>
      <c r="K45" s="1500"/>
      <c r="L45" s="214"/>
      <c r="M45" s="2170"/>
      <c r="N45" s="334"/>
      <c r="O45" s="1624"/>
      <c r="P45" s="1624"/>
      <c r="AH45" s="1631">
        <v>0</v>
      </c>
    </row>
    <row s="1635" customFormat="1" customHeight="1" ht="0.75" hidden="1">
      <c r="A46" s="1780"/>
      <c r="B46" s="1780"/>
      <c r="C46" s="369" t="s">
        <v>1198</v>
      </c>
      <c r="D46" s="2462"/>
      <c r="E46" s="2204"/>
      <c r="F46" s="2383"/>
      <c r="G46" s="400"/>
      <c r="H46" s="1500"/>
      <c r="I46" s="651"/>
      <c r="J46" s="571"/>
      <c r="K46" s="1500"/>
      <c r="L46" s="214"/>
      <c r="M46" s="2170"/>
      <c r="N46" s="334"/>
      <c r="O46" s="1624"/>
      <c r="P46" s="1624"/>
      <c r="AH46" s="1631">
        <v>0</v>
      </c>
    </row>
    <row s="1635" customFormat="1" customHeight="1" ht="45" hidden="1">
      <c r="A47" s="1780" t="s">
        <v>217</v>
      </c>
      <c r="B47" s="1780" t="s">
        <v>218</v>
      </c>
      <c r="C47" s="369"/>
      <c r="D47" s="2462"/>
      <c r="E47" s="2204"/>
      <c r="F47" s="2383" t="str">
        <f>INDEX(PT_DIFFERENTIATION_VTAR,MATCH(A47,PT_DIFFERENTIATION_VTAR_ID,0))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7" s="2427" t="str">
        <f>INDEX(PT_DIFFERENTIATION_NTAR,MATCH(B47,PT_DIFFERENTIATION_NTAR_ID,0))</f>
        <v/>
      </c>
      <c r="H47" s="1862"/>
      <c r="I47" s="1739"/>
      <c r="J47" s="1773"/>
      <c r="K47" s="1865"/>
      <c r="L47" s="1862" t="s">
        <v>348</v>
      </c>
      <c r="M47" s="2170"/>
      <c r="N47" s="334"/>
      <c r="O47" s="1624"/>
      <c r="P47" s="1624"/>
      <c r="AH47" s="1631">
        <v>0</v>
      </c>
    </row>
    <row s="1635" customFormat="1" customHeight="1" ht="18.75" hidden="1">
      <c r="A48" s="1780"/>
      <c r="B48" s="1780"/>
      <c r="C48" s="369" t="s">
        <v>1192</v>
      </c>
      <c r="D48" s="2462"/>
      <c r="E48" s="2204"/>
      <c r="F48" s="2383"/>
      <c r="G48" s="2427"/>
      <c r="H48" s="1500"/>
      <c r="I48" s="651" t="s">
        <v>1193</v>
      </c>
      <c r="J48" s="571"/>
      <c r="K48" s="1500"/>
      <c r="L48" s="214"/>
      <c r="M48" s="2170"/>
      <c r="N48" s="334"/>
      <c r="O48" s="1624"/>
      <c r="P48" s="1624"/>
      <c r="AH48" s="1631">
        <v>0</v>
      </c>
    </row>
    <row s="1635" customFormat="1" customHeight="1" ht="0.75" hidden="1">
      <c r="A49" s="1780"/>
      <c r="B49" s="1780"/>
      <c r="C49" s="369" t="s">
        <v>1198</v>
      </c>
      <c r="D49" s="2462"/>
      <c r="E49" s="2204"/>
      <c r="F49" s="2383"/>
      <c r="G49" s="400"/>
      <c r="H49" s="1500"/>
      <c r="I49" s="651"/>
      <c r="J49" s="571"/>
      <c r="K49" s="1500"/>
      <c r="L49" s="214"/>
      <c r="M49" s="2170"/>
      <c r="N49" s="334"/>
      <c r="O49" s="1624"/>
      <c r="P49" s="1624"/>
      <c r="AH49" s="1631">
        <v>0</v>
      </c>
    </row>
    <row s="1635" customFormat="1" customHeight="1" ht="18.75" hidden="1">
      <c r="A50" s="1780" t="s">
        <v>223</v>
      </c>
      <c r="B50" s="1780" t="s">
        <v>224</v>
      </c>
      <c r="C50" s="369"/>
      <c r="D50" s="2462"/>
      <c r="E50" s="2204"/>
      <c r="F50" s="2383" t="str">
        <f>INDEX(PT_DIFFERENTIATION_VTAR,MATCH(A50,PT_DIFFERENTIATION_VTAR_ID,0))</f>
        <v>Тарифы на услуги по передаче тепловой энергии</v>
      </c>
      <c r="G50" s="2427" t="str">
        <f>INDEX(PT_DIFFERENTIATION_NTAR,MATCH(B50,PT_DIFFERENTIATION_NTAR_ID,0))</f>
        <v/>
      </c>
      <c r="H50" s="1862"/>
      <c r="I50" s="1739"/>
      <c r="J50" s="1773"/>
      <c r="K50" s="1865"/>
      <c r="L50" s="1862" t="s">
        <v>348</v>
      </c>
      <c r="M50" s="2170"/>
      <c r="N50" s="334"/>
      <c r="O50" s="1624"/>
      <c r="P50" s="1624"/>
      <c r="AH50" s="1631">
        <v>0</v>
      </c>
    </row>
    <row s="1635" customFormat="1" customHeight="1" ht="18.75" hidden="1">
      <c r="A51" s="1780"/>
      <c r="B51" s="1780"/>
      <c r="C51" s="369" t="s">
        <v>1192</v>
      </c>
      <c r="D51" s="2462"/>
      <c r="E51" s="2204"/>
      <c r="F51" s="2383"/>
      <c r="G51" s="2427"/>
      <c r="H51" s="1500"/>
      <c r="I51" s="651" t="s">
        <v>1193</v>
      </c>
      <c r="J51" s="571"/>
      <c r="K51" s="1500"/>
      <c r="L51" s="214"/>
      <c r="M51" s="2170"/>
      <c r="N51" s="334"/>
      <c r="O51" s="1624"/>
      <c r="P51" s="1624"/>
      <c r="AH51" s="1631">
        <v>0</v>
      </c>
    </row>
    <row s="1635" customFormat="1" customHeight="1" ht="0.75" hidden="1">
      <c r="A52" s="1780"/>
      <c r="B52" s="1780"/>
      <c r="C52" s="369" t="s">
        <v>1198</v>
      </c>
      <c r="D52" s="2462"/>
      <c r="E52" s="2204"/>
      <c r="F52" s="2383"/>
      <c r="G52" s="400"/>
      <c r="H52" s="1500"/>
      <c r="I52" s="651"/>
      <c r="J52" s="571"/>
      <c r="K52" s="1500"/>
      <c r="L52" s="214"/>
      <c r="M52" s="2170"/>
      <c r="N52" s="334"/>
      <c r="O52" s="1624"/>
      <c r="P52" s="1624"/>
      <c r="AH52" s="1631">
        <v>0</v>
      </c>
    </row>
    <row s="1635" customFormat="1" customHeight="1" ht="18.75" hidden="1">
      <c r="A53" s="1780" t="s">
        <v>229</v>
      </c>
      <c r="B53" s="1780" t="s">
        <v>230</v>
      </c>
      <c r="C53" s="369"/>
      <c r="D53" s="2462"/>
      <c r="E53" s="2204"/>
      <c r="F53" s="2383" t="str">
        <f>INDEX(PT_DIFFERENTIATION_VTAR,MATCH(A53,PT_DIFFERENTIATION_VTAR_ID,0))</f>
        <v>Тарифы на услуги по передаче теплоносителя</v>
      </c>
      <c r="G53" s="2427" t="str">
        <f>INDEX(PT_DIFFERENTIATION_NTAR,MATCH(B53,PT_DIFFERENTIATION_NTAR_ID,0))</f>
        <v/>
      </c>
      <c r="H53" s="1862"/>
      <c r="I53" s="1739"/>
      <c r="J53" s="1773"/>
      <c r="K53" s="1865"/>
      <c r="L53" s="1862" t="s">
        <v>348</v>
      </c>
      <c r="M53" s="2170"/>
      <c r="N53" s="334"/>
      <c r="O53" s="1624"/>
      <c r="P53" s="1624"/>
      <c r="AH53" s="1631">
        <v>0</v>
      </c>
    </row>
    <row s="1635" customFormat="1" customHeight="1" ht="18.75" hidden="1">
      <c r="A54" s="1780"/>
      <c r="B54" s="1780"/>
      <c r="C54" s="369" t="s">
        <v>1192</v>
      </c>
      <c r="D54" s="2462"/>
      <c r="E54" s="2204"/>
      <c r="F54" s="2383"/>
      <c r="G54" s="2427"/>
      <c r="H54" s="1500"/>
      <c r="I54" s="651" t="s">
        <v>1193</v>
      </c>
      <c r="J54" s="571"/>
      <c r="K54" s="1500"/>
      <c r="L54" s="214"/>
      <c r="M54" s="2170"/>
      <c r="N54" s="334"/>
      <c r="O54" s="1624"/>
      <c r="P54" s="1624"/>
      <c r="AH54" s="1631">
        <v>0</v>
      </c>
    </row>
    <row s="1635" customFormat="1" customHeight="1" ht="0.75" hidden="1">
      <c r="A55" s="1780"/>
      <c r="B55" s="1780"/>
      <c r="C55" s="369" t="s">
        <v>1198</v>
      </c>
      <c r="D55" s="2462"/>
      <c r="E55" s="2204"/>
      <c r="F55" s="2383"/>
      <c r="G55" s="400"/>
      <c r="H55" s="1500"/>
      <c r="I55" s="651"/>
      <c r="J55" s="571"/>
      <c r="K55" s="1500"/>
      <c r="L55" s="214"/>
      <c r="M55" s="2170"/>
      <c r="N55" s="334"/>
      <c r="O55" s="1624"/>
      <c r="P55" s="1624"/>
      <c r="AH55" s="1631">
        <v>0</v>
      </c>
    </row>
    <row s="1635" customFormat="1" customHeight="1" ht="18.75" hidden="1">
      <c r="A56" s="1780" t="s">
        <v>235</v>
      </c>
      <c r="B56" s="1780" t="s">
        <v>236</v>
      </c>
      <c r="C56" s="369"/>
      <c r="D56" s="2462"/>
      <c r="E56" s="2204"/>
      <c r="F56" s="2383" t="str">
        <f>INDEX(PT_DIFFERENTIATION_VTAR,MATCH(A56,PT_DIFFERENTIATION_VTAR_ID,0))</f>
        <v>Плата за услуги по поддержанию резервной тепловой мощности при отсутствии потребления тепловой энергии</v>
      </c>
      <c r="G56" s="2427" t="str">
        <f>INDEX(PT_DIFFERENTIATION_NTAR,MATCH(B56,PT_DIFFERENTIATION_NTAR_ID,0))</f>
        <v/>
      </c>
      <c r="H56" s="1862"/>
      <c r="I56" s="1739"/>
      <c r="J56" s="1773"/>
      <c r="K56" s="1865"/>
      <c r="L56" s="1862" t="s">
        <v>348</v>
      </c>
      <c r="M56" s="2170"/>
      <c r="N56" s="334"/>
      <c r="O56" s="1624"/>
      <c r="P56" s="1624"/>
      <c r="AH56" s="1631">
        <v>0</v>
      </c>
    </row>
    <row s="1635" customFormat="1" customHeight="1" ht="18.75" hidden="1">
      <c r="A57" s="1780"/>
      <c r="B57" s="1780"/>
      <c r="C57" s="369" t="s">
        <v>1192</v>
      </c>
      <c r="D57" s="2462"/>
      <c r="E57" s="2204"/>
      <c r="F57" s="2383"/>
      <c r="G57" s="2427"/>
      <c r="H57" s="1500"/>
      <c r="I57" s="651" t="s">
        <v>1193</v>
      </c>
      <c r="J57" s="571"/>
      <c r="K57" s="1500"/>
      <c r="L57" s="214"/>
      <c r="M57" s="2170"/>
      <c r="N57" s="334"/>
      <c r="O57" s="1624"/>
      <c r="P57" s="1624"/>
      <c r="AH57" s="1631">
        <v>0</v>
      </c>
    </row>
    <row s="1635" customFormat="1" customHeight="1" ht="0.75" hidden="1">
      <c r="A58" s="1780"/>
      <c r="B58" s="1780"/>
      <c r="C58" s="369" t="s">
        <v>1198</v>
      </c>
      <c r="D58" s="2462"/>
      <c r="E58" s="2204"/>
      <c r="F58" s="2383"/>
      <c r="G58" s="400"/>
      <c r="H58" s="1500"/>
      <c r="I58" s="651"/>
      <c r="J58" s="571"/>
      <c r="K58" s="1500"/>
      <c r="L58" s="214"/>
      <c r="M58" s="2170"/>
      <c r="N58" s="334"/>
      <c r="O58" s="1624"/>
      <c r="P58" s="1624"/>
      <c r="AH58" s="1631">
        <v>0</v>
      </c>
    </row>
    <row s="1635" customFormat="1" customHeight="1" ht="18.75" hidden="1">
      <c r="A59" s="1780" t="s">
        <v>241</v>
      </c>
      <c r="B59" s="1780" t="s">
        <v>242</v>
      </c>
      <c r="C59" s="369"/>
      <c r="D59" s="2462"/>
      <c r="E59" s="2204"/>
      <c r="F59" s="2383" t="str">
        <f>INDEX(PT_DIFFERENTIATION_VTAR,MATCH(A59,PT_DIFFERENTIATION_VTAR_ID,0))</f>
        <v>Плата за подключение (технологическое присоединение) к системе теплоснабжения</v>
      </c>
      <c r="G59" s="2427" t="str">
        <f>INDEX(PT_DIFFERENTIATION_NTAR,MATCH(B59,PT_DIFFERENTIATION_NTAR_ID,0))</f>
        <v/>
      </c>
      <c r="H59" s="1862"/>
      <c r="I59" s="1739"/>
      <c r="J59" s="1773"/>
      <c r="K59" s="1865"/>
      <c r="L59" s="1862" t="s">
        <v>348</v>
      </c>
      <c r="M59" s="2170"/>
      <c r="N59" s="334"/>
      <c r="O59" s="1624"/>
      <c r="P59" s="1624"/>
      <c r="AH59" s="1631">
        <v>0</v>
      </c>
    </row>
    <row s="1635" customFormat="1" customHeight="1" ht="18.75" hidden="1">
      <c r="A60" s="1780"/>
      <c r="B60" s="1780"/>
      <c r="C60" s="369" t="s">
        <v>1192</v>
      </c>
      <c r="D60" s="2462"/>
      <c r="E60" s="2204"/>
      <c r="F60" s="2383"/>
      <c r="G60" s="2427"/>
      <c r="H60" s="1500"/>
      <c r="I60" s="651" t="s">
        <v>1193</v>
      </c>
      <c r="J60" s="571"/>
      <c r="K60" s="1500"/>
      <c r="L60" s="214"/>
      <c r="M60" s="2170"/>
      <c r="N60" s="334"/>
      <c r="O60" s="1624"/>
      <c r="P60" s="1624"/>
      <c r="AH60" s="1631">
        <v>0</v>
      </c>
    </row>
    <row s="1635" customFormat="1" customHeight="1" ht="0.75" hidden="1">
      <c r="A61" s="1780"/>
      <c r="B61" s="1780"/>
      <c r="C61" s="369" t="s">
        <v>1198</v>
      </c>
      <c r="D61" s="2462"/>
      <c r="E61" s="2204"/>
      <c r="F61" s="2383"/>
      <c r="G61" s="400"/>
      <c r="H61" s="1500"/>
      <c r="I61" s="651"/>
      <c r="J61" s="571"/>
      <c r="K61" s="1500"/>
      <c r="L61" s="214"/>
      <c r="M61" s="2170"/>
      <c r="N61" s="334"/>
      <c r="O61" s="1624"/>
      <c r="P61" s="1624"/>
      <c r="AH61" s="1631">
        <v>0</v>
      </c>
    </row>
    <row s="1635" customFormat="1" customHeight="1" ht="18.75" hidden="1">
      <c r="A62" s="1780" t="s">
        <v>247</v>
      </c>
      <c r="B62" s="1780" t="s">
        <v>248</v>
      </c>
      <c r="C62" s="369"/>
      <c r="D62" s="2462"/>
      <c r="E62" s="2204"/>
      <c r="F62" s="2383" t="str">
        <f>INDEX(PT_DIFFERENTIATION_VTAR,MATCH(A62,PT_DIFFERENTIATION_VTAR_ID,0))</f>
        <v>Плата за подключение (технологическое присоединение) к системе теплоснабжения (индивидуальная)</v>
      </c>
      <c r="G62" s="2427" t="str">
        <f>INDEX(PT_DIFFERENTIATION_NTAR,MATCH(B62,PT_DIFFERENTIATION_NTAR_ID,0))</f>
        <v/>
      </c>
      <c r="H62" s="1989"/>
      <c r="I62" s="1739"/>
      <c r="J62" s="1773"/>
      <c r="K62" s="1865"/>
      <c r="L62" s="1989" t="s">
        <v>348</v>
      </c>
      <c r="M62" s="2170"/>
      <c r="N62" s="334"/>
      <c r="O62" s="1624"/>
      <c r="P62" s="1624"/>
      <c r="AH62" s="1631">
        <v>0</v>
      </c>
    </row>
    <row s="1635" customFormat="1" customHeight="1" ht="18.75" hidden="1">
      <c r="A63" s="1780"/>
      <c r="B63" s="1780"/>
      <c r="C63" s="369" t="s">
        <v>1192</v>
      </c>
      <c r="D63" s="2462"/>
      <c r="E63" s="2204"/>
      <c r="F63" s="2383"/>
      <c r="G63" s="2427"/>
      <c r="H63" s="1500"/>
      <c r="I63" s="651" t="s">
        <v>1193</v>
      </c>
      <c r="J63" s="571"/>
      <c r="K63" s="1500"/>
      <c r="L63" s="214"/>
      <c r="M63" s="2170"/>
      <c r="N63" s="334"/>
      <c r="O63" s="1624"/>
      <c r="P63" s="1624"/>
      <c r="AH63" s="1631">
        <v>0</v>
      </c>
    </row>
    <row s="1635" customFormat="1" customHeight="1" ht="0.75" hidden="1">
      <c r="A64" s="1780"/>
      <c r="B64" s="1780"/>
      <c r="C64" s="369" t="s">
        <v>1198</v>
      </c>
      <c r="D64" s="2462"/>
      <c r="E64" s="2204"/>
      <c r="F64" s="2383"/>
      <c r="G64" s="400"/>
      <c r="H64" s="1500"/>
      <c r="I64" s="651"/>
      <c r="J64" s="571"/>
      <c r="K64" s="1500"/>
      <c r="L64" s="214"/>
      <c r="M64" s="2170"/>
      <c r="N64" s="334"/>
      <c r="O64" s="1624"/>
      <c r="P64" s="1624"/>
      <c r="AH64" s="1631">
        <v>0</v>
      </c>
    </row>
    <row s="1635" customFormat="1" customHeight="1" ht="18.75" hidden="1">
      <c r="A65" s="1780" t="s">
        <v>267</v>
      </c>
      <c r="B65" s="1780" t="s">
        <v>268</v>
      </c>
      <c r="C65" s="369"/>
      <c r="D65" s="2462"/>
      <c r="E65" s="2204"/>
      <c r="F65" s="2383" t="str">
        <f>INDEX(PT_DIFFERENTIATION_VTAR,MATCH(A65,PT_DIFFERENTIATION_VTAR_ID,0))</f>
        <v>Тариф на питьевую воду (питьевое водоснабжение)</v>
      </c>
      <c r="G65" s="2427" t="str">
        <f>INDEX(PT_DIFFERENTIATION_NTAR,MATCH(B65,PT_DIFFERENTIATION_NTAR_ID,0))</f>
        <v/>
      </c>
      <c r="H65" s="1862"/>
      <c r="I65" s="1739"/>
      <c r="J65" s="1773"/>
      <c r="K65" s="1865"/>
      <c r="L65" s="1862" t="s">
        <v>348</v>
      </c>
      <c r="M65" s="2170"/>
      <c r="N65" s="334"/>
      <c r="O65" s="1624"/>
      <c r="P65" s="1624"/>
      <c r="AH65" s="1631">
        <v>0</v>
      </c>
    </row>
    <row s="1635" customFormat="1" customHeight="1" ht="18.75" hidden="1">
      <c r="A66" s="1780"/>
      <c r="B66" s="1780"/>
      <c r="C66" s="369" t="s">
        <v>1192</v>
      </c>
      <c r="D66" s="2462"/>
      <c r="E66" s="2204"/>
      <c r="F66" s="2383"/>
      <c r="G66" s="2427"/>
      <c r="H66" s="1500"/>
      <c r="I66" s="651" t="s">
        <v>1193</v>
      </c>
      <c r="J66" s="571"/>
      <c r="K66" s="1500"/>
      <c r="L66" s="214"/>
      <c r="M66" s="2170"/>
      <c r="N66" s="334"/>
      <c r="O66" s="1624"/>
      <c r="P66" s="1624"/>
      <c r="AH66" s="1631">
        <v>0</v>
      </c>
    </row>
    <row s="1635" customFormat="1" customHeight="1" ht="0.75" hidden="1">
      <c r="A67" s="1780"/>
      <c r="B67" s="1780"/>
      <c r="C67" s="369" t="s">
        <v>1198</v>
      </c>
      <c r="D67" s="2462"/>
      <c r="E67" s="2204"/>
      <c r="F67" s="2383"/>
      <c r="G67" s="400"/>
      <c r="H67" s="1500"/>
      <c r="I67" s="651"/>
      <c r="J67" s="571"/>
      <c r="K67" s="1500"/>
      <c r="L67" s="214"/>
      <c r="M67" s="2170"/>
      <c r="N67" s="334"/>
      <c r="O67" s="1624"/>
      <c r="P67" s="1624"/>
      <c r="AH67" s="1631">
        <v>0</v>
      </c>
    </row>
    <row s="1635" customFormat="1" customHeight="1" ht="18.75" hidden="1">
      <c r="A68" s="1780" t="s">
        <v>272</v>
      </c>
      <c r="B68" s="1780" t="s">
        <v>273</v>
      </c>
      <c r="C68" s="369"/>
      <c r="D68" s="2462"/>
      <c r="E68" s="2204"/>
      <c r="F68" s="2383" t="str">
        <f>INDEX(PT_DIFFERENTIATION_VTAR,MATCH(A68,PT_DIFFERENTIATION_VTAR_ID,0))</f>
        <v>Тариф на техническую воду</v>
      </c>
      <c r="G68" s="2427" t="str">
        <f>INDEX(PT_DIFFERENTIATION_NTAR,MATCH(B68,PT_DIFFERENTIATION_NTAR_ID,0))</f>
        <v/>
      </c>
      <c r="H68" s="1862"/>
      <c r="I68" s="1739"/>
      <c r="J68" s="1773"/>
      <c r="K68" s="1865"/>
      <c r="L68" s="1862" t="s">
        <v>348</v>
      </c>
      <c r="M68" s="2170"/>
      <c r="N68" s="334"/>
      <c r="O68" s="1624"/>
      <c r="P68" s="1624"/>
      <c r="AH68" s="1631">
        <v>0</v>
      </c>
    </row>
    <row s="1635" customFormat="1" customHeight="1" ht="18.75" hidden="1">
      <c r="A69" s="1780"/>
      <c r="B69" s="1780"/>
      <c r="C69" s="369" t="s">
        <v>1192</v>
      </c>
      <c r="D69" s="2462"/>
      <c r="E69" s="2204"/>
      <c r="F69" s="2383"/>
      <c r="G69" s="2427"/>
      <c r="H69" s="1500"/>
      <c r="I69" s="651" t="s">
        <v>1193</v>
      </c>
      <c r="J69" s="571"/>
      <c r="K69" s="1500"/>
      <c r="L69" s="214"/>
      <c r="M69" s="2170"/>
      <c r="N69" s="334"/>
      <c r="O69" s="1624"/>
      <c r="P69" s="1624"/>
      <c r="AH69" s="1631">
        <v>0</v>
      </c>
    </row>
    <row s="1635" customFormat="1" customHeight="1" ht="0.75" hidden="1">
      <c r="A70" s="1780"/>
      <c r="B70" s="1780"/>
      <c r="C70" s="369" t="s">
        <v>1198</v>
      </c>
      <c r="D70" s="2462"/>
      <c r="E70" s="2204"/>
      <c r="F70" s="2383"/>
      <c r="G70" s="400"/>
      <c r="H70" s="1500"/>
      <c r="I70" s="651"/>
      <c r="J70" s="571"/>
      <c r="K70" s="1500"/>
      <c r="L70" s="214"/>
      <c r="M70" s="2170"/>
      <c r="N70" s="334"/>
      <c r="O70" s="1624"/>
      <c r="P70" s="1624"/>
      <c r="AH70" s="1631">
        <v>0</v>
      </c>
    </row>
    <row s="1635" customFormat="1" customHeight="1" ht="18.75" hidden="1">
      <c r="A71" s="1780" t="s">
        <v>277</v>
      </c>
      <c r="B71" s="1780" t="s">
        <v>278</v>
      </c>
      <c r="C71" s="369"/>
      <c r="D71" s="2462"/>
      <c r="E71" s="2204"/>
      <c r="F71" s="2383" t="str">
        <f>INDEX(PT_DIFFERENTIATION_VTAR,MATCH(A71,PT_DIFFERENTIATION_VTAR_ID,0))</f>
        <v>Тариф на транспортировку воды</v>
      </c>
      <c r="G71" s="2427" t="str">
        <f>INDEX(PT_DIFFERENTIATION_NTAR,MATCH(B71,PT_DIFFERENTIATION_NTAR_ID,0))</f>
        <v/>
      </c>
      <c r="H71" s="1862"/>
      <c r="I71" s="1739"/>
      <c r="J71" s="1773"/>
      <c r="K71" s="1865"/>
      <c r="L71" s="1862" t="s">
        <v>348</v>
      </c>
      <c r="M71" s="2170"/>
      <c r="N71" s="334"/>
      <c r="O71" s="1624"/>
      <c r="P71" s="1624"/>
      <c r="AH71" s="1631">
        <v>0</v>
      </c>
    </row>
    <row s="1635" customFormat="1" customHeight="1" ht="18.75" hidden="1">
      <c r="A72" s="1780"/>
      <c r="B72" s="1780"/>
      <c r="C72" s="369" t="s">
        <v>1192</v>
      </c>
      <c r="D72" s="2462"/>
      <c r="E72" s="2204"/>
      <c r="F72" s="2383"/>
      <c r="G72" s="2427"/>
      <c r="H72" s="1500"/>
      <c r="I72" s="651" t="s">
        <v>1193</v>
      </c>
      <c r="J72" s="571"/>
      <c r="K72" s="1500"/>
      <c r="L72" s="214"/>
      <c r="M72" s="2170"/>
      <c r="N72" s="334"/>
      <c r="O72" s="1624"/>
      <c r="P72" s="1624"/>
      <c r="AH72" s="1631">
        <v>0</v>
      </c>
    </row>
    <row s="1635" customFormat="1" customHeight="1" ht="0.75" hidden="1">
      <c r="A73" s="1780"/>
      <c r="B73" s="1780"/>
      <c r="C73" s="369" t="s">
        <v>1198</v>
      </c>
      <c r="D73" s="2462"/>
      <c r="E73" s="2204"/>
      <c r="F73" s="2383"/>
      <c r="G73" s="400"/>
      <c r="H73" s="1500"/>
      <c r="I73" s="651"/>
      <c r="J73" s="571"/>
      <c r="K73" s="1500"/>
      <c r="L73" s="214"/>
      <c r="M73" s="2170"/>
      <c r="N73" s="334"/>
      <c r="O73" s="1624"/>
      <c r="P73" s="1624"/>
      <c r="AH73" s="1631">
        <v>0</v>
      </c>
    </row>
    <row s="1635" customFormat="1" customHeight="1" ht="18.75" hidden="1">
      <c r="A74" s="1780" t="s">
        <v>282</v>
      </c>
      <c r="B74" s="1780" t="s">
        <v>283</v>
      </c>
      <c r="C74" s="369"/>
      <c r="D74" s="2462"/>
      <c r="E74" s="2204"/>
      <c r="F74" s="2383" t="str">
        <f>INDEX(PT_DIFFERENTIATION_VTAR,MATCH(A74,PT_DIFFERENTIATION_VTAR_ID,0))</f>
        <v>Тариф на подвоз воды</v>
      </c>
      <c r="G74" s="2427" t="str">
        <f>INDEX(PT_DIFFERENTIATION_NTAR,MATCH(B74,PT_DIFFERENTIATION_NTAR_ID,0))</f>
        <v/>
      </c>
      <c r="H74" s="1862"/>
      <c r="I74" s="1739"/>
      <c r="J74" s="1773"/>
      <c r="K74" s="1865"/>
      <c r="L74" s="1862" t="s">
        <v>348</v>
      </c>
      <c r="M74" s="2170"/>
      <c r="N74" s="334"/>
      <c r="O74" s="1624"/>
      <c r="P74" s="1624"/>
      <c r="AH74" s="1631">
        <v>0</v>
      </c>
    </row>
    <row s="1635" customFormat="1" customHeight="1" ht="18.75" hidden="1">
      <c r="A75" s="1780"/>
      <c r="B75" s="1780"/>
      <c r="C75" s="369" t="s">
        <v>1192</v>
      </c>
      <c r="D75" s="2462"/>
      <c r="E75" s="2204"/>
      <c r="F75" s="2383"/>
      <c r="G75" s="2427"/>
      <c r="H75" s="1500"/>
      <c r="I75" s="651" t="s">
        <v>1193</v>
      </c>
      <c r="J75" s="571"/>
      <c r="K75" s="1500"/>
      <c r="L75" s="214"/>
      <c r="M75" s="2170"/>
      <c r="N75" s="334"/>
      <c r="O75" s="1624"/>
      <c r="P75" s="1624"/>
      <c r="AH75" s="1631">
        <v>0</v>
      </c>
    </row>
    <row s="1635" customFormat="1" customHeight="1" ht="0.75" hidden="1">
      <c r="A76" s="1780"/>
      <c r="B76" s="1780"/>
      <c r="C76" s="369" t="s">
        <v>1198</v>
      </c>
      <c r="D76" s="2462"/>
      <c r="E76" s="2204"/>
      <c r="F76" s="2383"/>
      <c r="G76" s="400"/>
      <c r="H76" s="1500"/>
      <c r="I76" s="651"/>
      <c r="J76" s="571"/>
      <c r="K76" s="1500"/>
      <c r="L76" s="214"/>
      <c r="M76" s="2170"/>
      <c r="N76" s="334"/>
      <c r="O76" s="1624"/>
      <c r="P76" s="1624"/>
      <c r="AH76" s="1631">
        <v>0</v>
      </c>
    </row>
    <row s="1635" customFormat="1" customHeight="1" ht="18.75" hidden="1">
      <c r="A77" s="1780" t="s">
        <v>287</v>
      </c>
      <c r="B77" s="1780" t="s">
        <v>288</v>
      </c>
      <c r="C77" s="369"/>
      <c r="D77" s="2462"/>
      <c r="E77" s="2204"/>
      <c r="F77" s="2383" t="str">
        <f>INDEX(PT_DIFFERENTIATION_VTAR,MATCH(A77,PT_DIFFERENTIATION_VTAR_ID,0))</f>
        <v>Тариф на подключение (технологическое присоединение) к централизованной системе холодного водоснабжения</v>
      </c>
      <c r="G77" s="2427" t="str">
        <f>INDEX(PT_DIFFERENTIATION_NTAR,MATCH(B77,PT_DIFFERENTIATION_NTAR_ID,0))</f>
        <v/>
      </c>
      <c r="H77" s="1862"/>
      <c r="I77" s="1739"/>
      <c r="J77" s="1773"/>
      <c r="K77" s="1865"/>
      <c r="L77" s="1862" t="s">
        <v>348</v>
      </c>
      <c r="M77" s="2170"/>
      <c r="N77" s="334"/>
      <c r="O77" s="1624"/>
      <c r="P77" s="1624"/>
      <c r="AH77" s="1631">
        <v>0</v>
      </c>
    </row>
    <row s="1635" customFormat="1" customHeight="1" ht="18.75" hidden="1">
      <c r="A78" s="1780"/>
      <c r="B78" s="1780"/>
      <c r="C78" s="369" t="s">
        <v>1192</v>
      </c>
      <c r="D78" s="2462"/>
      <c r="E78" s="2204"/>
      <c r="F78" s="2383"/>
      <c r="G78" s="2427"/>
      <c r="H78" s="1500"/>
      <c r="I78" s="651" t="s">
        <v>1193</v>
      </c>
      <c r="J78" s="571"/>
      <c r="K78" s="1500"/>
      <c r="L78" s="214"/>
      <c r="M78" s="2170"/>
      <c r="N78" s="334"/>
      <c r="O78" s="1624"/>
      <c r="P78" s="1624"/>
      <c r="AH78" s="1631">
        <v>0</v>
      </c>
    </row>
    <row s="1635" customFormat="1" customHeight="1" ht="0.75" hidden="1">
      <c r="A79" s="1780"/>
      <c r="B79" s="1780"/>
      <c r="C79" s="369" t="s">
        <v>1198</v>
      </c>
      <c r="D79" s="2462"/>
      <c r="E79" s="2204"/>
      <c r="F79" s="2383"/>
      <c r="G79" s="400"/>
      <c r="H79" s="1500"/>
      <c r="I79" s="651"/>
      <c r="J79" s="571"/>
      <c r="K79" s="1500"/>
      <c r="L79" s="214"/>
      <c r="M79" s="2170"/>
      <c r="N79" s="334"/>
      <c r="O79" s="1624"/>
      <c r="P79" s="1624"/>
      <c r="AH79" s="1631">
        <v>0</v>
      </c>
    </row>
    <row s="1635" customFormat="1" customHeight="1" ht="18.75" hidden="1">
      <c r="A80" s="1780" t="s">
        <v>292</v>
      </c>
      <c r="B80" s="1780" t="s">
        <v>293</v>
      </c>
      <c r="C80" s="369"/>
      <c r="D80" s="2462"/>
      <c r="E80" s="2204"/>
      <c r="F80" s="2383" t="str">
        <f>INDEX(PT_DIFFERENTIATION_VTAR,MATCH(A80,PT_DIFFERENTIATION_VTAR_ID,0))</f>
        <v>Тариф на горячую воду (горячее водоснабжение)</v>
      </c>
      <c r="G80" s="2427" t="str">
        <f>INDEX(PT_DIFFERENTIATION_NTAR,MATCH(B80,PT_DIFFERENTIATION_NTAR_ID,0))</f>
        <v/>
      </c>
      <c r="H80" s="1862"/>
      <c r="I80" s="1739"/>
      <c r="J80" s="1773"/>
      <c r="K80" s="1865"/>
      <c r="L80" s="1862" t="s">
        <v>348</v>
      </c>
      <c r="M80" s="2170"/>
      <c r="N80" s="334"/>
      <c r="O80" s="1624"/>
      <c r="P80" s="1624"/>
      <c r="AH80" s="1631">
        <v>0</v>
      </c>
    </row>
    <row s="1635" customFormat="1" customHeight="1" ht="18.75" hidden="1">
      <c r="A81" s="1780"/>
      <c r="B81" s="1780"/>
      <c r="C81" s="369" t="s">
        <v>1192</v>
      </c>
      <c r="D81" s="2462"/>
      <c r="E81" s="2204"/>
      <c r="F81" s="2383"/>
      <c r="G81" s="2427"/>
      <c r="H81" s="1500"/>
      <c r="I81" s="651" t="s">
        <v>1193</v>
      </c>
      <c r="J81" s="571"/>
      <c r="K81" s="1500"/>
      <c r="L81" s="214"/>
      <c r="M81" s="2170"/>
      <c r="N81" s="334"/>
      <c r="O81" s="1624"/>
      <c r="P81" s="1624"/>
      <c r="AH81" s="1631">
        <v>0</v>
      </c>
    </row>
    <row s="1635" customFormat="1" customHeight="1" ht="0.75" hidden="1">
      <c r="A82" s="1780"/>
      <c r="B82" s="1780"/>
      <c r="C82" s="369" t="s">
        <v>1198</v>
      </c>
      <c r="D82" s="2462"/>
      <c r="E82" s="2204"/>
      <c r="F82" s="2383"/>
      <c r="G82" s="400"/>
      <c r="H82" s="1500"/>
      <c r="I82" s="651"/>
      <c r="J82" s="571"/>
      <c r="K82" s="1500"/>
      <c r="L82" s="214"/>
      <c r="M82" s="2170"/>
      <c r="N82" s="334"/>
      <c r="O82" s="1624"/>
      <c r="P82" s="1624"/>
      <c r="AH82" s="1631">
        <v>0</v>
      </c>
    </row>
    <row s="1635" customFormat="1" customHeight="1" ht="18.75" hidden="1">
      <c r="A83" s="1780" t="s">
        <v>297</v>
      </c>
      <c r="B83" s="1780" t="s">
        <v>298</v>
      </c>
      <c r="C83" s="369"/>
      <c r="D83" s="2462"/>
      <c r="E83" s="2204"/>
      <c r="F83" s="2383" t="str">
        <f>INDEX(PT_DIFFERENTIATION_VTAR,MATCH(A83,PT_DIFFERENTIATION_VTAR_ID,0))</f>
        <v>Тариф на транспортировку горячей воды</v>
      </c>
      <c r="G83" s="2427" t="str">
        <f>INDEX(PT_DIFFERENTIATION_NTAR,MATCH(B83,PT_DIFFERENTIATION_NTAR_ID,0))</f>
        <v/>
      </c>
      <c r="H83" s="1862"/>
      <c r="I83" s="1739"/>
      <c r="J83" s="1773"/>
      <c r="K83" s="1865"/>
      <c r="L83" s="1862" t="s">
        <v>348</v>
      </c>
      <c r="M83" s="2170"/>
      <c r="N83" s="334"/>
      <c r="O83" s="1624"/>
      <c r="P83" s="1624"/>
      <c r="AH83" s="1631">
        <v>0</v>
      </c>
    </row>
    <row s="1635" customFormat="1" customHeight="1" ht="18.75" hidden="1">
      <c r="A84" s="1780"/>
      <c r="B84" s="1780"/>
      <c r="C84" s="369" t="s">
        <v>1192</v>
      </c>
      <c r="D84" s="2462"/>
      <c r="E84" s="2204"/>
      <c r="F84" s="2383"/>
      <c r="G84" s="2427"/>
      <c r="H84" s="1500"/>
      <c r="I84" s="651" t="s">
        <v>1193</v>
      </c>
      <c r="J84" s="571"/>
      <c r="K84" s="1500"/>
      <c r="L84" s="214"/>
      <c r="M84" s="2170"/>
      <c r="N84" s="334"/>
      <c r="O84" s="1624"/>
      <c r="P84" s="1624"/>
      <c r="AH84" s="1631">
        <v>0</v>
      </c>
    </row>
    <row s="1635" customFormat="1" customHeight="1" ht="0.75" hidden="1">
      <c r="A85" s="1780"/>
      <c r="B85" s="1780"/>
      <c r="C85" s="369" t="s">
        <v>1198</v>
      </c>
      <c r="D85" s="2462"/>
      <c r="E85" s="2204"/>
      <c r="F85" s="2383"/>
      <c r="G85" s="400"/>
      <c r="H85" s="1500"/>
      <c r="I85" s="651"/>
      <c r="J85" s="571"/>
      <c r="K85" s="1500"/>
      <c r="L85" s="214"/>
      <c r="M85" s="2170"/>
      <c r="N85" s="334"/>
      <c r="O85" s="1624"/>
      <c r="P85" s="1624"/>
      <c r="AH85" s="1631">
        <v>0</v>
      </c>
    </row>
    <row s="1635" customFormat="1" customHeight="1" ht="18.75" hidden="1">
      <c r="A86" s="1780" t="s">
        <v>302</v>
      </c>
      <c r="B86" s="1780" t="s">
        <v>303</v>
      </c>
      <c r="C86" s="369"/>
      <c r="D86" s="2462"/>
      <c r="E86" s="2204"/>
      <c r="F86" s="2383" t="str">
        <f>INDEX(PT_DIFFERENTIATION_VTAR,MATCH(A86,PT_DIFFERENTIATION_VTAR_ID,0))</f>
        <v>Тариф на подключение (технологическое присоединение) к централизованной системе горячего водоснабжения</v>
      </c>
      <c r="G86" s="2427" t="str">
        <f>INDEX(PT_DIFFERENTIATION_NTAR,MATCH(B86,PT_DIFFERENTIATION_NTAR_ID,0))</f>
        <v/>
      </c>
      <c r="H86" s="1862"/>
      <c r="I86" s="1739"/>
      <c r="J86" s="1773"/>
      <c r="K86" s="1865"/>
      <c r="L86" s="1862" t="s">
        <v>348</v>
      </c>
      <c r="M86" s="2170"/>
      <c r="N86" s="334"/>
      <c r="O86" s="1624"/>
      <c r="P86" s="1624"/>
      <c r="AH86" s="1631">
        <v>0</v>
      </c>
    </row>
    <row s="1635" customFormat="1" customHeight="1" ht="18.75" hidden="1">
      <c r="A87" s="1780"/>
      <c r="B87" s="1780"/>
      <c r="C87" s="369" t="s">
        <v>1192</v>
      </c>
      <c r="D87" s="2462"/>
      <c r="E87" s="2204"/>
      <c r="F87" s="2383"/>
      <c r="G87" s="2427"/>
      <c r="H87" s="1500"/>
      <c r="I87" s="651" t="s">
        <v>1193</v>
      </c>
      <c r="J87" s="571"/>
      <c r="K87" s="1500"/>
      <c r="L87" s="214"/>
      <c r="M87" s="2170"/>
      <c r="N87" s="334"/>
      <c r="O87" s="1624"/>
      <c r="P87" s="1624"/>
      <c r="AH87" s="1631">
        <v>0</v>
      </c>
    </row>
    <row s="1635" customFormat="1" customHeight="1" ht="0.75" hidden="1">
      <c r="A88" s="1780"/>
      <c r="B88" s="1780"/>
      <c r="C88" s="369" t="s">
        <v>1198</v>
      </c>
      <c r="D88" s="2462"/>
      <c r="E88" s="2204"/>
      <c r="F88" s="2383"/>
      <c r="G88" s="400"/>
      <c r="H88" s="1500"/>
      <c r="I88" s="651"/>
      <c r="J88" s="571"/>
      <c r="K88" s="1500"/>
      <c r="L88" s="214"/>
      <c r="M88" s="2170"/>
      <c r="N88" s="334"/>
      <c r="O88" s="1624"/>
      <c r="P88" s="1624"/>
      <c r="AH88" s="1631">
        <v>0</v>
      </c>
    </row>
    <row s="1635" customFormat="1" customHeight="1" ht="18.75" hidden="1">
      <c r="A89" s="1780" t="s">
        <v>307</v>
      </c>
      <c r="B89" s="1780" t="s">
        <v>308</v>
      </c>
      <c r="C89" s="369"/>
      <c r="D89" s="2462"/>
      <c r="E89" s="2204"/>
      <c r="F89" s="2383" t="str">
        <f>INDEX(PT_DIFFERENTIATION_VTAR,MATCH(A89,PT_DIFFERENTIATION_VTAR_ID,0))</f>
        <v>Тариф на водоотведение</v>
      </c>
      <c r="G89" s="2427" t="str">
        <f>INDEX(PT_DIFFERENTIATION_NTAR,MATCH(B89,PT_DIFFERENTIATION_NTAR_ID,0))</f>
        <v/>
      </c>
      <c r="H89" s="1862"/>
      <c r="I89" s="1739"/>
      <c r="J89" s="1773"/>
      <c r="K89" s="1865"/>
      <c r="L89" s="1862" t="s">
        <v>348</v>
      </c>
      <c r="M89" s="2170"/>
      <c r="N89" s="334"/>
      <c r="O89" s="1624"/>
      <c r="P89" s="1624"/>
      <c r="AH89" s="1631">
        <v>0</v>
      </c>
    </row>
    <row s="1635" customFormat="1" customHeight="1" ht="18.75" hidden="1">
      <c r="A90" s="1780"/>
      <c r="B90" s="1780"/>
      <c r="C90" s="369" t="s">
        <v>1192</v>
      </c>
      <c r="D90" s="2462"/>
      <c r="E90" s="2204"/>
      <c r="F90" s="2383"/>
      <c r="G90" s="2427"/>
      <c r="H90" s="1500"/>
      <c r="I90" s="651" t="s">
        <v>1193</v>
      </c>
      <c r="J90" s="571"/>
      <c r="K90" s="1500"/>
      <c r="L90" s="214"/>
      <c r="M90" s="2170"/>
      <c r="N90" s="334"/>
      <c r="O90" s="1624"/>
      <c r="P90" s="1624"/>
      <c r="AH90" s="1631">
        <v>0</v>
      </c>
    </row>
    <row s="1635" customFormat="1" customHeight="1" ht="0.75" hidden="1">
      <c r="A91" s="1780"/>
      <c r="B91" s="1780"/>
      <c r="C91" s="369" t="s">
        <v>1198</v>
      </c>
      <c r="D91" s="2462"/>
      <c r="E91" s="2204"/>
      <c r="F91" s="2383"/>
      <c r="G91" s="400"/>
      <c r="H91" s="1500"/>
      <c r="I91" s="651"/>
      <c r="J91" s="571"/>
      <c r="K91" s="1500"/>
      <c r="L91" s="214"/>
      <c r="M91" s="2170"/>
      <c r="N91" s="334"/>
      <c r="O91" s="1624"/>
      <c r="P91" s="1624"/>
      <c r="AH91" s="1631">
        <v>0</v>
      </c>
    </row>
    <row s="1635" customFormat="1" customHeight="1" ht="18.75" hidden="1">
      <c r="A92" s="1780" t="s">
        <v>312</v>
      </c>
      <c r="B92" s="1780" t="s">
        <v>313</v>
      </c>
      <c r="C92" s="369"/>
      <c r="D92" s="2462"/>
      <c r="E92" s="2204"/>
      <c r="F92" s="2383" t="str">
        <f>INDEX(PT_DIFFERENTIATION_VTAR,MATCH(A92,PT_DIFFERENTIATION_VTAR_ID,0))</f>
        <v>Тариф на транспортировку сточных вод</v>
      </c>
      <c r="G92" s="2427" t="str">
        <f>INDEX(PT_DIFFERENTIATION_NTAR,MATCH(B92,PT_DIFFERENTIATION_NTAR_ID,0))</f>
        <v/>
      </c>
      <c r="H92" s="1862"/>
      <c r="I92" s="1739"/>
      <c r="J92" s="1773"/>
      <c r="K92" s="1865"/>
      <c r="L92" s="1862" t="s">
        <v>348</v>
      </c>
      <c r="M92" s="2170"/>
      <c r="N92" s="334"/>
      <c r="O92" s="1624"/>
      <c r="P92" s="1624"/>
      <c r="AH92" s="1631">
        <v>0</v>
      </c>
    </row>
    <row s="1635" customFormat="1" customHeight="1" ht="18.75" hidden="1">
      <c r="A93" s="1780"/>
      <c r="B93" s="1780"/>
      <c r="C93" s="369" t="s">
        <v>1192</v>
      </c>
      <c r="D93" s="2462"/>
      <c r="E93" s="2204"/>
      <c r="F93" s="2383"/>
      <c r="G93" s="2427"/>
      <c r="H93" s="1500"/>
      <c r="I93" s="651" t="s">
        <v>1193</v>
      </c>
      <c r="J93" s="571"/>
      <c r="K93" s="1500"/>
      <c r="L93" s="214"/>
      <c r="M93" s="2170"/>
      <c r="N93" s="334"/>
      <c r="O93" s="1624"/>
      <c r="P93" s="1624"/>
      <c r="AH93" s="1631">
        <v>0</v>
      </c>
    </row>
    <row s="1635" customFormat="1" customHeight="1" ht="0.75" hidden="1">
      <c r="A94" s="1780"/>
      <c r="B94" s="1780"/>
      <c r="C94" s="369" t="s">
        <v>1198</v>
      </c>
      <c r="D94" s="2462"/>
      <c r="E94" s="2204"/>
      <c r="F94" s="2383"/>
      <c r="G94" s="400"/>
      <c r="H94" s="1500"/>
      <c r="I94" s="651"/>
      <c r="J94" s="571"/>
      <c r="K94" s="1500"/>
      <c r="L94" s="214"/>
      <c r="M94" s="2170"/>
      <c r="N94" s="334"/>
      <c r="O94" s="1624"/>
      <c r="P94" s="1624"/>
      <c r="AH94" s="1631">
        <v>0</v>
      </c>
    </row>
    <row s="1635" customFormat="1" customHeight="1" ht="18.75" hidden="1">
      <c r="A95" s="1780" t="s">
        <v>317</v>
      </c>
      <c r="B95" s="1780" t="s">
        <v>318</v>
      </c>
      <c r="C95" s="369"/>
      <c r="D95" s="2462"/>
      <c r="E95" s="2204"/>
      <c r="F95" s="2383" t="str">
        <f>INDEX(PT_DIFFERENTIATION_VTAR,MATCH(A95,PT_DIFFERENTIATION_VTAR_ID,0))</f>
        <v>Тариф на подключение (технологическое присоединение) к централизованной системе водоотведения</v>
      </c>
      <c r="G95" s="2427" t="str">
        <f>INDEX(PT_DIFFERENTIATION_NTAR,MATCH(B95,PT_DIFFERENTIATION_NTAR_ID,0))</f>
        <v/>
      </c>
      <c r="H95" s="1862"/>
      <c r="I95" s="1739"/>
      <c r="J95" s="1773"/>
      <c r="K95" s="1865"/>
      <c r="L95" s="1862" t="s">
        <v>348</v>
      </c>
      <c r="M95" s="2170"/>
      <c r="N95" s="334"/>
      <c r="O95" s="1624"/>
      <c r="P95" s="1624"/>
      <c r="AH95" s="1631">
        <v>0</v>
      </c>
    </row>
    <row s="1635" customFormat="1" customHeight="1" ht="18.75" hidden="1">
      <c r="A96" s="1780"/>
      <c r="B96" s="1780"/>
      <c r="C96" s="369" t="s">
        <v>1192</v>
      </c>
      <c r="D96" s="2462"/>
      <c r="E96" s="2204"/>
      <c r="F96" s="2383"/>
      <c r="G96" s="2427"/>
      <c r="H96" s="1500"/>
      <c r="I96" s="651" t="s">
        <v>1193</v>
      </c>
      <c r="J96" s="571"/>
      <c r="K96" s="1500"/>
      <c r="L96" s="214"/>
      <c r="M96" s="2170"/>
      <c r="N96" s="334"/>
      <c r="O96" s="1624"/>
      <c r="P96" s="1624"/>
      <c r="AH96" s="1631">
        <v>0</v>
      </c>
    </row>
    <row s="1635" customFormat="1" customHeight="1" ht="1.05">
      <c r="A97" s="1780"/>
      <c r="B97" s="1780"/>
      <c r="C97" s="369" t="s">
        <v>1198</v>
      </c>
      <c r="D97" s="2462"/>
      <c r="E97" s="2204"/>
      <c r="F97" s="2383"/>
      <c r="G97" s="400"/>
      <c r="H97" s="1500"/>
      <c r="I97" s="651"/>
      <c r="J97" s="571"/>
      <c r="K97" s="1500"/>
      <c r="L97" s="214"/>
      <c r="M97" s="2170"/>
      <c r="N97" s="334"/>
      <c r="O97" s="1624"/>
      <c r="P97" s="1624"/>
      <c r="AH97" s="1631">
        <v>1</v>
      </c>
    </row>
    <row customHeight="1" ht="19.95">
      <c r="A98" s="1780"/>
      <c r="B98" s="1780"/>
      <c r="D98" s="376"/>
      <c r="E98" s="147" t="s">
        <v>112</v>
      </c>
      <c r="F98"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8" s="2460"/>
      <c r="H98" s="2460"/>
      <c r="I98" s="2460"/>
      <c r="J98" s="2460"/>
      <c r="K98" s="2460"/>
      <c r="L98" s="2460"/>
      <c r="M98" s="297"/>
      <c r="N98" s="334"/>
      <c r="AH98" s="374">
        <v>19</v>
      </c>
    </row>
    <row customHeight="1" ht="35.699999999999996">
      <c r="A99" s="1780"/>
      <c r="B99" s="1780"/>
      <c r="D99" s="376"/>
      <c r="E99" s="399"/>
      <c r="F99" s="198" t="s">
        <v>348</v>
      </c>
      <c r="G99" s="198" t="s">
        <v>348</v>
      </c>
      <c r="H99" s="2218" t="s">
        <v>348</v>
      </c>
      <c r="I99" s="2220"/>
      <c r="J99" s="198" t="s">
        <v>348</v>
      </c>
      <c r="K99" s="198" t="s">
        <v>348</v>
      </c>
      <c r="L99" s="401"/>
      <c r="M99" s="345" t="s">
        <v>1199</v>
      </c>
      <c r="N99" s="334"/>
      <c r="AH99" s="374">
        <v>34</v>
      </c>
    </row>
    <row customHeight="1" ht="19.95">
      <c r="A100" s="1780"/>
      <c r="B100" s="1780"/>
      <c r="D100" s="376"/>
      <c r="E100" s="147" t="s">
        <v>92</v>
      </c>
      <c r="F100" s="2460" t="s">
        <v>1200</v>
      </c>
      <c r="G100" s="2460"/>
      <c r="H100" s="2460"/>
      <c r="I100" s="2460"/>
      <c r="J100" s="2460"/>
      <c r="K100" s="2460"/>
      <c r="L100" s="2460"/>
      <c r="M100" s="297"/>
      <c r="N100" s="334"/>
      <c r="AH100" s="374">
        <v>19</v>
      </c>
    </row>
    <row s="1635" customFormat="1" customHeight="1" ht="60.75" hidden="1">
      <c r="A101" s="1780" t="s">
        <v>157</v>
      </c>
      <c r="B101" s="1780" t="s">
        <v>158</v>
      </c>
      <c r="C101" s="369"/>
      <c r="D101" s="2462"/>
      <c r="E101" s="2204"/>
      <c r="F101" s="2383" t="str">
        <f>INDEX(PT_DIFFERENTIATION_VTAR,MATCH(A101,PT_DIFFERENTIATION_VTAR_ID,0))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1" s="2427" t="str">
        <f>INDEX(PT_DIFFERENTIATION_NTAR,MATCH(B101,PT_DIFFERENTIATION_NTAR_ID,0))</f>
        <v/>
      </c>
      <c r="H101" s="1862"/>
      <c r="I101" s="1739"/>
      <c r="J101" s="1773"/>
      <c r="K101" s="1778"/>
      <c r="L101" s="1862" t="s">
        <v>348</v>
      </c>
      <c r="M10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1" s="334"/>
      <c r="O101" s="1624"/>
      <c r="P101" s="1624"/>
      <c r="AH101" s="1631">
        <v>0</v>
      </c>
    </row>
    <row s="1635" customFormat="1" customHeight="1" ht="18.75" hidden="1">
      <c r="A102" s="1780"/>
      <c r="B102" s="1780"/>
      <c r="C102" s="369" t="s">
        <v>1194</v>
      </c>
      <c r="D102" s="2462"/>
      <c r="E102" s="2204"/>
      <c r="F102" s="2383"/>
      <c r="G102" s="2427"/>
      <c r="H102" s="1500"/>
      <c r="I102" s="651" t="s">
        <v>1193</v>
      </c>
      <c r="J102" s="571"/>
      <c r="K102" s="1500"/>
      <c r="L102" s="214"/>
      <c r="M102" s="2170"/>
      <c r="N102" s="334"/>
      <c r="O102" s="1624"/>
      <c r="P102" s="1624"/>
      <c r="AH102" s="1631">
        <v>0</v>
      </c>
    </row>
    <row s="1635" customFormat="1" customHeight="1" ht="0.75" hidden="1">
      <c r="A103" s="1780"/>
      <c r="B103" s="1780"/>
      <c r="C103" s="369" t="s">
        <v>1201</v>
      </c>
      <c r="D103" s="2462"/>
      <c r="E103" s="2204"/>
      <c r="F103" s="2383"/>
      <c r="G103" s="400"/>
      <c r="H103" s="1500"/>
      <c r="I103" s="651"/>
      <c r="J103" s="571"/>
      <c r="K103" s="1500"/>
      <c r="L103" s="214"/>
      <c r="M103" s="2170"/>
      <c r="N103" s="334"/>
      <c r="O103" s="1624"/>
      <c r="P103" s="1624"/>
      <c r="AH103" s="1631">
        <v>0</v>
      </c>
    </row>
    <row s="1635" customFormat="1" customHeight="1" ht="45" hidden="1">
      <c r="A104" s="1780" t="s">
        <v>165</v>
      </c>
      <c r="B104" s="1780" t="s">
        <v>166</v>
      </c>
      <c r="C104" s="369"/>
      <c r="D104" s="2462"/>
      <c r="E104" s="2204"/>
      <c r="F104" s="2383" t="str">
        <f>INDEX(PT_DIFFERENTIATION_VTAR,MATCH(A104,PT_DIFFERENTIATION_VTAR_ID,0))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4" s="2427" t="str">
        <f>INDEX(PT_DIFFERENTIATION_NTAR,MATCH(B104,PT_DIFFERENTIATION_NTAR_ID,0))</f>
        <v>Льготный тариф для физических лиц, проживающих в г. Тюмени. Для потребителей, подключенных к системам теплоснабжения: распределительные сети ПАО "СУЭНКО"(до 01.01.2018), ведомственные котельные, магистральные тепловые сети АО "УТСК"(до 01.01.2018,в жилищном фонде с 01.07.2017), котельные ТМУП "ТТС" (расположенные по адресам: г.Тюмень, ул.Электростроителей,1, стр.1; ул.Луначарского,18, стр.1; ул.Газодобытчиков,19; ул.Академика Сахарова,48, стр.1), ООО "Техноцентр", ООО "ТехЭнерго"(ул.Интернациональная,199, стр.1; ул.Новоселов,66, стр.2), ФБУ Центр реабилитации ФСС РФ "Тараскуль", ООО "Теплый дом", ООО "ТЕПЛОН"(ул. Мельникайте, д.2, соор.2), ООО "ТСК"(проезд Воронинские горки,101, стр.12); ООО "СБК ЭНЕРГО" (ул. Интернациональная, 199, стр.3), а также котельная, расположенная по адресу: г.Тюмень,ул.Велижанская,д.66, стр.1</v>
      </c>
      <c r="H104" s="1862"/>
      <c r="I104" s="1739"/>
      <c r="J104" s="1773"/>
      <c r="K104" s="1778"/>
      <c r="L104" s="1862" t="s">
        <v>348</v>
      </c>
      <c r="M104" s="2171"/>
      <c r="N104" s="334"/>
      <c r="O104" s="1624"/>
      <c r="P104" s="1624"/>
      <c r="AH104" s="1631">
        <v>0</v>
      </c>
    </row>
    <row s="1635" customFormat="1" customHeight="1" ht="18.75" hidden="1">
      <c r="A105" s="1780"/>
      <c r="B105" s="1780"/>
      <c r="C105" s="369" t="s">
        <v>1194</v>
      </c>
      <c r="D105" s="2462"/>
      <c r="E105" s="2204"/>
      <c r="F105" s="2383"/>
      <c r="G105" s="2427"/>
      <c r="H105" s="1500"/>
      <c r="I105" s="651" t="s">
        <v>1193</v>
      </c>
      <c r="J105" s="571"/>
      <c r="K105" s="1500"/>
      <c r="L105" s="214"/>
      <c r="M105" s="1861"/>
      <c r="N105" s="334"/>
      <c r="O105" s="1624"/>
      <c r="P105" s="1624"/>
      <c r="AH105" s="1631">
        <v>0</v>
      </c>
    </row>
    <row s="1635" customFormat="1" customHeight="1" ht="18.75">
      <c r="A106" s="1823" t="s">
        <v>165</v>
      </c>
      <c r="B106" s="1823" t="s">
        <v>175</v>
      </c>
      <c r="C106" s="1687"/>
      <c r="D106" s="344"/>
      <c r="E106" s="1031"/>
      <c r="F106" s="1031"/>
      <c r="G106" s="2427" t="str">
        <f>INDEX(PT_DIFFERENTIATION_NTAR,MATCH(B106,PT_DIFFERENTIATION_NTAR_ID,0))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ТМУП"ТТС"(расположенная по адресу: г. Тюмень, ул. Дружбы,132, стр.2)</v>
      </c>
      <c r="H106" s="2271"/>
      <c r="I106" s="1739"/>
      <c r="J106" s="1773"/>
      <c r="K106" s="1778"/>
      <c r="L106" s="2271" t="s">
        <v>348</v>
      </c>
      <c r="M106" s="2318"/>
      <c r="N106" s="618"/>
      <c r="O106" s="1624"/>
      <c r="P106" s="1624"/>
      <c r="Q106" s="1635"/>
      <c r="R106" s="1635"/>
      <c r="S106" s="1635"/>
      <c r="T106" s="1635"/>
      <c r="U106" s="1635"/>
      <c r="V106" s="1635"/>
      <c r="W106" s="1635"/>
      <c r="X106" s="1635"/>
      <c r="Y106" s="1635"/>
      <c r="Z106" s="1635"/>
      <c r="AA106" s="1635"/>
      <c r="AB106" s="1635"/>
      <c r="AC106" s="1635"/>
      <c r="AD106" s="1635"/>
      <c r="AE106" s="1635"/>
      <c r="AF106" s="1635"/>
      <c r="AG106" s="1635"/>
      <c r="AH106" s="1635">
        <v>0</v>
      </c>
    </row>
    <row s="1635" customFormat="1" customHeight="1" ht="18.75">
      <c r="A107" s="1823"/>
      <c r="B107" s="1823"/>
      <c r="C107" s="1687" t="s">
        <v>1194</v>
      </c>
      <c r="D107" s="344"/>
      <c r="E107" s="1031"/>
      <c r="F107" s="1031"/>
      <c r="G107" s="2427"/>
      <c r="H107" s="3366"/>
      <c r="I107" s="3367" t="s">
        <v>1193</v>
      </c>
      <c r="J107" s="3368"/>
      <c r="K107" s="3369"/>
      <c r="L107" s="3370"/>
      <c r="M107" s="2318"/>
      <c r="N107" s="618"/>
      <c r="O107" s="1624"/>
      <c r="P107" s="1624"/>
      <c r="Q107" s="1635"/>
      <c r="R107" s="1635"/>
      <c r="S107" s="1635"/>
      <c r="T107" s="1635"/>
      <c r="U107" s="1635"/>
      <c r="V107" s="1635"/>
      <c r="W107" s="1635"/>
      <c r="X107" s="1635"/>
      <c r="Y107" s="1635"/>
      <c r="Z107" s="1635"/>
      <c r="AA107" s="1635"/>
      <c r="AB107" s="1635"/>
      <c r="AC107" s="1635"/>
      <c r="AD107" s="1635"/>
      <c r="AE107" s="1635"/>
      <c r="AF107" s="1635"/>
      <c r="AG107" s="1635"/>
      <c r="AH107" s="1635">
        <v>0</v>
      </c>
    </row>
    <row s="1635" customFormat="1" customHeight="1" ht="18.75">
      <c r="A108" s="1823" t="s">
        <v>165</v>
      </c>
      <c r="B108" s="1823" t="s">
        <v>180</v>
      </c>
      <c r="C108" s="1687"/>
      <c r="D108" s="344"/>
      <c r="E108" s="1031"/>
      <c r="F108" s="1031"/>
      <c r="G108" s="2427" t="str">
        <f>INDEX(PT_DIFFERENTIATION_NTAR,MATCH(B108,PT_DIFFERENTIATION_NTAR_ID,0))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"ТСК"</v>
      </c>
      <c r="H108" s="2271"/>
      <c r="I108" s="1739"/>
      <c r="J108" s="1773"/>
      <c r="K108" s="1778"/>
      <c r="L108" s="2271" t="s">
        <v>348</v>
      </c>
      <c r="M108" s="2318"/>
      <c r="N108" s="618"/>
      <c r="O108" s="1624"/>
      <c r="P108" s="1624"/>
      <c r="Q108" s="1635"/>
      <c r="R108" s="1635"/>
      <c r="S108" s="1635"/>
      <c r="T108" s="1635"/>
      <c r="U108" s="1635"/>
      <c r="V108" s="1635"/>
      <c r="W108" s="1635"/>
      <c r="X108" s="1635"/>
      <c r="Y108" s="1635"/>
      <c r="Z108" s="1635"/>
      <c r="AA108" s="1635"/>
      <c r="AB108" s="1635"/>
      <c r="AC108" s="1635"/>
      <c r="AD108" s="1635"/>
      <c r="AE108" s="1635"/>
      <c r="AF108" s="1635"/>
      <c r="AG108" s="1635"/>
      <c r="AH108" s="1635">
        <v>0</v>
      </c>
    </row>
    <row s="1635" customFormat="1" customHeight="1" ht="18.75">
      <c r="A109" s="1823"/>
      <c r="B109" s="1823"/>
      <c r="C109" s="1687" t="s">
        <v>1194</v>
      </c>
      <c r="D109" s="344"/>
      <c r="E109" s="1031"/>
      <c r="F109" s="1031"/>
      <c r="G109" s="2427"/>
      <c r="H109" s="3371"/>
      <c r="I109" s="3372" t="s">
        <v>1193</v>
      </c>
      <c r="J109" s="3373"/>
      <c r="K109" s="3374"/>
      <c r="L109" s="3375"/>
      <c r="M109" s="2318"/>
      <c r="N109" s="618"/>
      <c r="O109" s="1624"/>
      <c r="P109" s="1624"/>
      <c r="Q109" s="1635"/>
      <c r="R109" s="1635"/>
      <c r="S109" s="1635"/>
      <c r="T109" s="1635"/>
      <c r="U109" s="1635"/>
      <c r="V109" s="1635"/>
      <c r="W109" s="1635"/>
      <c r="X109" s="1635"/>
      <c r="Y109" s="1635"/>
      <c r="Z109" s="1635"/>
      <c r="AA109" s="1635"/>
      <c r="AB109" s="1635"/>
      <c r="AC109" s="1635"/>
      <c r="AD109" s="1635"/>
      <c r="AE109" s="1635"/>
      <c r="AF109" s="1635"/>
      <c r="AG109" s="1635"/>
      <c r="AH109" s="1635">
        <v>0</v>
      </c>
    </row>
    <row s="1635" customFormat="1" customHeight="1" ht="18.75">
      <c r="A110" s="1823" t="s">
        <v>165</v>
      </c>
      <c r="B110" s="1823" t="s">
        <v>185</v>
      </c>
      <c r="C110" s="1687"/>
      <c r="D110" s="344"/>
      <c r="E110" s="1031"/>
      <c r="F110" s="1031"/>
      <c r="G110" s="2427" t="str">
        <f>INDEX(PT_DIFFERENTIATION_NTAR,MATCH(B110,PT_DIFFERENTIATION_NTAR_ID,0))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"УК НА ПРАЖСКОЙ"</v>
      </c>
      <c r="H110" s="2271"/>
      <c r="I110" s="1739"/>
      <c r="J110" s="1773"/>
      <c r="K110" s="1778"/>
      <c r="L110" s="2271" t="s">
        <v>348</v>
      </c>
      <c r="M110" s="2318"/>
      <c r="N110" s="618"/>
      <c r="O110" s="1624"/>
      <c r="P110" s="1624"/>
      <c r="Q110" s="1635"/>
      <c r="R110" s="1635"/>
      <c r="S110" s="1635"/>
      <c r="T110" s="1635"/>
      <c r="U110" s="1635"/>
      <c r="V110" s="1635"/>
      <c r="W110" s="1635"/>
      <c r="X110" s="1635"/>
      <c r="Y110" s="1635"/>
      <c r="Z110" s="1635"/>
      <c r="AA110" s="1635"/>
      <c r="AB110" s="1635"/>
      <c r="AC110" s="1635"/>
      <c r="AD110" s="1635"/>
      <c r="AE110" s="1635"/>
      <c r="AF110" s="1635"/>
      <c r="AG110" s="1635"/>
      <c r="AH110" s="1635">
        <v>0</v>
      </c>
    </row>
    <row s="1635" customFormat="1" customHeight="1" ht="18.75">
      <c r="A111" s="1823"/>
      <c r="B111" s="1823"/>
      <c r="C111" s="1687" t="s">
        <v>1194</v>
      </c>
      <c r="D111" s="344"/>
      <c r="E111" s="1031"/>
      <c r="F111" s="1031"/>
      <c r="G111" s="2427"/>
      <c r="H111" s="3376"/>
      <c r="I111" s="3377" t="s">
        <v>1193</v>
      </c>
      <c r="J111" s="3378"/>
      <c r="K111" s="3379"/>
      <c r="L111" s="3380"/>
      <c r="M111" s="2318"/>
      <c r="N111" s="618"/>
      <c r="O111" s="1624"/>
      <c r="P111" s="1624"/>
      <c r="Q111" s="1635"/>
      <c r="R111" s="1635"/>
      <c r="S111" s="1635"/>
      <c r="T111" s="1635"/>
      <c r="U111" s="1635"/>
      <c r="V111" s="1635"/>
      <c r="W111" s="1635"/>
      <c r="X111" s="1635"/>
      <c r="Y111" s="1635"/>
      <c r="Z111" s="1635"/>
      <c r="AA111" s="1635"/>
      <c r="AB111" s="1635"/>
      <c r="AC111" s="1635"/>
      <c r="AD111" s="1635"/>
      <c r="AE111" s="1635"/>
      <c r="AF111" s="1635"/>
      <c r="AG111" s="1635"/>
      <c r="AH111" s="1635">
        <v>0</v>
      </c>
    </row>
    <row s="1635" customFormat="1" customHeight="1" ht="18.75">
      <c r="A112" s="1823" t="s">
        <v>165</v>
      </c>
      <c r="B112" s="1823" t="s">
        <v>190</v>
      </c>
      <c r="C112" s="1687"/>
      <c r="D112" s="344"/>
      <c r="E112" s="1031"/>
      <c r="F112" s="1031"/>
      <c r="G112" s="2427" t="str">
        <f>INDEX(PT_DIFFERENTIATION_NTAR,MATCH(B112,PT_DIFFERENTIATION_NTAR_ID,0))</f>
        <v>Льготный тариф для физических лиц, проживающих в г.Тюмени. Для потребителей, подключенных к системам теплоснабжения: ООО "РЕМИН-ЭНЕРГО" (расположенная по адресу: г.Тюмень, ул. Клары Цеткин, 64, корп.1, стр.2)</v>
      </c>
      <c r="H112" s="2271"/>
      <c r="I112" s="1739"/>
      <c r="J112" s="1773"/>
      <c r="K112" s="1778"/>
      <c r="L112" s="2271" t="s">
        <v>348</v>
      </c>
      <c r="M112" s="2318"/>
      <c r="N112" s="618"/>
      <c r="O112" s="1624"/>
      <c r="P112" s="1624"/>
      <c r="Q112" s="1635"/>
      <c r="R112" s="1635"/>
      <c r="S112" s="1635"/>
      <c r="T112" s="1635"/>
      <c r="U112" s="1635"/>
      <c r="V112" s="1635"/>
      <c r="W112" s="1635"/>
      <c r="X112" s="1635"/>
      <c r="Y112" s="1635"/>
      <c r="Z112" s="1635"/>
      <c r="AA112" s="1635"/>
      <c r="AB112" s="1635"/>
      <c r="AC112" s="1635"/>
      <c r="AD112" s="1635"/>
      <c r="AE112" s="1635"/>
      <c r="AF112" s="1635"/>
      <c r="AG112" s="1635"/>
      <c r="AH112" s="1635">
        <v>0</v>
      </c>
    </row>
    <row s="1635" customFormat="1" customHeight="1" ht="18.75">
      <c r="A113" s="1823"/>
      <c r="B113" s="1823"/>
      <c r="C113" s="1687" t="s">
        <v>1194</v>
      </c>
      <c r="D113" s="344"/>
      <c r="E113" s="1031"/>
      <c r="F113" s="1031"/>
      <c r="G113" s="2427"/>
      <c r="H113" s="3381"/>
      <c r="I113" s="3382" t="s">
        <v>1193</v>
      </c>
      <c r="J113" s="3383"/>
      <c r="K113" s="3384"/>
      <c r="L113" s="3385"/>
      <c r="M113" s="2318"/>
      <c r="N113" s="618"/>
      <c r="O113" s="1624"/>
      <c r="P113" s="1624"/>
      <c r="Q113" s="1635"/>
      <c r="R113" s="1635"/>
      <c r="S113" s="1635"/>
      <c r="T113" s="1635"/>
      <c r="U113" s="1635"/>
      <c r="V113" s="1635"/>
      <c r="W113" s="1635"/>
      <c r="X113" s="1635"/>
      <c r="Y113" s="1635"/>
      <c r="Z113" s="1635"/>
      <c r="AA113" s="1635"/>
      <c r="AB113" s="1635"/>
      <c r="AC113" s="1635"/>
      <c r="AD113" s="1635"/>
      <c r="AE113" s="1635"/>
      <c r="AF113" s="1635"/>
      <c r="AG113" s="1635"/>
      <c r="AH113" s="1635">
        <v>0</v>
      </c>
    </row>
    <row s="1635" customFormat="1" customHeight="1" ht="18.75">
      <c r="A114" s="1823" t="s">
        <v>165</v>
      </c>
      <c r="B114" s="1823" t="s">
        <v>195</v>
      </c>
      <c r="C114" s="1687"/>
      <c r="D114" s="344"/>
      <c r="E114" s="1031"/>
      <c r="F114" s="1031"/>
      <c r="G114" s="2427" t="str">
        <f>INDEX(PT_DIFFERENTIATION_NTAR,MATCH(B114,PT_DIFFERENTIATION_NTAR_ID,0))</f>
        <v>Льготный тариф для физических лиц, проживающих в г. Тюмени. Для потребителей, подключенных к системам теплоснабжения: от котельной, ранее обслуживаемой ФГБУ " ЦЖКУ" Минобороны России</v>
      </c>
      <c r="H114" s="2271"/>
      <c r="I114" s="1739"/>
      <c r="J114" s="1773"/>
      <c r="K114" s="1778"/>
      <c r="L114" s="2271" t="s">
        <v>348</v>
      </c>
      <c r="M114" s="2318"/>
      <c r="N114" s="618"/>
      <c r="O114" s="1624"/>
      <c r="P114" s="1624"/>
      <c r="Q114" s="1635"/>
      <c r="R114" s="1635"/>
      <c r="S114" s="1635"/>
      <c r="T114" s="1635"/>
      <c r="U114" s="1635"/>
      <c r="V114" s="1635"/>
      <c r="W114" s="1635"/>
      <c r="X114" s="1635"/>
      <c r="Y114" s="1635"/>
      <c r="Z114" s="1635"/>
      <c r="AA114" s="1635"/>
      <c r="AB114" s="1635"/>
      <c r="AC114" s="1635"/>
      <c r="AD114" s="1635"/>
      <c r="AE114" s="1635"/>
      <c r="AF114" s="1635"/>
      <c r="AG114" s="1635"/>
      <c r="AH114" s="1635">
        <v>0</v>
      </c>
    </row>
    <row s="1635" customFormat="1" customHeight="1" ht="18.75">
      <c r="A115" s="1823"/>
      <c r="B115" s="1823"/>
      <c r="C115" s="1687" t="s">
        <v>1194</v>
      </c>
      <c r="D115" s="344"/>
      <c r="E115" s="1031"/>
      <c r="F115" s="1031"/>
      <c r="G115" s="2427"/>
      <c r="H115" s="3386"/>
      <c r="I115" s="3387" t="s">
        <v>1193</v>
      </c>
      <c r="J115" s="3388"/>
      <c r="K115" s="3389"/>
      <c r="L115" s="3390"/>
      <c r="M115" s="2318"/>
      <c r="N115" s="618"/>
      <c r="O115" s="1624"/>
      <c r="P115" s="1624"/>
      <c r="Q115" s="1635"/>
      <c r="R115" s="1635"/>
      <c r="S115" s="1635"/>
      <c r="T115" s="1635"/>
      <c r="U115" s="1635"/>
      <c r="V115" s="1635"/>
      <c r="W115" s="1635"/>
      <c r="X115" s="1635"/>
      <c r="Y115" s="1635"/>
      <c r="Z115" s="1635"/>
      <c r="AA115" s="1635"/>
      <c r="AB115" s="1635"/>
      <c r="AC115" s="1635"/>
      <c r="AD115" s="1635"/>
      <c r="AE115" s="1635"/>
      <c r="AF115" s="1635"/>
      <c r="AG115" s="1635"/>
      <c r="AH115" s="1635">
        <v>0</v>
      </c>
    </row>
    <row s="1635" customFormat="1" customHeight="1" ht="18.75">
      <c r="A116" s="1823" t="s">
        <v>165</v>
      </c>
      <c r="B116" s="1823" t="s">
        <v>200</v>
      </c>
      <c r="C116" s="1687"/>
      <c r="D116" s="344"/>
      <c r="E116" s="1031"/>
      <c r="F116" s="1031"/>
      <c r="G116" s="2427" t="str">
        <f>INDEX(PT_DIFFERENTIATION_NTAR,MATCH(B116,PT_DIFFERENTIATION_NTAR_ID,0))</f>
        <v>Льготный тариф для физических лиц, проживающих в г. Тюмени. Для потребителей, подключенных к распределительным тепловым сетям, находящимся на обслуживании ПАО "СУЭНКО" до 01.01.2018 и до 01.01.2017 получавших тепловую энергию от АО"УТСК", в жилищном фонде, введенном в эксплуатацию по 30.06.2017 включительно, а также к магистральным тепловым сетям, эксплуатируемым АО"УТСК" до 01.01.2018, в жилищном фонде, введенном в эксплуатацию по 30.06.2017 включительно</v>
      </c>
      <c r="H116" s="2271"/>
      <c r="I116" s="1739"/>
      <c r="J116" s="1773"/>
      <c r="K116" s="1778"/>
      <c r="L116" s="2271" t="s">
        <v>348</v>
      </c>
      <c r="M116" s="2318"/>
      <c r="N116" s="618"/>
      <c r="O116" s="1624"/>
      <c r="P116" s="1624"/>
      <c r="Q116" s="1635"/>
      <c r="R116" s="1635"/>
      <c r="S116" s="1635"/>
      <c r="T116" s="1635"/>
      <c r="U116" s="1635"/>
      <c r="V116" s="1635"/>
      <c r="W116" s="1635"/>
      <c r="X116" s="1635"/>
      <c r="Y116" s="1635"/>
      <c r="Z116" s="1635"/>
      <c r="AA116" s="1635"/>
      <c r="AB116" s="1635"/>
      <c r="AC116" s="1635"/>
      <c r="AD116" s="1635"/>
      <c r="AE116" s="1635"/>
      <c r="AF116" s="1635"/>
      <c r="AG116" s="1635"/>
      <c r="AH116" s="1635">
        <v>0</v>
      </c>
    </row>
    <row s="1635" customFormat="1" customHeight="1" ht="18.75">
      <c r="A117" s="1823"/>
      <c r="B117" s="1823"/>
      <c r="C117" s="1687" t="s">
        <v>1194</v>
      </c>
      <c r="D117" s="344"/>
      <c r="E117" s="1031"/>
      <c r="F117" s="1031"/>
      <c r="G117" s="2427"/>
      <c r="H117" s="3391"/>
      <c r="I117" s="3392" t="s">
        <v>1193</v>
      </c>
      <c r="J117" s="3393"/>
      <c r="K117" s="3394"/>
      <c r="L117" s="3395"/>
      <c r="M117" s="2318"/>
      <c r="N117" s="618"/>
      <c r="O117" s="1624"/>
      <c r="P117" s="1624"/>
      <c r="Q117" s="1635"/>
      <c r="R117" s="1635"/>
      <c r="S117" s="1635"/>
      <c r="T117" s="1635"/>
      <c r="U117" s="1635"/>
      <c r="V117" s="1635"/>
      <c r="W117" s="1635"/>
      <c r="X117" s="1635"/>
      <c r="Y117" s="1635"/>
      <c r="Z117" s="1635"/>
      <c r="AA117" s="1635"/>
      <c r="AB117" s="1635"/>
      <c r="AC117" s="1635"/>
      <c r="AD117" s="1635"/>
      <c r="AE117" s="1635"/>
      <c r="AF117" s="1635"/>
      <c r="AG117" s="1635"/>
      <c r="AH117" s="1635">
        <v>0</v>
      </c>
    </row>
    <row s="1635" customFormat="1" customHeight="1" ht="18.75">
      <c r="A118" s="1823" t="s">
        <v>165</v>
      </c>
      <c r="B118" s="1823" t="s">
        <v>205</v>
      </c>
      <c r="C118" s="1687"/>
      <c r="D118" s="344"/>
      <c r="E118" s="1031"/>
      <c r="F118" s="1031"/>
      <c r="G118" s="2427" t="str">
        <f>INDEX(PT_DIFFERENTIATION_NTAR,MATCH(B118,PT_DIFFERENTIATION_NTAR_ID,0))</f>
        <v>Льготный тариф для физических лиц, проживающих в г. Тюмени. Для потребителей, подключенных к распределительным тепловым сетям, эксплуатируемым ООО УК "Тюменьжилсервис" до 01.09.2019</v>
      </c>
      <c r="H118" s="2271"/>
      <c r="I118" s="1739"/>
      <c r="J118" s="1773"/>
      <c r="K118" s="1778"/>
      <c r="L118" s="2271" t="s">
        <v>348</v>
      </c>
      <c r="M118" s="2318"/>
      <c r="N118" s="618"/>
      <c r="O118" s="1624"/>
      <c r="P118" s="1624"/>
      <c r="Q118" s="1635"/>
      <c r="R118" s="1635"/>
      <c r="S118" s="1635"/>
      <c r="T118" s="1635"/>
      <c r="U118" s="1635"/>
      <c r="V118" s="1635"/>
      <c r="W118" s="1635"/>
      <c r="X118" s="1635"/>
      <c r="Y118" s="1635"/>
      <c r="Z118" s="1635"/>
      <c r="AA118" s="1635"/>
      <c r="AB118" s="1635"/>
      <c r="AC118" s="1635"/>
      <c r="AD118" s="1635"/>
      <c r="AE118" s="1635"/>
      <c r="AF118" s="1635"/>
      <c r="AG118" s="1635"/>
      <c r="AH118" s="1635">
        <v>0</v>
      </c>
    </row>
    <row s="1635" customFormat="1" customHeight="1" ht="18.75">
      <c r="A119" s="1823"/>
      <c r="B119" s="1823"/>
      <c r="C119" s="1687" t="s">
        <v>1194</v>
      </c>
      <c r="D119" s="344"/>
      <c r="E119" s="1031"/>
      <c r="F119" s="1031"/>
      <c r="G119" s="2427"/>
      <c r="H119" s="3396"/>
      <c r="I119" s="3397" t="s">
        <v>1193</v>
      </c>
      <c r="J119" s="3398"/>
      <c r="K119" s="3399"/>
      <c r="L119" s="3400"/>
      <c r="M119" s="2318"/>
      <c r="N119" s="618"/>
      <c r="O119" s="1624"/>
      <c r="P119" s="1624"/>
      <c r="Q119" s="1635"/>
      <c r="R119" s="1635"/>
      <c r="S119" s="1635"/>
      <c r="T119" s="1635"/>
      <c r="U119" s="1635"/>
      <c r="V119" s="1635"/>
      <c r="W119" s="1635"/>
      <c r="X119" s="1635"/>
      <c r="Y119" s="1635"/>
      <c r="Z119" s="1635"/>
      <c r="AA119" s="1635"/>
      <c r="AB119" s="1635"/>
      <c r="AC119" s="1635"/>
      <c r="AD119" s="1635"/>
      <c r="AE119" s="1635"/>
      <c r="AF119" s="1635"/>
      <c r="AG119" s="1635"/>
      <c r="AH119" s="1635">
        <v>0</v>
      </c>
    </row>
    <row s="1635" customFormat="1" customHeight="1" ht="0.75" hidden="1">
      <c r="A120" s="1780"/>
      <c r="B120" s="1780"/>
      <c r="C120" s="369" t="s">
        <v>1201</v>
      </c>
      <c r="D120" s="2462"/>
      <c r="E120" s="2204"/>
      <c r="F120" s="2383"/>
      <c r="G120" s="400"/>
      <c r="H120" s="1500"/>
      <c r="I120" s="651"/>
      <c r="J120" s="571"/>
      <c r="K120" s="1500"/>
      <c r="L120" s="214"/>
      <c r="M120" s="341"/>
      <c r="N120" s="334"/>
      <c r="O120" s="1624"/>
      <c r="P120" s="1624"/>
      <c r="AH120" s="1631">
        <v>0</v>
      </c>
    </row>
    <row s="1635" customFormat="1" customHeight="1" ht="45" hidden="1">
      <c r="A121" s="1780" t="s">
        <v>211</v>
      </c>
      <c r="B121" s="1780" t="s">
        <v>212</v>
      </c>
      <c r="C121" s="369"/>
      <c r="D121" s="2462"/>
      <c r="E121" s="2204"/>
      <c r="F121" s="2383" t="str">
        <f>INDEX(PT_DIFFERENTIATION_VTAR,MATCH(A121,PT_DIFFERENTIATION_VTAR_ID,0))</f>
        <v>Тарифы на теплоноситель, поставляемый теплоснабжающими организациями потребителям, другим теплоснабжающим организациям</v>
      </c>
      <c r="G121" s="2427" t="str">
        <f>INDEX(PT_DIFFERENTIATION_NTAR,MATCH(B121,PT_DIFFERENTIATION_NTAR_ID,0))</f>
        <v/>
      </c>
      <c r="H121" s="1862"/>
      <c r="I121" s="1739"/>
      <c r="J121" s="1773"/>
      <c r="K121" s="1778"/>
      <c r="L121" s="1862" t="s">
        <v>348</v>
      </c>
      <c r="M121" s="341"/>
      <c r="N121" s="334"/>
      <c r="O121" s="1624"/>
      <c r="P121" s="1624"/>
      <c r="AH121" s="1631">
        <v>0</v>
      </c>
    </row>
    <row s="1635" customFormat="1" customHeight="1" ht="18.75" hidden="1">
      <c r="A122" s="1780"/>
      <c r="B122" s="1780"/>
      <c r="C122" s="369" t="s">
        <v>1194</v>
      </c>
      <c r="D122" s="2462"/>
      <c r="E122" s="2204"/>
      <c r="F122" s="2383"/>
      <c r="G122" s="2427"/>
      <c r="H122" s="1500"/>
      <c r="I122" s="651" t="s">
        <v>1193</v>
      </c>
      <c r="J122" s="571"/>
      <c r="K122" s="1500"/>
      <c r="L122" s="214"/>
      <c r="M122" s="341"/>
      <c r="N122" s="334"/>
      <c r="O122" s="1624"/>
      <c r="P122" s="1624"/>
      <c r="AH122" s="1631">
        <v>0</v>
      </c>
    </row>
    <row s="1635" customFormat="1" customHeight="1" ht="0.75" hidden="1">
      <c r="A123" s="1780"/>
      <c r="B123" s="1780"/>
      <c r="C123" s="369" t="s">
        <v>1201</v>
      </c>
      <c r="D123" s="2462"/>
      <c r="E123" s="2204"/>
      <c r="F123" s="2383"/>
      <c r="G123" s="400"/>
      <c r="H123" s="1500"/>
      <c r="I123" s="651"/>
      <c r="J123" s="571"/>
      <c r="K123" s="1500"/>
      <c r="L123" s="214"/>
      <c r="M123" s="341"/>
      <c r="N123" s="334"/>
      <c r="O123" s="1624"/>
      <c r="P123" s="1624"/>
      <c r="AH123" s="1631">
        <v>0</v>
      </c>
    </row>
    <row s="1635" customFormat="1" customHeight="1" ht="45" hidden="1">
      <c r="A124" s="1780" t="s">
        <v>217</v>
      </c>
      <c r="B124" s="1780" t="s">
        <v>218</v>
      </c>
      <c r="C124" s="369"/>
      <c r="D124" s="2462"/>
      <c r="E124" s="2204"/>
      <c r="F124" s="2383" t="str">
        <f>INDEX(PT_DIFFERENTIATION_VTAR,MATCH(A124,PT_DIFFERENTIATION_VTAR_ID,0))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24" s="2427" t="str">
        <f>INDEX(PT_DIFFERENTIATION_NTAR,MATCH(B124,PT_DIFFERENTIATION_NTAR_ID,0))</f>
        <v/>
      </c>
      <c r="H124" s="1862"/>
      <c r="I124" s="1739"/>
      <c r="J124" s="1773"/>
      <c r="K124" s="1778"/>
      <c r="L124" s="1862" t="s">
        <v>348</v>
      </c>
      <c r="M124" s="341"/>
      <c r="N124" s="334"/>
      <c r="O124" s="1624"/>
      <c r="P124" s="1624"/>
      <c r="AH124" s="1631">
        <v>0</v>
      </c>
    </row>
    <row s="1635" customFormat="1" customHeight="1" ht="18.75" hidden="1">
      <c r="A125" s="1780"/>
      <c r="B125" s="1780"/>
      <c r="C125" s="369" t="s">
        <v>1194</v>
      </c>
      <c r="D125" s="2462"/>
      <c r="E125" s="2204"/>
      <c r="F125" s="2383"/>
      <c r="G125" s="2427"/>
      <c r="H125" s="1500"/>
      <c r="I125" s="651" t="s">
        <v>1193</v>
      </c>
      <c r="J125" s="571"/>
      <c r="K125" s="1500"/>
      <c r="L125" s="214"/>
      <c r="M125" s="341"/>
      <c r="N125" s="334"/>
      <c r="O125" s="1624"/>
      <c r="P125" s="1624"/>
      <c r="AH125" s="1631">
        <v>0</v>
      </c>
    </row>
    <row s="1635" customFormat="1" customHeight="1" ht="0.75" hidden="1">
      <c r="A126" s="1780"/>
      <c r="B126" s="1780"/>
      <c r="C126" s="369" t="s">
        <v>1201</v>
      </c>
      <c r="D126" s="2462"/>
      <c r="E126" s="2204"/>
      <c r="F126" s="2383"/>
      <c r="G126" s="400"/>
      <c r="H126" s="1500"/>
      <c r="I126" s="651"/>
      <c r="J126" s="571"/>
      <c r="K126" s="1500"/>
      <c r="L126" s="214"/>
      <c r="M126" s="341"/>
      <c r="N126" s="334"/>
      <c r="O126" s="1624"/>
      <c r="P126" s="1624"/>
      <c r="AH126" s="1631">
        <v>0</v>
      </c>
    </row>
    <row s="1635" customFormat="1" customHeight="1" ht="18.75" hidden="1">
      <c r="A127" s="1780" t="s">
        <v>223</v>
      </c>
      <c r="B127" s="1780" t="s">
        <v>224</v>
      </c>
      <c r="C127" s="369"/>
      <c r="D127" s="2462"/>
      <c r="E127" s="2204"/>
      <c r="F127" s="2383" t="str">
        <f>INDEX(PT_DIFFERENTIATION_VTAR,MATCH(A127,PT_DIFFERENTIATION_VTAR_ID,0))</f>
        <v>Тарифы на услуги по передаче тепловой энергии</v>
      </c>
      <c r="G127" s="2427" t="str">
        <f>INDEX(PT_DIFFERENTIATION_NTAR,MATCH(B127,PT_DIFFERENTIATION_NTAR_ID,0))</f>
        <v/>
      </c>
      <c r="H127" s="1862"/>
      <c r="I127" s="1739"/>
      <c r="J127" s="1773"/>
      <c r="K127" s="1778"/>
      <c r="L127" s="1862" t="s">
        <v>348</v>
      </c>
      <c r="M127" s="341"/>
      <c r="N127" s="334"/>
      <c r="O127" s="1624"/>
      <c r="P127" s="1624"/>
      <c r="AH127" s="1631">
        <v>0</v>
      </c>
    </row>
    <row s="1635" customFormat="1" customHeight="1" ht="18.75" hidden="1">
      <c r="A128" s="1780"/>
      <c r="B128" s="1780"/>
      <c r="C128" s="369" t="s">
        <v>1194</v>
      </c>
      <c r="D128" s="2462"/>
      <c r="E128" s="2204"/>
      <c r="F128" s="2383"/>
      <c r="G128" s="2427"/>
      <c r="H128" s="1500"/>
      <c r="I128" s="651" t="s">
        <v>1193</v>
      </c>
      <c r="J128" s="571"/>
      <c r="K128" s="1500"/>
      <c r="L128" s="214"/>
      <c r="M128" s="341"/>
      <c r="N128" s="334"/>
      <c r="O128" s="1624"/>
      <c r="P128" s="1624"/>
      <c r="AH128" s="1631">
        <v>0</v>
      </c>
    </row>
    <row s="1635" customFormat="1" customHeight="1" ht="0.75" hidden="1">
      <c r="A129" s="1780"/>
      <c r="B129" s="1780"/>
      <c r="C129" s="369" t="s">
        <v>1201</v>
      </c>
      <c r="D129" s="2462"/>
      <c r="E129" s="2204"/>
      <c r="F129" s="2383"/>
      <c r="G129" s="400"/>
      <c r="H129" s="1500"/>
      <c r="I129" s="651"/>
      <c r="J129" s="571"/>
      <c r="K129" s="1500"/>
      <c r="L129" s="214"/>
      <c r="M129" s="341"/>
      <c r="N129" s="334"/>
      <c r="O129" s="1624"/>
      <c r="P129" s="1624"/>
      <c r="AH129" s="1631">
        <v>0</v>
      </c>
    </row>
    <row s="1635" customFormat="1" customHeight="1" ht="18.75" hidden="1">
      <c r="A130" s="1780" t="s">
        <v>229</v>
      </c>
      <c r="B130" s="1780" t="s">
        <v>230</v>
      </c>
      <c r="C130" s="369"/>
      <c r="D130" s="2462"/>
      <c r="E130" s="2204"/>
      <c r="F130" s="2383" t="str">
        <f>INDEX(PT_DIFFERENTIATION_VTAR,MATCH(A130,PT_DIFFERENTIATION_VTAR_ID,0))</f>
        <v>Тарифы на услуги по передаче теплоносителя</v>
      </c>
      <c r="G130" s="2427" t="str">
        <f>INDEX(PT_DIFFERENTIATION_NTAR,MATCH(B130,PT_DIFFERENTIATION_NTAR_ID,0))</f>
        <v/>
      </c>
      <c r="H130" s="1862"/>
      <c r="I130" s="1739"/>
      <c r="J130" s="1773"/>
      <c r="K130" s="1778"/>
      <c r="L130" s="1862" t="s">
        <v>348</v>
      </c>
      <c r="M130" s="341"/>
      <c r="N130" s="334"/>
      <c r="O130" s="1624"/>
      <c r="P130" s="1624"/>
      <c r="AH130" s="1631">
        <v>0</v>
      </c>
    </row>
    <row s="1635" customFormat="1" customHeight="1" ht="18.75" hidden="1">
      <c r="A131" s="1780"/>
      <c r="B131" s="1780"/>
      <c r="C131" s="369" t="s">
        <v>1194</v>
      </c>
      <c r="D131" s="2462"/>
      <c r="E131" s="2204"/>
      <c r="F131" s="2383"/>
      <c r="G131" s="2427"/>
      <c r="H131" s="1500"/>
      <c r="I131" s="651" t="s">
        <v>1193</v>
      </c>
      <c r="J131" s="571"/>
      <c r="K131" s="1500"/>
      <c r="L131" s="214"/>
      <c r="M131" s="341"/>
      <c r="N131" s="334"/>
      <c r="O131" s="1624"/>
      <c r="P131" s="1624"/>
      <c r="AH131" s="1631">
        <v>0</v>
      </c>
    </row>
    <row s="1635" customFormat="1" customHeight="1" ht="0.75" hidden="1">
      <c r="A132" s="1780"/>
      <c r="B132" s="1780"/>
      <c r="C132" s="369" t="s">
        <v>1201</v>
      </c>
      <c r="D132" s="2462"/>
      <c r="E132" s="2204"/>
      <c r="F132" s="2383"/>
      <c r="G132" s="400"/>
      <c r="H132" s="1500"/>
      <c r="I132" s="651"/>
      <c r="J132" s="571"/>
      <c r="K132" s="1500"/>
      <c r="L132" s="214"/>
      <c r="M132" s="341"/>
      <c r="N132" s="334"/>
      <c r="O132" s="1624"/>
      <c r="P132" s="1624"/>
      <c r="AH132" s="1631">
        <v>0</v>
      </c>
    </row>
    <row s="1635" customFormat="1" customHeight="1" ht="18.75" hidden="1">
      <c r="A133" s="1780" t="s">
        <v>235</v>
      </c>
      <c r="B133" s="1780" t="s">
        <v>236</v>
      </c>
      <c r="C133" s="369"/>
      <c r="D133" s="2462"/>
      <c r="E133" s="2204"/>
      <c r="F133" s="2383" t="str">
        <f>INDEX(PT_DIFFERENTIATION_VTAR,MATCH(A133,PT_DIFFERENTIATION_VTAR_ID,0))</f>
        <v>Плата за услуги по поддержанию резервной тепловой мощности при отсутствии потребления тепловой энергии</v>
      </c>
      <c r="G133" s="2427" t="str">
        <f>INDEX(PT_DIFFERENTIATION_NTAR,MATCH(B133,PT_DIFFERENTIATION_NTAR_ID,0))</f>
        <v/>
      </c>
      <c r="H133" s="1862"/>
      <c r="I133" s="1739"/>
      <c r="J133" s="1773"/>
      <c r="K133" s="1778"/>
      <c r="L133" s="1862" t="s">
        <v>348</v>
      </c>
      <c r="M133" s="341"/>
      <c r="N133" s="334"/>
      <c r="O133" s="1624"/>
      <c r="P133" s="1624"/>
      <c r="AH133" s="1631">
        <v>0</v>
      </c>
    </row>
    <row s="1635" customFormat="1" customHeight="1" ht="18.75" hidden="1">
      <c r="A134" s="1780"/>
      <c r="B134" s="1780"/>
      <c r="C134" s="369" t="s">
        <v>1194</v>
      </c>
      <c r="D134" s="2462"/>
      <c r="E134" s="2204"/>
      <c r="F134" s="2383"/>
      <c r="G134" s="2427"/>
      <c r="H134" s="1500"/>
      <c r="I134" s="651" t="s">
        <v>1193</v>
      </c>
      <c r="J134" s="571"/>
      <c r="K134" s="1500"/>
      <c r="L134" s="214"/>
      <c r="M134" s="341"/>
      <c r="N134" s="334"/>
      <c r="O134" s="1624"/>
      <c r="P134" s="1624"/>
      <c r="AH134" s="1631">
        <v>0</v>
      </c>
    </row>
    <row s="1635" customFormat="1" customHeight="1" ht="0.75" hidden="1">
      <c r="A135" s="1780"/>
      <c r="B135" s="1780"/>
      <c r="C135" s="369" t="s">
        <v>1201</v>
      </c>
      <c r="D135" s="2462"/>
      <c r="E135" s="2204"/>
      <c r="F135" s="2383"/>
      <c r="G135" s="400"/>
      <c r="H135" s="1500"/>
      <c r="I135" s="651"/>
      <c r="J135" s="571"/>
      <c r="K135" s="1500"/>
      <c r="L135" s="214"/>
      <c r="M135" s="341"/>
      <c r="N135" s="334"/>
      <c r="O135" s="1624"/>
      <c r="P135" s="1624"/>
      <c r="AH135" s="1631">
        <v>0</v>
      </c>
    </row>
    <row s="1635" customFormat="1" customHeight="1" ht="18.75" hidden="1">
      <c r="A136" s="1780" t="s">
        <v>241</v>
      </c>
      <c r="B136" s="1780" t="s">
        <v>242</v>
      </c>
      <c r="C136" s="369"/>
      <c r="D136" s="2462"/>
      <c r="E136" s="2204"/>
      <c r="F136" s="2383" t="str">
        <f>INDEX(PT_DIFFERENTIATION_VTAR,MATCH(A136,PT_DIFFERENTIATION_VTAR_ID,0))</f>
        <v>Плата за подключение (технологическое присоединение) к системе теплоснабжения</v>
      </c>
      <c r="G136" s="2427" t="str">
        <f>INDEX(PT_DIFFERENTIATION_NTAR,MATCH(B136,PT_DIFFERENTIATION_NTAR_ID,0))</f>
        <v/>
      </c>
      <c r="H136" s="1862"/>
      <c r="I136" s="1739"/>
      <c r="J136" s="1773"/>
      <c r="K136" s="1778"/>
      <c r="L136" s="1862" t="s">
        <v>348</v>
      </c>
      <c r="M136" s="341"/>
      <c r="N136" s="334"/>
      <c r="O136" s="1624"/>
      <c r="P136" s="1624"/>
      <c r="AH136" s="1631">
        <v>0</v>
      </c>
    </row>
    <row s="1635" customFormat="1" customHeight="1" ht="18.75" hidden="1">
      <c r="A137" s="1780"/>
      <c r="B137" s="1780"/>
      <c r="C137" s="369" t="s">
        <v>1194</v>
      </c>
      <c r="D137" s="2462"/>
      <c r="E137" s="2204"/>
      <c r="F137" s="2383"/>
      <c r="G137" s="2427"/>
      <c r="H137" s="1500"/>
      <c r="I137" s="651" t="s">
        <v>1193</v>
      </c>
      <c r="J137" s="571"/>
      <c r="K137" s="1500"/>
      <c r="L137" s="214"/>
      <c r="M137" s="341"/>
      <c r="N137" s="334"/>
      <c r="O137" s="1624"/>
      <c r="P137" s="1624"/>
      <c r="AH137" s="1631">
        <v>0</v>
      </c>
    </row>
    <row s="1635" customFormat="1" customHeight="1" ht="0.75" hidden="1">
      <c r="A138" s="1780"/>
      <c r="B138" s="1780"/>
      <c r="C138" s="369" t="s">
        <v>1201</v>
      </c>
      <c r="D138" s="2462"/>
      <c r="E138" s="2204"/>
      <c r="F138" s="2383"/>
      <c r="G138" s="400"/>
      <c r="H138" s="1500"/>
      <c r="I138" s="651"/>
      <c r="J138" s="571"/>
      <c r="K138" s="1500"/>
      <c r="L138" s="214"/>
      <c r="M138" s="341"/>
      <c r="N138" s="334"/>
      <c r="O138" s="1624"/>
      <c r="P138" s="1624"/>
      <c r="AH138" s="1631">
        <v>0</v>
      </c>
    </row>
    <row s="1635" customFormat="1" customHeight="1" ht="18.75" hidden="1">
      <c r="A139" s="1780" t="s">
        <v>247</v>
      </c>
      <c r="B139" s="1780" t="s">
        <v>248</v>
      </c>
      <c r="C139" s="369"/>
      <c r="D139" s="2462"/>
      <c r="E139" s="2204"/>
      <c r="F139" s="2383" t="str">
        <f>INDEX(PT_DIFFERENTIATION_VTAR,MATCH(A139,PT_DIFFERENTIATION_VTAR_ID,0))</f>
        <v>Плата за подключение (технологическое присоединение) к системе теплоснабжения (индивидуальная)</v>
      </c>
      <c r="G139" s="2427" t="str">
        <f>INDEX(PT_DIFFERENTIATION_NTAR,MATCH(B139,PT_DIFFERENTIATION_NTAR_ID,0))</f>
        <v/>
      </c>
      <c r="H139" s="1989"/>
      <c r="I139" s="1739"/>
      <c r="J139" s="1773"/>
      <c r="K139" s="1778"/>
      <c r="L139" s="1989" t="s">
        <v>348</v>
      </c>
      <c r="M139" s="341"/>
      <c r="N139" s="334"/>
      <c r="O139" s="1624"/>
      <c r="P139" s="1624"/>
      <c r="AH139" s="1631">
        <v>0</v>
      </c>
    </row>
    <row s="1635" customFormat="1" customHeight="1" ht="18.75" hidden="1">
      <c r="A140" s="1780"/>
      <c r="B140" s="1780"/>
      <c r="C140" s="369" t="s">
        <v>1194</v>
      </c>
      <c r="D140" s="2462"/>
      <c r="E140" s="2204"/>
      <c r="F140" s="2383"/>
      <c r="G140" s="2427"/>
      <c r="H140" s="1500"/>
      <c r="I140" s="651" t="s">
        <v>1193</v>
      </c>
      <c r="J140" s="571"/>
      <c r="K140" s="1500"/>
      <c r="L140" s="214"/>
      <c r="M140" s="341"/>
      <c r="N140" s="334"/>
      <c r="O140" s="1624"/>
      <c r="P140" s="1624"/>
      <c r="AH140" s="1631">
        <v>0</v>
      </c>
    </row>
    <row s="1635" customFormat="1" customHeight="1" ht="0.75" hidden="1">
      <c r="A141" s="1780"/>
      <c r="B141" s="1780"/>
      <c r="C141" s="369" t="s">
        <v>1201</v>
      </c>
      <c r="D141" s="2462"/>
      <c r="E141" s="2204"/>
      <c r="F141" s="2383"/>
      <c r="G141" s="400"/>
      <c r="H141" s="1500"/>
      <c r="I141" s="651"/>
      <c r="J141" s="571"/>
      <c r="K141" s="1500"/>
      <c r="L141" s="214"/>
      <c r="M141" s="341"/>
      <c r="N141" s="334"/>
      <c r="O141" s="1624"/>
      <c r="P141" s="1624"/>
      <c r="AH141" s="1631">
        <v>0</v>
      </c>
    </row>
    <row s="1635" customFormat="1" customHeight="1" ht="18.75" hidden="1">
      <c r="A142" s="1780" t="s">
        <v>267</v>
      </c>
      <c r="B142" s="1780" t="s">
        <v>268</v>
      </c>
      <c r="C142" s="369"/>
      <c r="D142" s="2462"/>
      <c r="E142" s="2204"/>
      <c r="F142" s="2383" t="str">
        <f>INDEX(PT_DIFFERENTIATION_VTAR,MATCH(A142,PT_DIFFERENTIATION_VTAR_ID,0))</f>
        <v>Тариф на питьевую воду (питьевое водоснабжение)</v>
      </c>
      <c r="G142" s="2427" t="str">
        <f>INDEX(PT_DIFFERENTIATION_NTAR,MATCH(B142,PT_DIFFERENTIATION_NTAR_ID,0))</f>
        <v/>
      </c>
      <c r="H142" s="1862"/>
      <c r="I142" s="1739"/>
      <c r="J142" s="1773"/>
      <c r="K142" s="1778"/>
      <c r="L142" s="1862" t="s">
        <v>348</v>
      </c>
      <c r="M142" s="341"/>
      <c r="N142" s="334"/>
      <c r="O142" s="1624"/>
      <c r="P142" s="1624"/>
      <c r="AH142" s="1631">
        <v>0</v>
      </c>
    </row>
    <row s="1635" customFormat="1" customHeight="1" ht="18.75" hidden="1">
      <c r="A143" s="1780"/>
      <c r="B143" s="1780"/>
      <c r="C143" s="369" t="s">
        <v>1194</v>
      </c>
      <c r="D143" s="2462"/>
      <c r="E143" s="2204"/>
      <c r="F143" s="2383"/>
      <c r="G143" s="2427"/>
      <c r="H143" s="1500"/>
      <c r="I143" s="651" t="s">
        <v>1193</v>
      </c>
      <c r="J143" s="571"/>
      <c r="K143" s="1500"/>
      <c r="L143" s="214"/>
      <c r="M143" s="341"/>
      <c r="N143" s="334"/>
      <c r="O143" s="1624"/>
      <c r="P143" s="1624"/>
      <c r="AH143" s="1631">
        <v>0</v>
      </c>
    </row>
    <row s="1635" customFormat="1" customHeight="1" ht="0.75" hidden="1">
      <c r="A144" s="1780"/>
      <c r="B144" s="1780"/>
      <c r="C144" s="369" t="s">
        <v>1201</v>
      </c>
      <c r="D144" s="2462"/>
      <c r="E144" s="2204"/>
      <c r="F144" s="2383"/>
      <c r="G144" s="400"/>
      <c r="H144" s="1500"/>
      <c r="I144" s="651"/>
      <c r="J144" s="571"/>
      <c r="K144" s="1500"/>
      <c r="L144" s="214"/>
      <c r="M144" s="341"/>
      <c r="N144" s="334"/>
      <c r="O144" s="1624"/>
      <c r="P144" s="1624"/>
      <c r="AH144" s="1631">
        <v>0</v>
      </c>
    </row>
    <row s="1635" customFormat="1" customHeight="1" ht="18.75" hidden="1">
      <c r="A145" s="1780" t="s">
        <v>272</v>
      </c>
      <c r="B145" s="1780" t="s">
        <v>273</v>
      </c>
      <c r="C145" s="369"/>
      <c r="D145" s="2462"/>
      <c r="E145" s="2204"/>
      <c r="F145" s="2383" t="str">
        <f>INDEX(PT_DIFFERENTIATION_VTAR,MATCH(A145,PT_DIFFERENTIATION_VTAR_ID,0))</f>
        <v>Тариф на техническую воду</v>
      </c>
      <c r="G145" s="2427" t="str">
        <f>INDEX(PT_DIFFERENTIATION_NTAR,MATCH(B145,PT_DIFFERENTIATION_NTAR_ID,0))</f>
        <v/>
      </c>
      <c r="H145" s="1862"/>
      <c r="I145" s="1739"/>
      <c r="J145" s="1773"/>
      <c r="K145" s="1778"/>
      <c r="L145" s="1862" t="s">
        <v>348</v>
      </c>
      <c r="M145" s="341"/>
      <c r="N145" s="334"/>
      <c r="O145" s="1624"/>
      <c r="P145" s="1624"/>
      <c r="AH145" s="1631">
        <v>0</v>
      </c>
    </row>
    <row s="1635" customFormat="1" customHeight="1" ht="18.75" hidden="1">
      <c r="A146" s="1780"/>
      <c r="B146" s="1780"/>
      <c r="C146" s="369" t="s">
        <v>1194</v>
      </c>
      <c r="D146" s="2462"/>
      <c r="E146" s="2204"/>
      <c r="F146" s="2383"/>
      <c r="G146" s="2427"/>
      <c r="H146" s="1500"/>
      <c r="I146" s="651" t="s">
        <v>1193</v>
      </c>
      <c r="J146" s="571"/>
      <c r="K146" s="1500"/>
      <c r="L146" s="214"/>
      <c r="M146" s="341"/>
      <c r="N146" s="334"/>
      <c r="O146" s="1624"/>
      <c r="P146" s="1624"/>
      <c r="AH146" s="1631">
        <v>0</v>
      </c>
    </row>
    <row s="1635" customFormat="1" customHeight="1" ht="0.75" hidden="1">
      <c r="A147" s="1780"/>
      <c r="B147" s="1780"/>
      <c r="C147" s="369" t="s">
        <v>1201</v>
      </c>
      <c r="D147" s="2462"/>
      <c r="E147" s="2204"/>
      <c r="F147" s="2383"/>
      <c r="G147" s="400"/>
      <c r="H147" s="1500"/>
      <c r="I147" s="651"/>
      <c r="J147" s="571"/>
      <c r="K147" s="1500"/>
      <c r="L147" s="214"/>
      <c r="M147" s="341"/>
      <c r="N147" s="334"/>
      <c r="O147" s="1624"/>
      <c r="P147" s="1624"/>
      <c r="AH147" s="1631">
        <v>0</v>
      </c>
    </row>
    <row s="1635" customFormat="1" customHeight="1" ht="18.75" hidden="1">
      <c r="A148" s="1780" t="s">
        <v>277</v>
      </c>
      <c r="B148" s="1780" t="s">
        <v>278</v>
      </c>
      <c r="C148" s="369"/>
      <c r="D148" s="2462"/>
      <c r="E148" s="2204"/>
      <c r="F148" s="2383" t="str">
        <f>INDEX(PT_DIFFERENTIATION_VTAR,MATCH(A148,PT_DIFFERENTIATION_VTAR_ID,0))</f>
        <v>Тариф на транспортировку воды</v>
      </c>
      <c r="G148" s="2427" t="str">
        <f>INDEX(PT_DIFFERENTIATION_NTAR,MATCH(B148,PT_DIFFERENTIATION_NTAR_ID,0))</f>
        <v/>
      </c>
      <c r="H148" s="1862"/>
      <c r="I148" s="1739"/>
      <c r="J148" s="1773"/>
      <c r="K148" s="1778"/>
      <c r="L148" s="1862" t="s">
        <v>348</v>
      </c>
      <c r="M148" s="341"/>
      <c r="N148" s="334"/>
      <c r="O148" s="1624"/>
      <c r="P148" s="1624"/>
      <c r="AH148" s="1631">
        <v>0</v>
      </c>
    </row>
    <row s="1635" customFormat="1" customHeight="1" ht="18.75" hidden="1">
      <c r="A149" s="1780"/>
      <c r="B149" s="1780"/>
      <c r="C149" s="369" t="s">
        <v>1194</v>
      </c>
      <c r="D149" s="2462"/>
      <c r="E149" s="2204"/>
      <c r="F149" s="2383"/>
      <c r="G149" s="2427"/>
      <c r="H149" s="1500"/>
      <c r="I149" s="651" t="s">
        <v>1193</v>
      </c>
      <c r="J149" s="571"/>
      <c r="K149" s="1500"/>
      <c r="L149" s="214"/>
      <c r="M149" s="341"/>
      <c r="N149" s="334"/>
      <c r="O149" s="1624"/>
      <c r="P149" s="1624"/>
      <c r="AH149" s="1631">
        <v>0</v>
      </c>
    </row>
    <row s="1635" customFormat="1" customHeight="1" ht="0.75" hidden="1">
      <c r="A150" s="1780"/>
      <c r="B150" s="1780"/>
      <c r="C150" s="369" t="s">
        <v>1201</v>
      </c>
      <c r="D150" s="2462"/>
      <c r="E150" s="2204"/>
      <c r="F150" s="2383"/>
      <c r="G150" s="400"/>
      <c r="H150" s="1500"/>
      <c r="I150" s="651"/>
      <c r="J150" s="571"/>
      <c r="K150" s="1500"/>
      <c r="L150" s="214"/>
      <c r="M150" s="341"/>
      <c r="N150" s="334"/>
      <c r="O150" s="1624"/>
      <c r="P150" s="1624"/>
      <c r="AH150" s="1631">
        <v>0</v>
      </c>
    </row>
    <row s="1635" customFormat="1" customHeight="1" ht="18.75" hidden="1">
      <c r="A151" s="1780" t="s">
        <v>282</v>
      </c>
      <c r="B151" s="1780" t="s">
        <v>283</v>
      </c>
      <c r="C151" s="369"/>
      <c r="D151" s="2462"/>
      <c r="E151" s="2204"/>
      <c r="F151" s="2383" t="str">
        <f>INDEX(PT_DIFFERENTIATION_VTAR,MATCH(A151,PT_DIFFERENTIATION_VTAR_ID,0))</f>
        <v>Тариф на подвоз воды</v>
      </c>
      <c r="G151" s="2427" t="str">
        <f>INDEX(PT_DIFFERENTIATION_NTAR,MATCH(B151,PT_DIFFERENTIATION_NTAR_ID,0))</f>
        <v/>
      </c>
      <c r="H151" s="1862"/>
      <c r="I151" s="1739"/>
      <c r="J151" s="1773"/>
      <c r="K151" s="1778"/>
      <c r="L151" s="1862" t="s">
        <v>348</v>
      </c>
      <c r="M151" s="341"/>
      <c r="N151" s="334"/>
      <c r="O151" s="1624"/>
      <c r="P151" s="1624"/>
      <c r="AH151" s="1631">
        <v>0</v>
      </c>
    </row>
    <row s="1635" customFormat="1" customHeight="1" ht="18.75" hidden="1">
      <c r="A152" s="1780"/>
      <c r="B152" s="1780"/>
      <c r="C152" s="369" t="s">
        <v>1194</v>
      </c>
      <c r="D152" s="2462"/>
      <c r="E152" s="2204"/>
      <c r="F152" s="2383"/>
      <c r="G152" s="2427"/>
      <c r="H152" s="1500"/>
      <c r="I152" s="651" t="s">
        <v>1193</v>
      </c>
      <c r="J152" s="571"/>
      <c r="K152" s="1500"/>
      <c r="L152" s="214"/>
      <c r="M152" s="341"/>
      <c r="N152" s="334"/>
      <c r="O152" s="1624"/>
      <c r="P152" s="1624"/>
      <c r="AH152" s="1631">
        <v>0</v>
      </c>
    </row>
    <row s="1635" customFormat="1" customHeight="1" ht="0.75" hidden="1">
      <c r="A153" s="1780"/>
      <c r="B153" s="1780"/>
      <c r="C153" s="369" t="s">
        <v>1201</v>
      </c>
      <c r="D153" s="2462"/>
      <c r="E153" s="2204"/>
      <c r="F153" s="2383"/>
      <c r="G153" s="400"/>
      <c r="H153" s="1500"/>
      <c r="I153" s="651"/>
      <c r="J153" s="571"/>
      <c r="K153" s="1500"/>
      <c r="L153" s="214"/>
      <c r="M153" s="341"/>
      <c r="N153" s="334"/>
      <c r="O153" s="1624"/>
      <c r="P153" s="1624"/>
      <c r="AH153" s="1631">
        <v>0</v>
      </c>
    </row>
    <row s="1635" customFormat="1" customHeight="1" ht="18.75" hidden="1">
      <c r="A154" s="1780" t="s">
        <v>287</v>
      </c>
      <c r="B154" s="1780" t="s">
        <v>288</v>
      </c>
      <c r="C154" s="369"/>
      <c r="D154" s="2462"/>
      <c r="E154" s="2204"/>
      <c r="F154" s="2383" t="str">
        <f>INDEX(PT_DIFFERENTIATION_VTAR,MATCH(A154,PT_DIFFERENTIATION_VTAR_ID,0))</f>
        <v>Тариф на подключение (технологическое присоединение) к централизованной системе холодного водоснабжения</v>
      </c>
      <c r="G154" s="2427" t="str">
        <f>INDEX(PT_DIFFERENTIATION_NTAR,MATCH(B154,PT_DIFFERENTIATION_NTAR_ID,0))</f>
        <v/>
      </c>
      <c r="H154" s="1862"/>
      <c r="I154" s="1739"/>
      <c r="J154" s="1773"/>
      <c r="K154" s="1778"/>
      <c r="L154" s="1862" t="s">
        <v>348</v>
      </c>
      <c r="M154" s="341"/>
      <c r="N154" s="334"/>
      <c r="O154" s="1624"/>
      <c r="P154" s="1624"/>
      <c r="AH154" s="1631">
        <v>0</v>
      </c>
    </row>
    <row s="1635" customFormat="1" customHeight="1" ht="18.75" hidden="1">
      <c r="A155" s="1780"/>
      <c r="B155" s="1780"/>
      <c r="C155" s="369" t="s">
        <v>1194</v>
      </c>
      <c r="D155" s="2462"/>
      <c r="E155" s="2204"/>
      <c r="F155" s="2383"/>
      <c r="G155" s="2427"/>
      <c r="H155" s="1500"/>
      <c r="I155" s="651" t="s">
        <v>1193</v>
      </c>
      <c r="J155" s="571"/>
      <c r="K155" s="1500"/>
      <c r="L155" s="214"/>
      <c r="M155" s="341"/>
      <c r="N155" s="334"/>
      <c r="O155" s="1624"/>
      <c r="P155" s="1624"/>
      <c r="AH155" s="1631">
        <v>0</v>
      </c>
    </row>
    <row s="1635" customFormat="1" customHeight="1" ht="0.75" hidden="1">
      <c r="A156" s="1780"/>
      <c r="B156" s="1780"/>
      <c r="C156" s="369" t="s">
        <v>1201</v>
      </c>
      <c r="D156" s="2462"/>
      <c r="E156" s="2204"/>
      <c r="F156" s="2383"/>
      <c r="G156" s="400"/>
      <c r="H156" s="1500"/>
      <c r="I156" s="651"/>
      <c r="J156" s="571"/>
      <c r="K156" s="1500"/>
      <c r="L156" s="214"/>
      <c r="M156" s="341"/>
      <c r="N156" s="334"/>
      <c r="O156" s="1624"/>
      <c r="P156" s="1624"/>
      <c r="AH156" s="1631">
        <v>0</v>
      </c>
    </row>
    <row s="1635" customFormat="1" customHeight="1" ht="18.75" hidden="1">
      <c r="A157" s="1780" t="s">
        <v>292</v>
      </c>
      <c r="B157" s="1780" t="s">
        <v>293</v>
      </c>
      <c r="C157" s="369"/>
      <c r="D157" s="2462"/>
      <c r="E157" s="2204"/>
      <c r="F157" s="2383" t="str">
        <f>INDEX(PT_DIFFERENTIATION_VTAR,MATCH(A157,PT_DIFFERENTIATION_VTAR_ID,0))</f>
        <v>Тариф на горячую воду (горячее водоснабжение)</v>
      </c>
      <c r="G157" s="2427" t="str">
        <f>INDEX(PT_DIFFERENTIATION_NTAR,MATCH(B157,PT_DIFFERENTIATION_NTAR_ID,0))</f>
        <v/>
      </c>
      <c r="H157" s="1862"/>
      <c r="I157" s="1739"/>
      <c r="J157" s="1773"/>
      <c r="K157" s="1778"/>
      <c r="L157" s="1862" t="s">
        <v>348</v>
      </c>
      <c r="M157" s="341"/>
      <c r="N157" s="334"/>
      <c r="O157" s="1624"/>
      <c r="P157" s="1624"/>
      <c r="AH157" s="1631">
        <v>0</v>
      </c>
    </row>
    <row s="1635" customFormat="1" customHeight="1" ht="18.75" hidden="1">
      <c r="A158" s="1780"/>
      <c r="B158" s="1780"/>
      <c r="C158" s="369" t="s">
        <v>1194</v>
      </c>
      <c r="D158" s="2462"/>
      <c r="E158" s="2204"/>
      <c r="F158" s="2383"/>
      <c r="G158" s="2427"/>
      <c r="H158" s="1500"/>
      <c r="I158" s="651" t="s">
        <v>1193</v>
      </c>
      <c r="J158" s="571"/>
      <c r="K158" s="1500"/>
      <c r="L158" s="214"/>
      <c r="M158" s="341"/>
      <c r="N158" s="334"/>
      <c r="O158" s="1624"/>
      <c r="P158" s="1624"/>
      <c r="AH158" s="1631">
        <v>0</v>
      </c>
    </row>
    <row s="1635" customFormat="1" customHeight="1" ht="0.75" hidden="1">
      <c r="A159" s="1780"/>
      <c r="B159" s="1780"/>
      <c r="C159" s="369" t="s">
        <v>1201</v>
      </c>
      <c r="D159" s="2462"/>
      <c r="E159" s="2204"/>
      <c r="F159" s="2383"/>
      <c r="G159" s="400"/>
      <c r="H159" s="1500"/>
      <c r="I159" s="651"/>
      <c r="J159" s="571"/>
      <c r="K159" s="1500"/>
      <c r="L159" s="214"/>
      <c r="M159" s="341"/>
      <c r="N159" s="334"/>
      <c r="O159" s="1624"/>
      <c r="P159" s="1624"/>
      <c r="AH159" s="1631">
        <v>0</v>
      </c>
    </row>
    <row s="1635" customFormat="1" customHeight="1" ht="18.75" hidden="1">
      <c r="A160" s="1780" t="s">
        <v>297</v>
      </c>
      <c r="B160" s="1780" t="s">
        <v>298</v>
      </c>
      <c r="C160" s="369"/>
      <c r="D160" s="2462"/>
      <c r="E160" s="2204"/>
      <c r="F160" s="2383" t="str">
        <f>INDEX(PT_DIFFERENTIATION_VTAR,MATCH(A160,PT_DIFFERENTIATION_VTAR_ID,0))</f>
        <v>Тариф на транспортировку горячей воды</v>
      </c>
      <c r="G160" s="2427" t="str">
        <f>INDEX(PT_DIFFERENTIATION_NTAR,MATCH(B160,PT_DIFFERENTIATION_NTAR_ID,0))</f>
        <v/>
      </c>
      <c r="H160" s="1862"/>
      <c r="I160" s="1739"/>
      <c r="J160" s="1773"/>
      <c r="K160" s="1778"/>
      <c r="L160" s="1862" t="s">
        <v>348</v>
      </c>
      <c r="M160" s="341"/>
      <c r="N160" s="334"/>
      <c r="O160" s="1624"/>
      <c r="P160" s="1624"/>
      <c r="AH160" s="1631">
        <v>0</v>
      </c>
    </row>
    <row s="1635" customFormat="1" customHeight="1" ht="18.75" hidden="1">
      <c r="A161" s="1780"/>
      <c r="B161" s="1780"/>
      <c r="C161" s="369" t="s">
        <v>1194</v>
      </c>
      <c r="D161" s="2462"/>
      <c r="E161" s="2204"/>
      <c r="F161" s="2383"/>
      <c r="G161" s="2427"/>
      <c r="H161" s="1500"/>
      <c r="I161" s="651" t="s">
        <v>1193</v>
      </c>
      <c r="J161" s="571"/>
      <c r="K161" s="1500"/>
      <c r="L161" s="214"/>
      <c r="M161" s="341"/>
      <c r="N161" s="334"/>
      <c r="O161" s="1624"/>
      <c r="P161" s="1624"/>
      <c r="AH161" s="1631">
        <v>0</v>
      </c>
    </row>
    <row s="1635" customFormat="1" customHeight="1" ht="0.75" hidden="1">
      <c r="A162" s="1780"/>
      <c r="B162" s="1780"/>
      <c r="C162" s="369" t="s">
        <v>1201</v>
      </c>
      <c r="D162" s="2462"/>
      <c r="E162" s="2204"/>
      <c r="F162" s="2383"/>
      <c r="G162" s="400"/>
      <c r="H162" s="1500"/>
      <c r="I162" s="651"/>
      <c r="J162" s="571"/>
      <c r="K162" s="1500"/>
      <c r="L162" s="214"/>
      <c r="M162" s="341"/>
      <c r="N162" s="334"/>
      <c r="O162" s="1624"/>
      <c r="P162" s="1624"/>
      <c r="AH162" s="1631">
        <v>0</v>
      </c>
    </row>
    <row s="1635" customFormat="1" customHeight="1" ht="18.75" hidden="1">
      <c r="A163" s="1780" t="s">
        <v>302</v>
      </c>
      <c r="B163" s="1780" t="s">
        <v>303</v>
      </c>
      <c r="C163" s="369"/>
      <c r="D163" s="2462"/>
      <c r="E163" s="2204"/>
      <c r="F163" s="2383" t="str">
        <f>INDEX(PT_DIFFERENTIATION_VTAR,MATCH(A163,PT_DIFFERENTIATION_VTAR_ID,0))</f>
        <v>Тариф на подключение (технологическое присоединение) к централизованной системе горячего водоснабжения</v>
      </c>
      <c r="G163" s="2427" t="str">
        <f>INDEX(PT_DIFFERENTIATION_NTAR,MATCH(B163,PT_DIFFERENTIATION_NTAR_ID,0))</f>
        <v/>
      </c>
      <c r="H163" s="1862"/>
      <c r="I163" s="1739"/>
      <c r="J163" s="1773"/>
      <c r="K163" s="1778"/>
      <c r="L163" s="1862" t="s">
        <v>348</v>
      </c>
      <c r="M163" s="341"/>
      <c r="N163" s="334"/>
      <c r="O163" s="1624"/>
      <c r="P163" s="1624"/>
      <c r="AH163" s="1631">
        <v>0</v>
      </c>
    </row>
    <row s="1635" customFormat="1" customHeight="1" ht="18.75" hidden="1">
      <c r="A164" s="1780"/>
      <c r="B164" s="1780"/>
      <c r="C164" s="369" t="s">
        <v>1194</v>
      </c>
      <c r="D164" s="2462"/>
      <c r="E164" s="2204"/>
      <c r="F164" s="2383"/>
      <c r="G164" s="2427"/>
      <c r="H164" s="1500"/>
      <c r="I164" s="651" t="s">
        <v>1193</v>
      </c>
      <c r="J164" s="571"/>
      <c r="K164" s="1500"/>
      <c r="L164" s="214"/>
      <c r="M164" s="341"/>
      <c r="N164" s="334"/>
      <c r="O164" s="1624"/>
      <c r="P164" s="1624"/>
      <c r="AH164" s="1631">
        <v>0</v>
      </c>
    </row>
    <row s="1635" customFormat="1" customHeight="1" ht="0.75" hidden="1">
      <c r="A165" s="1780"/>
      <c r="B165" s="1780"/>
      <c r="C165" s="369" t="s">
        <v>1201</v>
      </c>
      <c r="D165" s="2462"/>
      <c r="E165" s="2204"/>
      <c r="F165" s="2383"/>
      <c r="G165" s="400"/>
      <c r="H165" s="1500"/>
      <c r="I165" s="651"/>
      <c r="J165" s="571"/>
      <c r="K165" s="1500"/>
      <c r="L165" s="214"/>
      <c r="M165" s="341"/>
      <c r="N165" s="334"/>
      <c r="O165" s="1624"/>
      <c r="P165" s="1624"/>
      <c r="AH165" s="1631">
        <v>0</v>
      </c>
    </row>
    <row s="1635" customFormat="1" customHeight="1" ht="18.75" hidden="1">
      <c r="A166" s="1780" t="s">
        <v>307</v>
      </c>
      <c r="B166" s="1780" t="s">
        <v>308</v>
      </c>
      <c r="C166" s="369"/>
      <c r="D166" s="2462"/>
      <c r="E166" s="2204"/>
      <c r="F166" s="2383" t="str">
        <f>INDEX(PT_DIFFERENTIATION_VTAR,MATCH(A166,PT_DIFFERENTIATION_VTAR_ID,0))</f>
        <v>Тариф на водоотведение</v>
      </c>
      <c r="G166" s="2427" t="str">
        <f>INDEX(PT_DIFFERENTIATION_NTAR,MATCH(B166,PT_DIFFERENTIATION_NTAR_ID,0))</f>
        <v/>
      </c>
      <c r="H166" s="1862"/>
      <c r="I166" s="1739"/>
      <c r="J166" s="1773"/>
      <c r="K166" s="1778"/>
      <c r="L166" s="1862" t="s">
        <v>348</v>
      </c>
      <c r="M166" s="341"/>
      <c r="N166" s="334"/>
      <c r="O166" s="1624"/>
      <c r="P166" s="1624"/>
      <c r="AH166" s="1631">
        <v>0</v>
      </c>
    </row>
    <row s="1635" customFormat="1" customHeight="1" ht="18.75" hidden="1">
      <c r="A167" s="1780"/>
      <c r="B167" s="1780"/>
      <c r="C167" s="369" t="s">
        <v>1194</v>
      </c>
      <c r="D167" s="2462"/>
      <c r="E167" s="2204"/>
      <c r="F167" s="2383"/>
      <c r="G167" s="2427"/>
      <c r="H167" s="1500"/>
      <c r="I167" s="651" t="s">
        <v>1193</v>
      </c>
      <c r="J167" s="571"/>
      <c r="K167" s="1500"/>
      <c r="L167" s="214"/>
      <c r="M167" s="341"/>
      <c r="N167" s="334"/>
      <c r="O167" s="1624"/>
      <c r="P167" s="1624"/>
      <c r="AH167" s="1631">
        <v>0</v>
      </c>
    </row>
    <row s="1635" customFormat="1" customHeight="1" ht="0.75" hidden="1">
      <c r="A168" s="1780"/>
      <c r="B168" s="1780"/>
      <c r="C168" s="369" t="s">
        <v>1201</v>
      </c>
      <c r="D168" s="2462"/>
      <c r="E168" s="2204"/>
      <c r="F168" s="2383"/>
      <c r="G168" s="400"/>
      <c r="H168" s="1500"/>
      <c r="I168" s="651"/>
      <c r="J168" s="571"/>
      <c r="K168" s="1500"/>
      <c r="L168" s="214"/>
      <c r="M168" s="341"/>
      <c r="N168" s="334"/>
      <c r="O168" s="1624"/>
      <c r="P168" s="1624"/>
      <c r="AH168" s="1631">
        <v>0</v>
      </c>
    </row>
    <row s="1635" customFormat="1" customHeight="1" ht="18.75" hidden="1">
      <c r="A169" s="1780" t="s">
        <v>312</v>
      </c>
      <c r="B169" s="1780" t="s">
        <v>313</v>
      </c>
      <c r="C169" s="369"/>
      <c r="D169" s="2462"/>
      <c r="E169" s="2204"/>
      <c r="F169" s="2383" t="str">
        <f>INDEX(PT_DIFFERENTIATION_VTAR,MATCH(A169,PT_DIFFERENTIATION_VTAR_ID,0))</f>
        <v>Тариф на транспортировку сточных вод</v>
      </c>
      <c r="G169" s="2427" t="str">
        <f>INDEX(PT_DIFFERENTIATION_NTAR,MATCH(B169,PT_DIFFERENTIATION_NTAR_ID,0))</f>
        <v/>
      </c>
      <c r="H169" s="1862"/>
      <c r="I169" s="1739"/>
      <c r="J169" s="1773"/>
      <c r="K169" s="1778"/>
      <c r="L169" s="1862" t="s">
        <v>348</v>
      </c>
      <c r="M169" s="341"/>
      <c r="N169" s="334"/>
      <c r="O169" s="1624"/>
      <c r="P169" s="1624"/>
      <c r="AH169" s="1631">
        <v>0</v>
      </c>
    </row>
    <row s="1635" customFormat="1" customHeight="1" ht="18.75" hidden="1">
      <c r="A170" s="1780"/>
      <c r="B170" s="1780"/>
      <c r="C170" s="369" t="s">
        <v>1194</v>
      </c>
      <c r="D170" s="2462"/>
      <c r="E170" s="2204"/>
      <c r="F170" s="2383"/>
      <c r="G170" s="2427"/>
      <c r="H170" s="1500"/>
      <c r="I170" s="651" t="s">
        <v>1193</v>
      </c>
      <c r="J170" s="571"/>
      <c r="K170" s="1500"/>
      <c r="L170" s="214"/>
      <c r="M170" s="341"/>
      <c r="N170" s="334"/>
      <c r="O170" s="1624"/>
      <c r="P170" s="1624"/>
      <c r="AH170" s="1631">
        <v>0</v>
      </c>
    </row>
    <row s="1635" customFormat="1" customHeight="1" ht="0.75" hidden="1">
      <c r="A171" s="1780"/>
      <c r="B171" s="1780"/>
      <c r="C171" s="369" t="s">
        <v>1201</v>
      </c>
      <c r="D171" s="2462"/>
      <c r="E171" s="2204"/>
      <c r="F171" s="2383"/>
      <c r="G171" s="400"/>
      <c r="H171" s="1500"/>
      <c r="I171" s="651"/>
      <c r="J171" s="571"/>
      <c r="K171" s="1500"/>
      <c r="L171" s="214"/>
      <c r="M171" s="341"/>
      <c r="N171" s="334"/>
      <c r="O171" s="1624"/>
      <c r="P171" s="1624"/>
      <c r="AH171" s="1631">
        <v>0</v>
      </c>
    </row>
    <row s="1635" customFormat="1" customHeight="1" ht="18.75" hidden="1">
      <c r="A172" s="1780" t="s">
        <v>317</v>
      </c>
      <c r="B172" s="1780" t="s">
        <v>318</v>
      </c>
      <c r="C172" s="369"/>
      <c r="D172" s="2462"/>
      <c r="E172" s="2204"/>
      <c r="F172" s="2383" t="str">
        <f>INDEX(PT_DIFFERENTIATION_VTAR,MATCH(A172,PT_DIFFERENTIATION_VTAR_ID,0))</f>
        <v>Тариф на подключение (технологическое присоединение) к централизованной системе водоотведения</v>
      </c>
      <c r="G172" s="2427" t="str">
        <f>INDEX(PT_DIFFERENTIATION_NTAR,MATCH(B172,PT_DIFFERENTIATION_NTAR_ID,0))</f>
        <v/>
      </c>
      <c r="H172" s="1862"/>
      <c r="I172" s="1739"/>
      <c r="J172" s="1773"/>
      <c r="K172" s="1778"/>
      <c r="L172" s="1862" t="s">
        <v>348</v>
      </c>
      <c r="M172" s="341"/>
      <c r="N172" s="334"/>
      <c r="O172" s="1624"/>
      <c r="P172" s="1624"/>
      <c r="AH172" s="1631">
        <v>0</v>
      </c>
    </row>
    <row s="1635" customFormat="1" customHeight="1" ht="18.75" hidden="1">
      <c r="A173" s="1780"/>
      <c r="B173" s="1780"/>
      <c r="C173" s="369" t="s">
        <v>1194</v>
      </c>
      <c r="D173" s="2462"/>
      <c r="E173" s="2204"/>
      <c r="F173" s="2383"/>
      <c r="G173" s="2427"/>
      <c r="H173" s="1500"/>
      <c r="I173" s="651" t="s">
        <v>1193</v>
      </c>
      <c r="J173" s="571"/>
      <c r="K173" s="1500"/>
      <c r="L173" s="214"/>
      <c r="M173" s="341"/>
      <c r="N173" s="334"/>
      <c r="O173" s="1624"/>
      <c r="P173" s="1624"/>
      <c r="AH173" s="1631">
        <v>0</v>
      </c>
    </row>
    <row s="1635" customFormat="1" customHeight="1" ht="1.05">
      <c r="A174" s="1780"/>
      <c r="B174" s="1780"/>
      <c r="C174" s="369" t="s">
        <v>1201</v>
      </c>
      <c r="D174" s="2462"/>
      <c r="E174" s="2204"/>
      <c r="F174" s="2383"/>
      <c r="G174" s="400"/>
      <c r="H174" s="1500"/>
      <c r="I174" s="651"/>
      <c r="J174" s="571"/>
      <c r="K174" s="1500"/>
      <c r="L174" s="214"/>
      <c r="M174" s="341"/>
      <c r="N174" s="334"/>
      <c r="O174" s="1624"/>
      <c r="P174" s="1624"/>
      <c r="AH174" s="1631">
        <v>1</v>
      </c>
    </row>
    <row customHeight="1" ht="19.95">
      <c r="A175" s="1780"/>
      <c r="B175" s="1780"/>
      <c r="D175" s="376"/>
      <c r="E175" s="147" t="s">
        <v>93</v>
      </c>
      <c r="F175"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75" s="2460"/>
      <c r="H175" s="2460"/>
      <c r="I175" s="2460"/>
      <c r="J175" s="2460"/>
      <c r="K175" s="2460"/>
      <c r="L175" s="2460"/>
      <c r="M175" s="297"/>
      <c r="N175" s="334"/>
      <c r="AH175" s="374">
        <v>19</v>
      </c>
    </row>
    <row s="1635" customFormat="1" customHeight="1" ht="60.75" hidden="1">
      <c r="A176" s="1780" t="s">
        <v>157</v>
      </c>
      <c r="B176" s="1780" t="s">
        <v>158</v>
      </c>
      <c r="C176" s="369"/>
      <c r="D176" s="2462"/>
      <c r="E176" s="2204"/>
      <c r="F176" s="2383"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76" s="2427" t="str">
        <f>INDEX(PT_DIFFERENTIATION_NTAR,MATCH(B176,PT_DIFFERENTIATION_NTAR_ID,0))</f>
        <v/>
      </c>
      <c r="H176" s="1862"/>
      <c r="I176" s="1739"/>
      <c r="J176" s="1773"/>
      <c r="K176" s="1778"/>
      <c r="L176" s="1862" t="s">
        <v>348</v>
      </c>
      <c r="M17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76" s="334"/>
      <c r="O176" s="1624"/>
      <c r="P176" s="1624"/>
      <c r="AH176" s="1631">
        <v>0</v>
      </c>
    </row>
    <row s="1635" customFormat="1" customHeight="1" ht="18.75" hidden="1">
      <c r="A177" s="1780"/>
      <c r="B177" s="1780"/>
      <c r="C177" s="369" t="s">
        <v>1194</v>
      </c>
      <c r="D177" s="2462"/>
      <c r="E177" s="2204"/>
      <c r="F177" s="2383"/>
      <c r="G177" s="2427"/>
      <c r="H177" s="1500"/>
      <c r="I177" s="651" t="s">
        <v>1193</v>
      </c>
      <c r="J177" s="571"/>
      <c r="K177" s="1500"/>
      <c r="L177" s="214"/>
      <c r="M177" s="2170"/>
      <c r="N177" s="334"/>
      <c r="O177" s="1624"/>
      <c r="P177" s="1624"/>
      <c r="AH177" s="1631">
        <v>0</v>
      </c>
    </row>
    <row s="1635" customFormat="1" customHeight="1" ht="0.75" hidden="1">
      <c r="A178" s="1780"/>
      <c r="B178" s="1780"/>
      <c r="C178" s="369" t="s">
        <v>1201</v>
      </c>
      <c r="D178" s="2462"/>
      <c r="E178" s="2204"/>
      <c r="F178" s="2383"/>
      <c r="G178" s="400"/>
      <c r="H178" s="1500"/>
      <c r="I178" s="651"/>
      <c r="J178" s="571"/>
      <c r="K178" s="1500"/>
      <c r="L178" s="214"/>
      <c r="M178" s="2170"/>
      <c r="N178" s="334"/>
      <c r="O178" s="1624"/>
      <c r="P178" s="1624"/>
      <c r="AH178" s="1631">
        <v>0</v>
      </c>
    </row>
    <row s="1635" customFormat="1" customHeight="1" ht="45" hidden="1">
      <c r="A179" s="1780" t="s">
        <v>165</v>
      </c>
      <c r="B179" s="1780" t="s">
        <v>166</v>
      </c>
      <c r="C179" s="369"/>
      <c r="D179" s="2462"/>
      <c r="E179" s="2204"/>
      <c r="F179" s="2383" t="str">
        <f>INDEX(PT_DIFFERENTIATION_VTAR,MATCH(A179,PT_DIFFERENTIATION_VTAR_ID,0))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79" s="2427" t="str">
        <f>INDEX(PT_DIFFERENTIATION_NTAR,MATCH(B179,PT_DIFFERENTIATION_NTAR_ID,0))</f>
        <v>Льготный тариф для физических лиц, проживающих в г. Тюмени. Для потребителей, подключенных к системам теплоснабжения: распределительные сети ПАО "СУЭНКО"(до 01.01.2018), ведомственные котельные, магистральные тепловые сети АО "УТСК"(до 01.01.2018,в жилищном фонде с 01.07.2017), котельные ТМУП "ТТС" (расположенные по адресам: г.Тюмень, ул.Электростроителей,1, стр.1; ул.Луначарского,18, стр.1; ул.Газодобытчиков,19; ул.Академика Сахарова,48, стр.1), ООО "Техноцентр", ООО "ТехЭнерго"(ул.Интернациональная,199, стр.1; ул.Новоселов,66, стр.2), ФБУ Центр реабилитации ФСС РФ "Тараскуль", ООО "Теплый дом", ООО "ТЕПЛОН"(ул. Мельникайте, д.2, соор.2), ООО "ТСК"(проезд Воронинские горки,101, стр.12); ООО "СБК ЭНЕРГО" (ул. Интернациональная, 199, стр.3), а также котельная, расположенная по адресу: г.Тюмень,ул.Велижанская,д.66, стр.1</v>
      </c>
      <c r="H179" s="1862"/>
      <c r="I179" s="1739"/>
      <c r="J179" s="1773"/>
      <c r="K179" s="1778"/>
      <c r="L179" s="1862" t="s">
        <v>348</v>
      </c>
      <c r="M179" s="2171"/>
      <c r="N179" s="334"/>
      <c r="O179" s="1624"/>
      <c r="P179" s="1624"/>
      <c r="AH179" s="1631">
        <v>0</v>
      </c>
    </row>
    <row s="1635" customFormat="1" customHeight="1" ht="18.75" hidden="1">
      <c r="A180" s="1780"/>
      <c r="B180" s="1780"/>
      <c r="C180" s="369" t="s">
        <v>1194</v>
      </c>
      <c r="D180" s="2462"/>
      <c r="E180" s="2204"/>
      <c r="F180" s="2383"/>
      <c r="G180" s="2427"/>
      <c r="H180" s="1500"/>
      <c r="I180" s="651" t="s">
        <v>1193</v>
      </c>
      <c r="J180" s="571"/>
      <c r="K180" s="1500"/>
      <c r="L180" s="214"/>
      <c r="M180" s="1861"/>
      <c r="N180" s="334"/>
      <c r="O180" s="1624"/>
      <c r="P180" s="1624"/>
      <c r="AH180" s="1631">
        <v>0</v>
      </c>
    </row>
    <row s="1635" customFormat="1" customHeight="1" ht="18.75">
      <c r="A181" s="1823" t="s">
        <v>165</v>
      </c>
      <c r="B181" s="1823" t="s">
        <v>175</v>
      </c>
      <c r="C181" s="1687"/>
      <c r="D181" s="344"/>
      <c r="E181" s="1031"/>
      <c r="F181" s="1031"/>
      <c r="G181" s="2427" t="str">
        <f>INDEX(PT_DIFFERENTIATION_NTAR,MATCH(B181,PT_DIFFERENTIATION_NTAR_ID,0))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ТМУП"ТТС"(расположенная по адресу: г. Тюмень, ул. Дружбы,132, стр.2)</v>
      </c>
      <c r="H181" s="2271"/>
      <c r="I181" s="1739"/>
      <c r="J181" s="1773"/>
      <c r="K181" s="1778"/>
      <c r="L181" s="2271" t="s">
        <v>348</v>
      </c>
      <c r="M181" s="2318"/>
      <c r="N181" s="618"/>
      <c r="O181" s="1624"/>
      <c r="P181" s="1624"/>
      <c r="Q181" s="1635"/>
      <c r="R181" s="1635"/>
      <c r="S181" s="1635"/>
      <c r="T181" s="1635"/>
      <c r="U181" s="1635"/>
      <c r="V181" s="1635"/>
      <c r="W181" s="1635"/>
      <c r="X181" s="1635"/>
      <c r="Y181" s="1635"/>
      <c r="Z181" s="1635"/>
      <c r="AA181" s="1635"/>
      <c r="AB181" s="1635"/>
      <c r="AC181" s="1635"/>
      <c r="AD181" s="1635"/>
      <c r="AE181" s="1635"/>
      <c r="AF181" s="1635"/>
      <c r="AG181" s="1635"/>
      <c r="AH181" s="1635">
        <v>0</v>
      </c>
    </row>
    <row s="1635" customFormat="1" customHeight="1" ht="18.75">
      <c r="A182" s="1823"/>
      <c r="B182" s="1823"/>
      <c r="C182" s="1687" t="s">
        <v>1194</v>
      </c>
      <c r="D182" s="344"/>
      <c r="E182" s="1031"/>
      <c r="F182" s="1031"/>
      <c r="G182" s="2427"/>
      <c r="H182" s="3401"/>
      <c r="I182" s="3402" t="s">
        <v>1193</v>
      </c>
      <c r="J182" s="3403"/>
      <c r="K182" s="3404"/>
      <c r="L182" s="3405"/>
      <c r="M182" s="2318"/>
      <c r="N182" s="618"/>
      <c r="O182" s="1624"/>
      <c r="P182" s="1624"/>
      <c r="Q182" s="1635"/>
      <c r="R182" s="1635"/>
      <c r="S182" s="1635"/>
      <c r="T182" s="1635"/>
      <c r="U182" s="1635"/>
      <c r="V182" s="1635"/>
      <c r="W182" s="1635"/>
      <c r="X182" s="1635"/>
      <c r="Y182" s="1635"/>
      <c r="Z182" s="1635"/>
      <c r="AA182" s="1635"/>
      <c r="AB182" s="1635"/>
      <c r="AC182" s="1635"/>
      <c r="AD182" s="1635"/>
      <c r="AE182" s="1635"/>
      <c r="AF182" s="1635"/>
      <c r="AG182" s="1635"/>
      <c r="AH182" s="1635">
        <v>0</v>
      </c>
    </row>
    <row s="1635" customFormat="1" customHeight="1" ht="18.75">
      <c r="A183" s="1823" t="s">
        <v>165</v>
      </c>
      <c r="B183" s="1823" t="s">
        <v>180</v>
      </c>
      <c r="C183" s="1687"/>
      <c r="D183" s="344"/>
      <c r="E183" s="1031"/>
      <c r="F183" s="1031"/>
      <c r="G183" s="2427" t="str">
        <f>INDEX(PT_DIFFERENTIATION_NTAR,MATCH(B183,PT_DIFFERENTIATION_NTAR_ID,0))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"ТСК"</v>
      </c>
      <c r="H183" s="2271"/>
      <c r="I183" s="1739"/>
      <c r="J183" s="1773"/>
      <c r="K183" s="1778"/>
      <c r="L183" s="2271" t="s">
        <v>348</v>
      </c>
      <c r="M183" s="2318"/>
      <c r="N183" s="618"/>
      <c r="O183" s="1624"/>
      <c r="P183" s="1624"/>
      <c r="Q183" s="1635"/>
      <c r="R183" s="1635"/>
      <c r="S183" s="1635"/>
      <c r="T183" s="1635"/>
      <c r="U183" s="1635"/>
      <c r="V183" s="1635"/>
      <c r="W183" s="1635"/>
      <c r="X183" s="1635"/>
      <c r="Y183" s="1635"/>
      <c r="Z183" s="1635"/>
      <c r="AA183" s="1635"/>
      <c r="AB183" s="1635"/>
      <c r="AC183" s="1635"/>
      <c r="AD183" s="1635"/>
      <c r="AE183" s="1635"/>
      <c r="AF183" s="1635"/>
      <c r="AG183" s="1635"/>
      <c r="AH183" s="1635">
        <v>0</v>
      </c>
    </row>
    <row s="1635" customFormat="1" customHeight="1" ht="18.75">
      <c r="A184" s="1823"/>
      <c r="B184" s="1823"/>
      <c r="C184" s="1687" t="s">
        <v>1194</v>
      </c>
      <c r="D184" s="344"/>
      <c r="E184" s="1031"/>
      <c r="F184" s="1031"/>
      <c r="G184" s="2427"/>
      <c r="H184" s="3406"/>
      <c r="I184" s="3407" t="s">
        <v>1193</v>
      </c>
      <c r="J184" s="3408"/>
      <c r="K184" s="3409"/>
      <c r="L184" s="3410"/>
      <c r="M184" s="2318"/>
      <c r="N184" s="618"/>
      <c r="O184" s="1624"/>
      <c r="P184" s="1624"/>
      <c r="Q184" s="1635"/>
      <c r="R184" s="1635"/>
      <c r="S184" s="1635"/>
      <c r="T184" s="1635"/>
      <c r="U184" s="1635"/>
      <c r="V184" s="1635"/>
      <c r="W184" s="1635"/>
      <c r="X184" s="1635"/>
      <c r="Y184" s="1635"/>
      <c r="Z184" s="1635"/>
      <c r="AA184" s="1635"/>
      <c r="AB184" s="1635"/>
      <c r="AC184" s="1635"/>
      <c r="AD184" s="1635"/>
      <c r="AE184" s="1635"/>
      <c r="AF184" s="1635"/>
      <c r="AG184" s="1635"/>
      <c r="AH184" s="1635">
        <v>0</v>
      </c>
    </row>
    <row s="1635" customFormat="1" customHeight="1" ht="18.75">
      <c r="A185" s="1823" t="s">
        <v>165</v>
      </c>
      <c r="B185" s="1823" t="s">
        <v>185</v>
      </c>
      <c r="C185" s="1687"/>
      <c r="D185" s="344"/>
      <c r="E185" s="1031"/>
      <c r="F185" s="1031"/>
      <c r="G185" s="2427" t="str">
        <f>INDEX(PT_DIFFERENTIATION_NTAR,MATCH(B185,PT_DIFFERENTIATION_NTAR_ID,0))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"УК НА ПРАЖСКОЙ"</v>
      </c>
      <c r="H185" s="2271"/>
      <c r="I185" s="1739"/>
      <c r="J185" s="1773"/>
      <c r="K185" s="1778"/>
      <c r="L185" s="2271" t="s">
        <v>348</v>
      </c>
      <c r="M185" s="2318"/>
      <c r="N185" s="618"/>
      <c r="O185" s="1624"/>
      <c r="P185" s="1624"/>
      <c r="Q185" s="1635"/>
      <c r="R185" s="1635"/>
      <c r="S185" s="1635"/>
      <c r="T185" s="1635"/>
      <c r="U185" s="1635"/>
      <c r="V185" s="1635"/>
      <c r="W185" s="1635"/>
      <c r="X185" s="1635"/>
      <c r="Y185" s="1635"/>
      <c r="Z185" s="1635"/>
      <c r="AA185" s="1635"/>
      <c r="AB185" s="1635"/>
      <c r="AC185" s="1635"/>
      <c r="AD185" s="1635"/>
      <c r="AE185" s="1635"/>
      <c r="AF185" s="1635"/>
      <c r="AG185" s="1635"/>
      <c r="AH185" s="1635">
        <v>0</v>
      </c>
    </row>
    <row s="1635" customFormat="1" customHeight="1" ht="18.75">
      <c r="A186" s="1823"/>
      <c r="B186" s="1823"/>
      <c r="C186" s="1687" t="s">
        <v>1194</v>
      </c>
      <c r="D186" s="344"/>
      <c r="E186" s="1031"/>
      <c r="F186" s="1031"/>
      <c r="G186" s="2427"/>
      <c r="H186" s="3411"/>
      <c r="I186" s="3412" t="s">
        <v>1193</v>
      </c>
      <c r="J186" s="3413"/>
      <c r="K186" s="3414"/>
      <c r="L186" s="3415"/>
      <c r="M186" s="2318"/>
      <c r="N186" s="618"/>
      <c r="O186" s="1624"/>
      <c r="P186" s="1624"/>
      <c r="Q186" s="1635"/>
      <c r="R186" s="1635"/>
      <c r="S186" s="1635"/>
      <c r="T186" s="1635"/>
      <c r="U186" s="1635"/>
      <c r="V186" s="1635"/>
      <c r="W186" s="1635"/>
      <c r="X186" s="1635"/>
      <c r="Y186" s="1635"/>
      <c r="Z186" s="1635"/>
      <c r="AA186" s="1635"/>
      <c r="AB186" s="1635"/>
      <c r="AC186" s="1635"/>
      <c r="AD186" s="1635"/>
      <c r="AE186" s="1635"/>
      <c r="AF186" s="1635"/>
      <c r="AG186" s="1635"/>
      <c r="AH186" s="1635">
        <v>0</v>
      </c>
    </row>
    <row s="1635" customFormat="1" customHeight="1" ht="18.75">
      <c r="A187" s="1823" t="s">
        <v>165</v>
      </c>
      <c r="B187" s="1823" t="s">
        <v>190</v>
      </c>
      <c r="C187" s="1687"/>
      <c r="D187" s="344"/>
      <c r="E187" s="1031"/>
      <c r="F187" s="1031"/>
      <c r="G187" s="2427" t="str">
        <f>INDEX(PT_DIFFERENTIATION_NTAR,MATCH(B187,PT_DIFFERENTIATION_NTAR_ID,0))</f>
        <v>Льготный тариф для физических лиц, проживающих в г.Тюмени. Для потребителей, подключенных к системам теплоснабжения: ООО "РЕМИН-ЭНЕРГО" (расположенная по адресу: г.Тюмень, ул. Клары Цеткин, 64, корп.1, стр.2)</v>
      </c>
      <c r="H187" s="2271"/>
      <c r="I187" s="1739"/>
      <c r="J187" s="1773"/>
      <c r="K187" s="1778"/>
      <c r="L187" s="2271" t="s">
        <v>348</v>
      </c>
      <c r="M187" s="2318"/>
      <c r="N187" s="618"/>
      <c r="O187" s="1624"/>
      <c r="P187" s="1624"/>
      <c r="Q187" s="1635"/>
      <c r="R187" s="1635"/>
      <c r="S187" s="1635"/>
      <c r="T187" s="1635"/>
      <c r="U187" s="1635"/>
      <c r="V187" s="1635"/>
      <c r="W187" s="1635"/>
      <c r="X187" s="1635"/>
      <c r="Y187" s="1635"/>
      <c r="Z187" s="1635"/>
      <c r="AA187" s="1635"/>
      <c r="AB187" s="1635"/>
      <c r="AC187" s="1635"/>
      <c r="AD187" s="1635"/>
      <c r="AE187" s="1635"/>
      <c r="AF187" s="1635"/>
      <c r="AG187" s="1635"/>
      <c r="AH187" s="1635">
        <v>0</v>
      </c>
    </row>
    <row s="1635" customFormat="1" customHeight="1" ht="18.75">
      <c r="A188" s="1823"/>
      <c r="B188" s="1823"/>
      <c r="C188" s="1687" t="s">
        <v>1194</v>
      </c>
      <c r="D188" s="344"/>
      <c r="E188" s="1031"/>
      <c r="F188" s="1031"/>
      <c r="G188" s="2427"/>
      <c r="H188" s="3416"/>
      <c r="I188" s="3417" t="s">
        <v>1193</v>
      </c>
      <c r="J188" s="3418"/>
      <c r="K188" s="3419"/>
      <c r="L188" s="3420"/>
      <c r="M188" s="2318"/>
      <c r="N188" s="618"/>
      <c r="O188" s="1624"/>
      <c r="P188" s="1624"/>
      <c r="Q188" s="1635"/>
      <c r="R188" s="1635"/>
      <c r="S188" s="1635"/>
      <c r="T188" s="1635"/>
      <c r="U188" s="1635"/>
      <c r="V188" s="1635"/>
      <c r="W188" s="1635"/>
      <c r="X188" s="1635"/>
      <c r="Y188" s="1635"/>
      <c r="Z188" s="1635"/>
      <c r="AA188" s="1635"/>
      <c r="AB188" s="1635"/>
      <c r="AC188" s="1635"/>
      <c r="AD188" s="1635"/>
      <c r="AE188" s="1635"/>
      <c r="AF188" s="1635"/>
      <c r="AG188" s="1635"/>
      <c r="AH188" s="1635">
        <v>0</v>
      </c>
    </row>
    <row s="1635" customFormat="1" customHeight="1" ht="18.75">
      <c r="A189" s="1823" t="s">
        <v>165</v>
      </c>
      <c r="B189" s="1823" t="s">
        <v>195</v>
      </c>
      <c r="C189" s="1687"/>
      <c r="D189" s="344"/>
      <c r="E189" s="1031"/>
      <c r="F189" s="1031"/>
      <c r="G189" s="2427" t="str">
        <f>INDEX(PT_DIFFERENTIATION_NTAR,MATCH(B189,PT_DIFFERENTIATION_NTAR_ID,0))</f>
        <v>Льготный тариф для физических лиц, проживающих в г. Тюмени. Для потребителей, подключенных к системам теплоснабжения: от котельной, ранее обслуживаемой ФГБУ " ЦЖКУ" Минобороны России</v>
      </c>
      <c r="H189" s="2271"/>
      <c r="I189" s="1739"/>
      <c r="J189" s="1773"/>
      <c r="K189" s="1778"/>
      <c r="L189" s="2271" t="s">
        <v>348</v>
      </c>
      <c r="M189" s="2318"/>
      <c r="N189" s="618"/>
      <c r="O189" s="1624"/>
      <c r="P189" s="1624"/>
      <c r="Q189" s="1635"/>
      <c r="R189" s="1635"/>
      <c r="S189" s="1635"/>
      <c r="T189" s="1635"/>
      <c r="U189" s="1635"/>
      <c r="V189" s="1635"/>
      <c r="W189" s="1635"/>
      <c r="X189" s="1635"/>
      <c r="Y189" s="1635"/>
      <c r="Z189" s="1635"/>
      <c r="AA189" s="1635"/>
      <c r="AB189" s="1635"/>
      <c r="AC189" s="1635"/>
      <c r="AD189" s="1635"/>
      <c r="AE189" s="1635"/>
      <c r="AF189" s="1635"/>
      <c r="AG189" s="1635"/>
      <c r="AH189" s="1635">
        <v>0</v>
      </c>
    </row>
    <row s="1635" customFormat="1" customHeight="1" ht="18.75">
      <c r="A190" s="1823"/>
      <c r="B190" s="1823"/>
      <c r="C190" s="1687" t="s">
        <v>1194</v>
      </c>
      <c r="D190" s="344"/>
      <c r="E190" s="1031"/>
      <c r="F190" s="1031"/>
      <c r="G190" s="2427"/>
      <c r="H190" s="3421"/>
      <c r="I190" s="3422" t="s">
        <v>1193</v>
      </c>
      <c r="J190" s="3423"/>
      <c r="K190" s="3424"/>
      <c r="L190" s="3425"/>
      <c r="M190" s="2318"/>
      <c r="N190" s="618"/>
      <c r="O190" s="1624"/>
      <c r="P190" s="1624"/>
      <c r="Q190" s="1635"/>
      <c r="R190" s="1635"/>
      <c r="S190" s="1635"/>
      <c r="T190" s="1635"/>
      <c r="U190" s="1635"/>
      <c r="V190" s="1635"/>
      <c r="W190" s="1635"/>
      <c r="X190" s="1635"/>
      <c r="Y190" s="1635"/>
      <c r="Z190" s="1635"/>
      <c r="AA190" s="1635"/>
      <c r="AB190" s="1635"/>
      <c r="AC190" s="1635"/>
      <c r="AD190" s="1635"/>
      <c r="AE190" s="1635"/>
      <c r="AF190" s="1635"/>
      <c r="AG190" s="1635"/>
      <c r="AH190" s="1635">
        <v>0</v>
      </c>
    </row>
    <row s="1635" customFormat="1" customHeight="1" ht="18.75">
      <c r="A191" s="1823" t="s">
        <v>165</v>
      </c>
      <c r="B191" s="1823" t="s">
        <v>200</v>
      </c>
      <c r="C191" s="1687"/>
      <c r="D191" s="344"/>
      <c r="E191" s="1031"/>
      <c r="F191" s="1031"/>
      <c r="G191" s="2427" t="str">
        <f>INDEX(PT_DIFFERENTIATION_NTAR,MATCH(B191,PT_DIFFERENTIATION_NTAR_ID,0))</f>
        <v>Льготный тариф для физических лиц, проживающих в г. Тюмени. Для потребителей, подключенных к распределительным тепловым сетям, находящимся на обслуживании ПАО "СУЭНКО" до 01.01.2018 и до 01.01.2017 получавших тепловую энергию от АО"УТСК", в жилищном фонде, введенном в эксплуатацию по 30.06.2017 включительно, а также к магистральным тепловым сетям, эксплуатируемым АО"УТСК" до 01.01.2018, в жилищном фонде, введенном в эксплуатацию по 30.06.2017 включительно</v>
      </c>
      <c r="H191" s="2271"/>
      <c r="I191" s="1739"/>
      <c r="J191" s="1773"/>
      <c r="K191" s="1778"/>
      <c r="L191" s="2271" t="s">
        <v>348</v>
      </c>
      <c r="M191" s="2318"/>
      <c r="N191" s="618"/>
      <c r="O191" s="1624"/>
      <c r="P191" s="1624"/>
      <c r="Q191" s="1635"/>
      <c r="R191" s="1635"/>
      <c r="S191" s="1635"/>
      <c r="T191" s="1635"/>
      <c r="U191" s="1635"/>
      <c r="V191" s="1635"/>
      <c r="W191" s="1635"/>
      <c r="X191" s="1635"/>
      <c r="Y191" s="1635"/>
      <c r="Z191" s="1635"/>
      <c r="AA191" s="1635"/>
      <c r="AB191" s="1635"/>
      <c r="AC191" s="1635"/>
      <c r="AD191" s="1635"/>
      <c r="AE191" s="1635"/>
      <c r="AF191" s="1635"/>
      <c r="AG191" s="1635"/>
      <c r="AH191" s="1635">
        <v>0</v>
      </c>
    </row>
    <row s="1635" customFormat="1" customHeight="1" ht="18.75">
      <c r="A192" s="1823"/>
      <c r="B192" s="1823"/>
      <c r="C192" s="1687" t="s">
        <v>1194</v>
      </c>
      <c r="D192" s="344"/>
      <c r="E192" s="1031"/>
      <c r="F192" s="1031"/>
      <c r="G192" s="2427"/>
      <c r="H192" s="3426"/>
      <c r="I192" s="3427" t="s">
        <v>1193</v>
      </c>
      <c r="J192" s="3428"/>
      <c r="K192" s="3429"/>
      <c r="L192" s="3430"/>
      <c r="M192" s="2318"/>
      <c r="N192" s="618"/>
      <c r="O192" s="1624"/>
      <c r="P192" s="1624"/>
      <c r="Q192" s="1635"/>
      <c r="R192" s="1635"/>
      <c r="S192" s="1635"/>
      <c r="T192" s="1635"/>
      <c r="U192" s="1635"/>
      <c r="V192" s="1635"/>
      <c r="W192" s="1635"/>
      <c r="X192" s="1635"/>
      <c r="Y192" s="1635"/>
      <c r="Z192" s="1635"/>
      <c r="AA192" s="1635"/>
      <c r="AB192" s="1635"/>
      <c r="AC192" s="1635"/>
      <c r="AD192" s="1635"/>
      <c r="AE192" s="1635"/>
      <c r="AF192" s="1635"/>
      <c r="AG192" s="1635"/>
      <c r="AH192" s="1635">
        <v>0</v>
      </c>
    </row>
    <row s="1635" customFormat="1" customHeight="1" ht="18.75">
      <c r="A193" s="1823" t="s">
        <v>165</v>
      </c>
      <c r="B193" s="1823" t="s">
        <v>205</v>
      </c>
      <c r="C193" s="1687"/>
      <c r="D193" s="344"/>
      <c r="E193" s="1031"/>
      <c r="F193" s="1031"/>
      <c r="G193" s="2427" t="str">
        <f>INDEX(PT_DIFFERENTIATION_NTAR,MATCH(B193,PT_DIFFERENTIATION_NTAR_ID,0))</f>
        <v>Льготный тариф для физических лиц, проживающих в г. Тюмени. Для потребителей, подключенных к распределительным тепловым сетям, эксплуатируемым ООО УК "Тюменьжилсервис" до 01.09.2019</v>
      </c>
      <c r="H193" s="2271"/>
      <c r="I193" s="1739"/>
      <c r="J193" s="1773"/>
      <c r="K193" s="1778"/>
      <c r="L193" s="2271" t="s">
        <v>348</v>
      </c>
      <c r="M193" s="2318"/>
      <c r="N193" s="618"/>
      <c r="O193" s="1624"/>
      <c r="P193" s="1624"/>
      <c r="Q193" s="1635"/>
      <c r="R193" s="1635"/>
      <c r="S193" s="1635"/>
      <c r="T193" s="1635"/>
      <c r="U193" s="1635"/>
      <c r="V193" s="1635"/>
      <c r="W193" s="1635"/>
      <c r="X193" s="1635"/>
      <c r="Y193" s="1635"/>
      <c r="Z193" s="1635"/>
      <c r="AA193" s="1635"/>
      <c r="AB193" s="1635"/>
      <c r="AC193" s="1635"/>
      <c r="AD193" s="1635"/>
      <c r="AE193" s="1635"/>
      <c r="AF193" s="1635"/>
      <c r="AG193" s="1635"/>
      <c r="AH193" s="1635">
        <v>0</v>
      </c>
    </row>
    <row s="1635" customFormat="1" customHeight="1" ht="18.75">
      <c r="A194" s="1823"/>
      <c r="B194" s="1823"/>
      <c r="C194" s="1687" t="s">
        <v>1194</v>
      </c>
      <c r="D194" s="344"/>
      <c r="E194" s="1031"/>
      <c r="F194" s="1031"/>
      <c r="G194" s="2427"/>
      <c r="H194" s="3431"/>
      <c r="I194" s="3432" t="s">
        <v>1193</v>
      </c>
      <c r="J194" s="3433"/>
      <c r="K194" s="3434"/>
      <c r="L194" s="3435"/>
      <c r="M194" s="2318"/>
      <c r="N194" s="618"/>
      <c r="O194" s="1624"/>
      <c r="P194" s="1624"/>
      <c r="Q194" s="1635"/>
      <c r="R194" s="1635"/>
      <c r="S194" s="1635"/>
      <c r="T194" s="1635"/>
      <c r="U194" s="1635"/>
      <c r="V194" s="1635"/>
      <c r="W194" s="1635"/>
      <c r="X194" s="1635"/>
      <c r="Y194" s="1635"/>
      <c r="Z194" s="1635"/>
      <c r="AA194" s="1635"/>
      <c r="AB194" s="1635"/>
      <c r="AC194" s="1635"/>
      <c r="AD194" s="1635"/>
      <c r="AE194" s="1635"/>
      <c r="AF194" s="1635"/>
      <c r="AG194" s="1635"/>
      <c r="AH194" s="1635">
        <v>0</v>
      </c>
    </row>
    <row s="1635" customFormat="1" customHeight="1" ht="0.75" hidden="1">
      <c r="A195" s="1780"/>
      <c r="B195" s="1780"/>
      <c r="C195" s="369" t="s">
        <v>1201</v>
      </c>
      <c r="D195" s="2462"/>
      <c r="E195" s="2204"/>
      <c r="F195" s="2383"/>
      <c r="G195" s="400"/>
      <c r="H195" s="1500"/>
      <c r="I195" s="651"/>
      <c r="J195" s="571"/>
      <c r="K195" s="1500"/>
      <c r="L195" s="214"/>
      <c r="M195" s="341"/>
      <c r="N195" s="334"/>
      <c r="O195" s="1624"/>
      <c r="P195" s="1624"/>
      <c r="AH195" s="1631">
        <v>0</v>
      </c>
    </row>
    <row s="1635" customFormat="1" customHeight="1" ht="45" hidden="1">
      <c r="A196" s="1780" t="s">
        <v>211</v>
      </c>
      <c r="B196" s="1780" t="s">
        <v>212</v>
      </c>
      <c r="C196" s="369"/>
      <c r="D196" s="2462"/>
      <c r="E196" s="2204"/>
      <c r="F196" s="2383" t="str">
        <f>INDEX(PT_DIFFERENTIATION_VTAR,MATCH(A196,PT_DIFFERENTIATION_VTAR_ID,0))</f>
        <v>Тарифы на теплоноситель, поставляемый теплоснабжающими организациями потребителям, другим теплоснабжающим организациям</v>
      </c>
      <c r="G196" s="2427" t="str">
        <f>INDEX(PT_DIFFERENTIATION_NTAR,MATCH(B196,PT_DIFFERENTIATION_NTAR_ID,0))</f>
        <v/>
      </c>
      <c r="H196" s="1862"/>
      <c r="I196" s="1739"/>
      <c r="J196" s="1773"/>
      <c r="K196" s="1778"/>
      <c r="L196" s="1862" t="s">
        <v>348</v>
      </c>
      <c r="M196" s="341"/>
      <c r="N196" s="334"/>
      <c r="O196" s="1624"/>
      <c r="P196" s="1624"/>
      <c r="AH196" s="1631">
        <v>0</v>
      </c>
    </row>
    <row s="1635" customFormat="1" customHeight="1" ht="18.75" hidden="1">
      <c r="A197" s="1780"/>
      <c r="B197" s="1780"/>
      <c r="C197" s="369" t="s">
        <v>1194</v>
      </c>
      <c r="D197" s="2462"/>
      <c r="E197" s="2204"/>
      <c r="F197" s="2383"/>
      <c r="G197" s="2427"/>
      <c r="H197" s="1500"/>
      <c r="I197" s="651" t="s">
        <v>1193</v>
      </c>
      <c r="J197" s="571"/>
      <c r="K197" s="1500"/>
      <c r="L197" s="214"/>
      <c r="M197" s="341"/>
      <c r="N197" s="334"/>
      <c r="O197" s="1624"/>
      <c r="P197" s="1624"/>
      <c r="AH197" s="1631">
        <v>0</v>
      </c>
    </row>
    <row s="1635" customFormat="1" customHeight="1" ht="0.75" hidden="1">
      <c r="A198" s="1780"/>
      <c r="B198" s="1780"/>
      <c r="C198" s="369" t="s">
        <v>1201</v>
      </c>
      <c r="D198" s="2462"/>
      <c r="E198" s="2204"/>
      <c r="F198" s="2383"/>
      <c r="G198" s="400"/>
      <c r="H198" s="1500"/>
      <c r="I198" s="651"/>
      <c r="J198" s="571"/>
      <c r="K198" s="1500"/>
      <c r="L198" s="214"/>
      <c r="M198" s="341"/>
      <c r="N198" s="334"/>
      <c r="O198" s="1624"/>
      <c r="P198" s="1624"/>
      <c r="AH198" s="1631">
        <v>0</v>
      </c>
    </row>
    <row s="1635" customFormat="1" customHeight="1" ht="45" hidden="1">
      <c r="A199" s="1780" t="s">
        <v>217</v>
      </c>
      <c r="B199" s="1780" t="s">
        <v>218</v>
      </c>
      <c r="C199" s="369"/>
      <c r="D199" s="2462"/>
      <c r="E199" s="2204"/>
      <c r="F199" s="2383" t="str">
        <f>INDEX(PT_DIFFERENTIATION_VTAR,MATCH(A199,PT_DIFFERENTIATION_VTAR_ID,0))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99" s="2427" t="str">
        <f>INDEX(PT_DIFFERENTIATION_NTAR,MATCH(B199,PT_DIFFERENTIATION_NTAR_ID,0))</f>
        <v/>
      </c>
      <c r="H199" s="1862"/>
      <c r="I199" s="1739"/>
      <c r="J199" s="1773"/>
      <c r="K199" s="1778"/>
      <c r="L199" s="1862" t="s">
        <v>348</v>
      </c>
      <c r="M199" s="341"/>
      <c r="N199" s="334"/>
      <c r="O199" s="1624"/>
      <c r="P199" s="1624"/>
      <c r="AH199" s="1631">
        <v>0</v>
      </c>
    </row>
    <row s="1635" customFormat="1" customHeight="1" ht="18.75" hidden="1">
      <c r="A200" s="1780"/>
      <c r="B200" s="1780"/>
      <c r="C200" s="369" t="s">
        <v>1194</v>
      </c>
      <c r="D200" s="2462"/>
      <c r="E200" s="2204"/>
      <c r="F200" s="2383"/>
      <c r="G200" s="2427"/>
      <c r="H200" s="1500"/>
      <c r="I200" s="651" t="s">
        <v>1193</v>
      </c>
      <c r="J200" s="571"/>
      <c r="K200" s="1500"/>
      <c r="L200" s="214"/>
      <c r="M200" s="341"/>
      <c r="N200" s="334"/>
      <c r="O200" s="1624"/>
      <c r="P200" s="1624"/>
      <c r="AH200" s="1631">
        <v>0</v>
      </c>
    </row>
    <row s="1635" customFormat="1" customHeight="1" ht="0.75" hidden="1">
      <c r="A201" s="1780"/>
      <c r="B201" s="1780"/>
      <c r="C201" s="369" t="s">
        <v>1201</v>
      </c>
      <c r="D201" s="2462"/>
      <c r="E201" s="2204"/>
      <c r="F201" s="2383"/>
      <c r="G201" s="400"/>
      <c r="H201" s="1500"/>
      <c r="I201" s="651"/>
      <c r="J201" s="571"/>
      <c r="K201" s="1500"/>
      <c r="L201" s="214"/>
      <c r="M201" s="341"/>
      <c r="N201" s="334"/>
      <c r="O201" s="1624"/>
      <c r="P201" s="1624"/>
      <c r="AH201" s="1631">
        <v>0</v>
      </c>
    </row>
    <row s="1635" customFormat="1" customHeight="1" ht="18.75" hidden="1">
      <c r="A202" s="1780" t="s">
        <v>223</v>
      </c>
      <c r="B202" s="1780" t="s">
        <v>224</v>
      </c>
      <c r="C202" s="369"/>
      <c r="D202" s="2462"/>
      <c r="E202" s="2204"/>
      <c r="F202" s="2383" t="str">
        <f>INDEX(PT_DIFFERENTIATION_VTAR,MATCH(A202,PT_DIFFERENTIATION_VTAR_ID,0))</f>
        <v>Тарифы на услуги по передаче тепловой энергии</v>
      </c>
      <c r="G202" s="2427" t="str">
        <f>INDEX(PT_DIFFERENTIATION_NTAR,MATCH(B202,PT_DIFFERENTIATION_NTAR_ID,0))</f>
        <v/>
      </c>
      <c r="H202" s="1862"/>
      <c r="I202" s="1739"/>
      <c r="J202" s="1773"/>
      <c r="K202" s="1778"/>
      <c r="L202" s="1862" t="s">
        <v>348</v>
      </c>
      <c r="M202" s="341"/>
      <c r="N202" s="334"/>
      <c r="O202" s="1624"/>
      <c r="P202" s="1624"/>
      <c r="AH202" s="1631">
        <v>0</v>
      </c>
    </row>
    <row s="1635" customFormat="1" customHeight="1" ht="18.75" hidden="1">
      <c r="A203" s="1780"/>
      <c r="B203" s="1780"/>
      <c r="C203" s="369" t="s">
        <v>1194</v>
      </c>
      <c r="D203" s="2462"/>
      <c r="E203" s="2204"/>
      <c r="F203" s="2383"/>
      <c r="G203" s="2427"/>
      <c r="H203" s="1500"/>
      <c r="I203" s="651" t="s">
        <v>1193</v>
      </c>
      <c r="J203" s="571"/>
      <c r="K203" s="1500"/>
      <c r="L203" s="214"/>
      <c r="M203" s="341"/>
      <c r="N203" s="334"/>
      <c r="O203" s="1624"/>
      <c r="P203" s="1624"/>
      <c r="AH203" s="1631">
        <v>0</v>
      </c>
    </row>
    <row s="1635" customFormat="1" customHeight="1" ht="0.75" hidden="1">
      <c r="A204" s="1780"/>
      <c r="B204" s="1780"/>
      <c r="C204" s="369" t="s">
        <v>1201</v>
      </c>
      <c r="D204" s="2462"/>
      <c r="E204" s="2204"/>
      <c r="F204" s="2383"/>
      <c r="G204" s="400"/>
      <c r="H204" s="1500"/>
      <c r="I204" s="651"/>
      <c r="J204" s="571"/>
      <c r="K204" s="1500"/>
      <c r="L204" s="214"/>
      <c r="M204" s="341"/>
      <c r="N204" s="334"/>
      <c r="O204" s="1624"/>
      <c r="P204" s="1624"/>
      <c r="AH204" s="1631">
        <v>0</v>
      </c>
    </row>
    <row s="1635" customFormat="1" customHeight="1" ht="18.75" hidden="1">
      <c r="A205" s="1780" t="s">
        <v>229</v>
      </c>
      <c r="B205" s="1780" t="s">
        <v>230</v>
      </c>
      <c r="C205" s="369"/>
      <c r="D205" s="2462"/>
      <c r="E205" s="2204"/>
      <c r="F205" s="2383" t="str">
        <f>INDEX(PT_DIFFERENTIATION_VTAR,MATCH(A205,PT_DIFFERENTIATION_VTAR_ID,0))</f>
        <v>Тарифы на услуги по передаче теплоносителя</v>
      </c>
      <c r="G205" s="2427" t="str">
        <f>INDEX(PT_DIFFERENTIATION_NTAR,MATCH(B205,PT_DIFFERENTIATION_NTAR_ID,0))</f>
        <v/>
      </c>
      <c r="H205" s="1862"/>
      <c r="I205" s="1739"/>
      <c r="J205" s="1773"/>
      <c r="K205" s="1778"/>
      <c r="L205" s="1862" t="s">
        <v>348</v>
      </c>
      <c r="M205" s="341"/>
      <c r="N205" s="334"/>
      <c r="O205" s="1624"/>
      <c r="P205" s="1624"/>
      <c r="AH205" s="1631">
        <v>0</v>
      </c>
    </row>
    <row s="1635" customFormat="1" customHeight="1" ht="18.75" hidden="1">
      <c r="A206" s="1780"/>
      <c r="B206" s="1780"/>
      <c r="C206" s="369" t="s">
        <v>1194</v>
      </c>
      <c r="D206" s="2462"/>
      <c r="E206" s="2204"/>
      <c r="F206" s="2383"/>
      <c r="G206" s="2427"/>
      <c r="H206" s="1500"/>
      <c r="I206" s="651" t="s">
        <v>1193</v>
      </c>
      <c r="J206" s="571"/>
      <c r="K206" s="1500"/>
      <c r="L206" s="214"/>
      <c r="M206" s="341"/>
      <c r="N206" s="334"/>
      <c r="O206" s="1624"/>
      <c r="P206" s="1624"/>
      <c r="AH206" s="1631">
        <v>0</v>
      </c>
    </row>
    <row s="1635" customFormat="1" customHeight="1" ht="0.75" hidden="1">
      <c r="A207" s="1780"/>
      <c r="B207" s="1780"/>
      <c r="C207" s="369" t="s">
        <v>1201</v>
      </c>
      <c r="D207" s="2462"/>
      <c r="E207" s="2204"/>
      <c r="F207" s="2383"/>
      <c r="G207" s="400"/>
      <c r="H207" s="1500"/>
      <c r="I207" s="651"/>
      <c r="J207" s="571"/>
      <c r="K207" s="1500"/>
      <c r="L207" s="214"/>
      <c r="M207" s="341"/>
      <c r="N207" s="334"/>
      <c r="O207" s="1624"/>
      <c r="P207" s="1624"/>
      <c r="AH207" s="1631">
        <v>0</v>
      </c>
    </row>
    <row s="1635" customFormat="1" customHeight="1" ht="18.75" hidden="1">
      <c r="A208" s="1780" t="s">
        <v>235</v>
      </c>
      <c r="B208" s="1780" t="s">
        <v>236</v>
      </c>
      <c r="C208" s="369"/>
      <c r="D208" s="2462"/>
      <c r="E208" s="2204"/>
      <c r="F208" s="2383" t="str">
        <f>INDEX(PT_DIFFERENTIATION_VTAR,MATCH(A208,PT_DIFFERENTIATION_VTAR_ID,0))</f>
        <v>Плата за услуги по поддержанию резервной тепловой мощности при отсутствии потребления тепловой энергии</v>
      </c>
      <c r="G208" s="2427" t="str">
        <f>INDEX(PT_DIFFERENTIATION_NTAR,MATCH(B208,PT_DIFFERENTIATION_NTAR_ID,0))</f>
        <v/>
      </c>
      <c r="H208" s="1862"/>
      <c r="I208" s="1739"/>
      <c r="J208" s="1773"/>
      <c r="K208" s="1778"/>
      <c r="L208" s="1862" t="s">
        <v>348</v>
      </c>
      <c r="M208" s="341"/>
      <c r="N208" s="334"/>
      <c r="O208" s="1624"/>
      <c r="P208" s="1624"/>
      <c r="AH208" s="1631">
        <v>0</v>
      </c>
    </row>
    <row s="1635" customFormat="1" customHeight="1" ht="18.75" hidden="1">
      <c r="A209" s="1780"/>
      <c r="B209" s="1780"/>
      <c r="C209" s="369" t="s">
        <v>1194</v>
      </c>
      <c r="D209" s="2462"/>
      <c r="E209" s="2204"/>
      <c r="F209" s="2383"/>
      <c r="G209" s="2427"/>
      <c r="H209" s="1500"/>
      <c r="I209" s="651" t="s">
        <v>1193</v>
      </c>
      <c r="J209" s="571"/>
      <c r="K209" s="1500"/>
      <c r="L209" s="214"/>
      <c r="M209" s="341"/>
      <c r="N209" s="334"/>
      <c r="O209" s="1624"/>
      <c r="P209" s="1624"/>
      <c r="AH209" s="1631">
        <v>0</v>
      </c>
    </row>
    <row s="1635" customFormat="1" customHeight="1" ht="0.75" hidden="1">
      <c r="A210" s="1780"/>
      <c r="B210" s="1780"/>
      <c r="C210" s="369" t="s">
        <v>1201</v>
      </c>
      <c r="D210" s="2462"/>
      <c r="E210" s="2204"/>
      <c r="F210" s="2383"/>
      <c r="G210" s="400"/>
      <c r="H210" s="1500"/>
      <c r="I210" s="651"/>
      <c r="J210" s="571"/>
      <c r="K210" s="1500"/>
      <c r="L210" s="214"/>
      <c r="M210" s="341"/>
      <c r="N210" s="334"/>
      <c r="O210" s="1624"/>
      <c r="P210" s="1624"/>
      <c r="AH210" s="1631">
        <v>0</v>
      </c>
    </row>
    <row s="1635" customFormat="1" customHeight="1" ht="18.75" hidden="1">
      <c r="A211" s="1780" t="s">
        <v>241</v>
      </c>
      <c r="B211" s="1780" t="s">
        <v>242</v>
      </c>
      <c r="C211" s="369"/>
      <c r="D211" s="2462"/>
      <c r="E211" s="2204"/>
      <c r="F211" s="2383" t="str">
        <f>INDEX(PT_DIFFERENTIATION_VTAR,MATCH(A211,PT_DIFFERENTIATION_VTAR_ID,0))</f>
        <v>Плата за подключение (технологическое присоединение) к системе теплоснабжения</v>
      </c>
      <c r="G211" s="2427" t="str">
        <f>INDEX(PT_DIFFERENTIATION_NTAR,MATCH(B211,PT_DIFFERENTIATION_NTAR_ID,0))</f>
        <v/>
      </c>
      <c r="H211" s="1862"/>
      <c r="I211" s="1739"/>
      <c r="J211" s="1773"/>
      <c r="K211" s="1778"/>
      <c r="L211" s="1862" t="s">
        <v>348</v>
      </c>
      <c r="M211" s="341"/>
      <c r="N211" s="334"/>
      <c r="O211" s="1624"/>
      <c r="P211" s="1624"/>
      <c r="AH211" s="1631">
        <v>0</v>
      </c>
    </row>
    <row s="1635" customFormat="1" customHeight="1" ht="18.75" hidden="1">
      <c r="A212" s="1780"/>
      <c r="B212" s="1780"/>
      <c r="C212" s="369" t="s">
        <v>1194</v>
      </c>
      <c r="D212" s="2462"/>
      <c r="E212" s="2204"/>
      <c r="F212" s="2383"/>
      <c r="G212" s="2427"/>
      <c r="H212" s="1500"/>
      <c r="I212" s="651" t="s">
        <v>1193</v>
      </c>
      <c r="J212" s="571"/>
      <c r="K212" s="1500"/>
      <c r="L212" s="214"/>
      <c r="M212" s="341"/>
      <c r="N212" s="334"/>
      <c r="O212" s="1624"/>
      <c r="P212" s="1624"/>
      <c r="AH212" s="1631">
        <v>0</v>
      </c>
    </row>
    <row s="1635" customFormat="1" customHeight="1" ht="0.75" hidden="1">
      <c r="A213" s="1780"/>
      <c r="B213" s="1780"/>
      <c r="C213" s="369" t="s">
        <v>1201</v>
      </c>
      <c r="D213" s="2462"/>
      <c r="E213" s="2204"/>
      <c r="F213" s="2383"/>
      <c r="G213" s="400"/>
      <c r="H213" s="1500"/>
      <c r="I213" s="651"/>
      <c r="J213" s="571"/>
      <c r="K213" s="1500"/>
      <c r="L213" s="214"/>
      <c r="M213" s="341"/>
      <c r="N213" s="334"/>
      <c r="O213" s="1624"/>
      <c r="P213" s="1624"/>
      <c r="AH213" s="1631">
        <v>0</v>
      </c>
    </row>
    <row s="1635" customFormat="1" customHeight="1" ht="18.75" hidden="1">
      <c r="A214" s="1780" t="s">
        <v>247</v>
      </c>
      <c r="B214" s="1780" t="s">
        <v>248</v>
      </c>
      <c r="C214" s="369"/>
      <c r="D214" s="2462"/>
      <c r="E214" s="2204"/>
      <c r="F214" s="2383" t="str">
        <f>INDEX(PT_DIFFERENTIATION_VTAR,MATCH(A214,PT_DIFFERENTIATION_VTAR_ID,0))</f>
        <v>Плата за подключение (технологическое присоединение) к системе теплоснабжения (индивидуальная)</v>
      </c>
      <c r="G214" s="2427" t="str">
        <f>INDEX(PT_DIFFERENTIATION_NTAR,MATCH(B214,PT_DIFFERENTIATION_NTAR_ID,0))</f>
        <v/>
      </c>
      <c r="H214" s="1989"/>
      <c r="I214" s="1739"/>
      <c r="J214" s="1773"/>
      <c r="K214" s="1778"/>
      <c r="L214" s="1989" t="s">
        <v>348</v>
      </c>
      <c r="M214" s="341"/>
      <c r="N214" s="334"/>
      <c r="O214" s="1624"/>
      <c r="P214" s="1624"/>
      <c r="AH214" s="1631">
        <v>0</v>
      </c>
    </row>
    <row s="1635" customFormat="1" customHeight="1" ht="18.75" hidden="1">
      <c r="A215" s="1780"/>
      <c r="B215" s="1780"/>
      <c r="C215" s="369" t="s">
        <v>1194</v>
      </c>
      <c r="D215" s="2462"/>
      <c r="E215" s="2204"/>
      <c r="F215" s="2383"/>
      <c r="G215" s="2427"/>
      <c r="H215" s="1500"/>
      <c r="I215" s="651" t="s">
        <v>1193</v>
      </c>
      <c r="J215" s="571"/>
      <c r="K215" s="1500"/>
      <c r="L215" s="214"/>
      <c r="M215" s="341"/>
      <c r="N215" s="334"/>
      <c r="O215" s="1624"/>
      <c r="P215" s="1624"/>
      <c r="AH215" s="1631">
        <v>0</v>
      </c>
    </row>
    <row s="1635" customFormat="1" customHeight="1" ht="0.75" hidden="1">
      <c r="A216" s="1780"/>
      <c r="B216" s="1780"/>
      <c r="C216" s="369" t="s">
        <v>1201</v>
      </c>
      <c r="D216" s="2462"/>
      <c r="E216" s="2204"/>
      <c r="F216" s="2383"/>
      <c r="G216" s="400"/>
      <c r="H216" s="1500"/>
      <c r="I216" s="651"/>
      <c r="J216" s="571"/>
      <c r="K216" s="1500"/>
      <c r="L216" s="214"/>
      <c r="M216" s="341"/>
      <c r="N216" s="334"/>
      <c r="O216" s="1624"/>
      <c r="P216" s="1624"/>
      <c r="AH216" s="1631">
        <v>0</v>
      </c>
    </row>
    <row s="1635" customFormat="1" customHeight="1" ht="18.75" hidden="1">
      <c r="A217" s="1780" t="s">
        <v>267</v>
      </c>
      <c r="B217" s="1780" t="s">
        <v>268</v>
      </c>
      <c r="C217" s="369"/>
      <c r="D217" s="2462"/>
      <c r="E217" s="2204"/>
      <c r="F217" s="2383" t="str">
        <f>INDEX(PT_DIFFERENTIATION_VTAR,MATCH(A217,PT_DIFFERENTIATION_VTAR_ID,0))</f>
        <v>Тариф на питьевую воду (питьевое водоснабжение)</v>
      </c>
      <c r="G217" s="2427" t="str">
        <f>INDEX(PT_DIFFERENTIATION_NTAR,MATCH(B217,PT_DIFFERENTIATION_NTAR_ID,0))</f>
        <v/>
      </c>
      <c r="H217" s="1862"/>
      <c r="I217" s="1739"/>
      <c r="J217" s="1773"/>
      <c r="K217" s="1778"/>
      <c r="L217" s="1862" t="s">
        <v>348</v>
      </c>
      <c r="M217" s="341"/>
      <c r="N217" s="334"/>
      <c r="O217" s="1624"/>
      <c r="P217" s="1624"/>
      <c r="AH217" s="1631">
        <v>0</v>
      </c>
    </row>
    <row s="1635" customFormat="1" customHeight="1" ht="18.75" hidden="1">
      <c r="A218" s="1780"/>
      <c r="B218" s="1780"/>
      <c r="C218" s="369" t="s">
        <v>1194</v>
      </c>
      <c r="D218" s="2462"/>
      <c r="E218" s="2204"/>
      <c r="F218" s="2383"/>
      <c r="G218" s="2427"/>
      <c r="H218" s="1500"/>
      <c r="I218" s="651" t="s">
        <v>1193</v>
      </c>
      <c r="J218" s="571"/>
      <c r="K218" s="1500"/>
      <c r="L218" s="214"/>
      <c r="M218" s="341"/>
      <c r="N218" s="334"/>
      <c r="O218" s="1624"/>
      <c r="P218" s="1624"/>
      <c r="AH218" s="1631">
        <v>0</v>
      </c>
    </row>
    <row s="1635" customFormat="1" customHeight="1" ht="0.75" hidden="1">
      <c r="A219" s="1780"/>
      <c r="B219" s="1780"/>
      <c r="C219" s="369" t="s">
        <v>1201</v>
      </c>
      <c r="D219" s="2462"/>
      <c r="E219" s="2204"/>
      <c r="F219" s="2383"/>
      <c r="G219" s="400"/>
      <c r="H219" s="1500"/>
      <c r="I219" s="651"/>
      <c r="J219" s="571"/>
      <c r="K219" s="1500"/>
      <c r="L219" s="214"/>
      <c r="M219" s="341"/>
      <c r="N219" s="334"/>
      <c r="O219" s="1624"/>
      <c r="P219" s="1624"/>
      <c r="AH219" s="1631">
        <v>0</v>
      </c>
    </row>
    <row s="1635" customFormat="1" customHeight="1" ht="18.75" hidden="1">
      <c r="A220" s="1780" t="s">
        <v>272</v>
      </c>
      <c r="B220" s="1780" t="s">
        <v>273</v>
      </c>
      <c r="C220" s="369"/>
      <c r="D220" s="2462"/>
      <c r="E220" s="2204"/>
      <c r="F220" s="2383" t="str">
        <f>INDEX(PT_DIFFERENTIATION_VTAR,MATCH(A220,PT_DIFFERENTIATION_VTAR_ID,0))</f>
        <v>Тариф на техническую воду</v>
      </c>
      <c r="G220" s="2427" t="str">
        <f>INDEX(PT_DIFFERENTIATION_NTAR,MATCH(B220,PT_DIFFERENTIATION_NTAR_ID,0))</f>
        <v/>
      </c>
      <c r="H220" s="1862"/>
      <c r="I220" s="1739"/>
      <c r="J220" s="1773"/>
      <c r="K220" s="1778"/>
      <c r="L220" s="1862" t="s">
        <v>348</v>
      </c>
      <c r="M220" s="341"/>
      <c r="N220" s="334"/>
      <c r="O220" s="1624"/>
      <c r="P220" s="1624"/>
      <c r="AH220" s="1631">
        <v>0</v>
      </c>
    </row>
    <row s="1635" customFormat="1" customHeight="1" ht="18.75" hidden="1">
      <c r="A221" s="1780"/>
      <c r="B221" s="1780"/>
      <c r="C221" s="369" t="s">
        <v>1194</v>
      </c>
      <c r="D221" s="2462"/>
      <c r="E221" s="2204"/>
      <c r="F221" s="2383"/>
      <c r="G221" s="2427"/>
      <c r="H221" s="1500"/>
      <c r="I221" s="651" t="s">
        <v>1193</v>
      </c>
      <c r="J221" s="571"/>
      <c r="K221" s="1500"/>
      <c r="L221" s="214"/>
      <c r="M221" s="341"/>
      <c r="N221" s="334"/>
      <c r="O221" s="1624"/>
      <c r="P221" s="1624"/>
      <c r="AH221" s="1631">
        <v>0</v>
      </c>
    </row>
    <row s="1635" customFormat="1" customHeight="1" ht="0.75" hidden="1">
      <c r="A222" s="1780"/>
      <c r="B222" s="1780"/>
      <c r="C222" s="369" t="s">
        <v>1201</v>
      </c>
      <c r="D222" s="2462"/>
      <c r="E222" s="2204"/>
      <c r="F222" s="2383"/>
      <c r="G222" s="400"/>
      <c r="H222" s="1500"/>
      <c r="I222" s="651"/>
      <c r="J222" s="571"/>
      <c r="K222" s="1500"/>
      <c r="L222" s="214"/>
      <c r="M222" s="341"/>
      <c r="N222" s="334"/>
      <c r="O222" s="1624"/>
      <c r="P222" s="1624"/>
      <c r="AH222" s="1631">
        <v>0</v>
      </c>
    </row>
    <row s="1635" customFormat="1" customHeight="1" ht="18.75" hidden="1">
      <c r="A223" s="1780" t="s">
        <v>277</v>
      </c>
      <c r="B223" s="1780" t="s">
        <v>278</v>
      </c>
      <c r="C223" s="369"/>
      <c r="D223" s="2462"/>
      <c r="E223" s="2204"/>
      <c r="F223" s="2383" t="str">
        <f>INDEX(PT_DIFFERENTIATION_VTAR,MATCH(A223,PT_DIFFERENTIATION_VTAR_ID,0))</f>
        <v>Тариф на транспортировку воды</v>
      </c>
      <c r="G223" s="2427" t="str">
        <f>INDEX(PT_DIFFERENTIATION_NTAR,MATCH(B223,PT_DIFFERENTIATION_NTAR_ID,0))</f>
        <v/>
      </c>
      <c r="H223" s="1862"/>
      <c r="I223" s="1739"/>
      <c r="J223" s="1773"/>
      <c r="K223" s="1778"/>
      <c r="L223" s="1862" t="s">
        <v>348</v>
      </c>
      <c r="M223" s="341"/>
      <c r="N223" s="334"/>
      <c r="O223" s="1624"/>
      <c r="P223" s="1624"/>
      <c r="AH223" s="1631">
        <v>0</v>
      </c>
    </row>
    <row s="1635" customFormat="1" customHeight="1" ht="18.75" hidden="1">
      <c r="A224" s="1780"/>
      <c r="B224" s="1780"/>
      <c r="C224" s="369" t="s">
        <v>1194</v>
      </c>
      <c r="D224" s="2462"/>
      <c r="E224" s="2204"/>
      <c r="F224" s="2383"/>
      <c r="G224" s="2427"/>
      <c r="H224" s="1500"/>
      <c r="I224" s="651" t="s">
        <v>1193</v>
      </c>
      <c r="J224" s="571"/>
      <c r="K224" s="1500"/>
      <c r="L224" s="214"/>
      <c r="M224" s="341"/>
      <c r="N224" s="334"/>
      <c r="O224" s="1624"/>
      <c r="P224" s="1624"/>
      <c r="AH224" s="1631">
        <v>0</v>
      </c>
    </row>
    <row s="1635" customFormat="1" customHeight="1" ht="0.75" hidden="1">
      <c r="A225" s="1780"/>
      <c r="B225" s="1780"/>
      <c r="C225" s="369" t="s">
        <v>1201</v>
      </c>
      <c r="D225" s="2462"/>
      <c r="E225" s="2204"/>
      <c r="F225" s="2383"/>
      <c r="G225" s="400"/>
      <c r="H225" s="1500"/>
      <c r="I225" s="651"/>
      <c r="J225" s="571"/>
      <c r="K225" s="1500"/>
      <c r="L225" s="214"/>
      <c r="M225" s="341"/>
      <c r="N225" s="334"/>
      <c r="O225" s="1624"/>
      <c r="P225" s="1624"/>
      <c r="AH225" s="1631">
        <v>0</v>
      </c>
    </row>
    <row s="1635" customFormat="1" customHeight="1" ht="18.75" hidden="1">
      <c r="A226" s="1780" t="s">
        <v>282</v>
      </c>
      <c r="B226" s="1780" t="s">
        <v>283</v>
      </c>
      <c r="C226" s="369"/>
      <c r="D226" s="2462"/>
      <c r="E226" s="2204"/>
      <c r="F226" s="2383" t="str">
        <f>INDEX(PT_DIFFERENTIATION_VTAR,MATCH(A226,PT_DIFFERENTIATION_VTAR_ID,0))</f>
        <v>Тариф на подвоз воды</v>
      </c>
      <c r="G226" s="2427" t="str">
        <f>INDEX(PT_DIFFERENTIATION_NTAR,MATCH(B226,PT_DIFFERENTIATION_NTAR_ID,0))</f>
        <v/>
      </c>
      <c r="H226" s="1862"/>
      <c r="I226" s="1739"/>
      <c r="J226" s="1773"/>
      <c r="K226" s="1778"/>
      <c r="L226" s="1862" t="s">
        <v>348</v>
      </c>
      <c r="M226" s="341"/>
      <c r="N226" s="334"/>
      <c r="O226" s="1624"/>
      <c r="P226" s="1624"/>
      <c r="AH226" s="1631">
        <v>0</v>
      </c>
    </row>
    <row s="1635" customFormat="1" customHeight="1" ht="18.75" hidden="1">
      <c r="A227" s="1780"/>
      <c r="B227" s="1780"/>
      <c r="C227" s="369" t="s">
        <v>1194</v>
      </c>
      <c r="D227" s="2462"/>
      <c r="E227" s="2204"/>
      <c r="F227" s="2383"/>
      <c r="G227" s="2427"/>
      <c r="H227" s="1500"/>
      <c r="I227" s="651" t="s">
        <v>1193</v>
      </c>
      <c r="J227" s="571"/>
      <c r="K227" s="1500"/>
      <c r="L227" s="214"/>
      <c r="M227" s="341"/>
      <c r="N227" s="334"/>
      <c r="O227" s="1624"/>
      <c r="P227" s="1624"/>
      <c r="AH227" s="1631">
        <v>0</v>
      </c>
    </row>
    <row s="1635" customFormat="1" customHeight="1" ht="0.75" hidden="1">
      <c r="A228" s="1780"/>
      <c r="B228" s="1780"/>
      <c r="C228" s="369" t="s">
        <v>1201</v>
      </c>
      <c r="D228" s="2462"/>
      <c r="E228" s="2204"/>
      <c r="F228" s="2383"/>
      <c r="G228" s="400"/>
      <c r="H228" s="1500"/>
      <c r="I228" s="651"/>
      <c r="J228" s="571"/>
      <c r="K228" s="1500"/>
      <c r="L228" s="214"/>
      <c r="M228" s="341"/>
      <c r="N228" s="334"/>
      <c r="O228" s="1624"/>
      <c r="P228" s="1624"/>
      <c r="AH228" s="1631">
        <v>0</v>
      </c>
    </row>
    <row s="1635" customFormat="1" customHeight="1" ht="18.75" hidden="1">
      <c r="A229" s="1780" t="s">
        <v>287</v>
      </c>
      <c r="B229" s="1780" t="s">
        <v>288</v>
      </c>
      <c r="C229" s="369"/>
      <c r="D229" s="2462"/>
      <c r="E229" s="2204"/>
      <c r="F229" s="2383" t="str">
        <f>INDEX(PT_DIFFERENTIATION_VTAR,MATCH(A229,PT_DIFFERENTIATION_VTAR_ID,0))</f>
        <v>Тариф на подключение (технологическое присоединение) к централизованной системе холодного водоснабжения</v>
      </c>
      <c r="G229" s="2427" t="str">
        <f>INDEX(PT_DIFFERENTIATION_NTAR,MATCH(B229,PT_DIFFERENTIATION_NTAR_ID,0))</f>
        <v/>
      </c>
      <c r="H229" s="1862"/>
      <c r="I229" s="1739"/>
      <c r="J229" s="1773"/>
      <c r="K229" s="1778"/>
      <c r="L229" s="1862" t="s">
        <v>348</v>
      </c>
      <c r="M229" s="341"/>
      <c r="N229" s="334"/>
      <c r="O229" s="1624"/>
      <c r="P229" s="1624"/>
      <c r="AH229" s="1631">
        <v>0</v>
      </c>
    </row>
    <row s="1635" customFormat="1" customHeight="1" ht="18.75" hidden="1">
      <c r="A230" s="1780"/>
      <c r="B230" s="1780"/>
      <c r="C230" s="369" t="s">
        <v>1194</v>
      </c>
      <c r="D230" s="2462"/>
      <c r="E230" s="2204"/>
      <c r="F230" s="2383"/>
      <c r="G230" s="2427"/>
      <c r="H230" s="1500"/>
      <c r="I230" s="651" t="s">
        <v>1193</v>
      </c>
      <c r="J230" s="571"/>
      <c r="K230" s="1500"/>
      <c r="L230" s="214"/>
      <c r="M230" s="341"/>
      <c r="N230" s="334"/>
      <c r="O230" s="1624"/>
      <c r="P230" s="1624"/>
      <c r="AH230" s="1631">
        <v>0</v>
      </c>
    </row>
    <row s="1635" customFormat="1" customHeight="1" ht="0.75" hidden="1">
      <c r="A231" s="1780"/>
      <c r="B231" s="1780"/>
      <c r="C231" s="369" t="s">
        <v>1201</v>
      </c>
      <c r="D231" s="2462"/>
      <c r="E231" s="2204"/>
      <c r="F231" s="2383"/>
      <c r="G231" s="400"/>
      <c r="H231" s="1500"/>
      <c r="I231" s="651"/>
      <c r="J231" s="571"/>
      <c r="K231" s="1500"/>
      <c r="L231" s="214"/>
      <c r="M231" s="341"/>
      <c r="N231" s="334"/>
      <c r="O231" s="1624"/>
      <c r="P231" s="1624"/>
      <c r="AH231" s="1631">
        <v>0</v>
      </c>
    </row>
    <row s="1635" customFormat="1" customHeight="1" ht="18.75" hidden="1">
      <c r="A232" s="1780" t="s">
        <v>292</v>
      </c>
      <c r="B232" s="1780" t="s">
        <v>293</v>
      </c>
      <c r="C232" s="369"/>
      <c r="D232" s="2462"/>
      <c r="E232" s="2204"/>
      <c r="F232" s="2383" t="str">
        <f>INDEX(PT_DIFFERENTIATION_VTAR,MATCH(A232,PT_DIFFERENTIATION_VTAR_ID,0))</f>
        <v>Тариф на горячую воду (горячее водоснабжение)</v>
      </c>
      <c r="G232" s="2427" t="str">
        <f>INDEX(PT_DIFFERENTIATION_NTAR,MATCH(B232,PT_DIFFERENTIATION_NTAR_ID,0))</f>
        <v/>
      </c>
      <c r="H232" s="1862"/>
      <c r="I232" s="1739"/>
      <c r="J232" s="1773"/>
      <c r="K232" s="1778"/>
      <c r="L232" s="1862" t="s">
        <v>348</v>
      </c>
      <c r="M232" s="341"/>
      <c r="N232" s="334"/>
      <c r="O232" s="1624"/>
      <c r="P232" s="1624"/>
      <c r="AH232" s="1631">
        <v>0</v>
      </c>
    </row>
    <row s="1635" customFormat="1" customHeight="1" ht="18.75" hidden="1">
      <c r="A233" s="1780"/>
      <c r="B233" s="1780"/>
      <c r="C233" s="369" t="s">
        <v>1194</v>
      </c>
      <c r="D233" s="2462"/>
      <c r="E233" s="2204"/>
      <c r="F233" s="2383"/>
      <c r="G233" s="2427"/>
      <c r="H233" s="1500"/>
      <c r="I233" s="651" t="s">
        <v>1193</v>
      </c>
      <c r="J233" s="571"/>
      <c r="K233" s="1500"/>
      <c r="L233" s="214"/>
      <c r="M233" s="341"/>
      <c r="N233" s="334"/>
      <c r="O233" s="1624"/>
      <c r="P233" s="1624"/>
      <c r="AH233" s="1631">
        <v>0</v>
      </c>
    </row>
    <row s="1635" customFormat="1" customHeight="1" ht="0.75" hidden="1">
      <c r="A234" s="1780"/>
      <c r="B234" s="1780"/>
      <c r="C234" s="369" t="s">
        <v>1201</v>
      </c>
      <c r="D234" s="2462"/>
      <c r="E234" s="2204"/>
      <c r="F234" s="2383"/>
      <c r="G234" s="400"/>
      <c r="H234" s="1500"/>
      <c r="I234" s="651"/>
      <c r="J234" s="571"/>
      <c r="K234" s="1500"/>
      <c r="L234" s="214"/>
      <c r="M234" s="341"/>
      <c r="N234" s="334"/>
      <c r="O234" s="1624"/>
      <c r="P234" s="1624"/>
      <c r="AH234" s="1631">
        <v>0</v>
      </c>
    </row>
    <row s="1635" customFormat="1" customHeight="1" ht="18.75" hidden="1">
      <c r="A235" s="1780" t="s">
        <v>297</v>
      </c>
      <c r="B235" s="1780" t="s">
        <v>298</v>
      </c>
      <c r="C235" s="369"/>
      <c r="D235" s="2462"/>
      <c r="E235" s="2204"/>
      <c r="F235" s="2383" t="str">
        <f>INDEX(PT_DIFFERENTIATION_VTAR,MATCH(A235,PT_DIFFERENTIATION_VTAR_ID,0))</f>
        <v>Тариф на транспортировку горячей воды</v>
      </c>
      <c r="G235" s="2427" t="str">
        <f>INDEX(PT_DIFFERENTIATION_NTAR,MATCH(B235,PT_DIFFERENTIATION_NTAR_ID,0))</f>
        <v/>
      </c>
      <c r="H235" s="1862"/>
      <c r="I235" s="1739"/>
      <c r="J235" s="1773"/>
      <c r="K235" s="1778"/>
      <c r="L235" s="1862" t="s">
        <v>348</v>
      </c>
      <c r="M235" s="341"/>
      <c r="N235" s="334"/>
      <c r="O235" s="1624"/>
      <c r="P235" s="1624"/>
      <c r="AH235" s="1631">
        <v>0</v>
      </c>
    </row>
    <row s="1635" customFormat="1" customHeight="1" ht="18.75" hidden="1">
      <c r="A236" s="1780"/>
      <c r="B236" s="1780"/>
      <c r="C236" s="369" t="s">
        <v>1194</v>
      </c>
      <c r="D236" s="2462"/>
      <c r="E236" s="2204"/>
      <c r="F236" s="2383"/>
      <c r="G236" s="2427"/>
      <c r="H236" s="1500"/>
      <c r="I236" s="651" t="s">
        <v>1193</v>
      </c>
      <c r="J236" s="571"/>
      <c r="K236" s="1500"/>
      <c r="L236" s="214"/>
      <c r="M236" s="341"/>
      <c r="N236" s="334"/>
      <c r="O236" s="1624"/>
      <c r="P236" s="1624"/>
      <c r="AH236" s="1631">
        <v>0</v>
      </c>
    </row>
    <row s="1635" customFormat="1" customHeight="1" ht="0.75" hidden="1">
      <c r="A237" s="1780"/>
      <c r="B237" s="1780"/>
      <c r="C237" s="369" t="s">
        <v>1201</v>
      </c>
      <c r="D237" s="2462"/>
      <c r="E237" s="2204"/>
      <c r="F237" s="2383"/>
      <c r="G237" s="400"/>
      <c r="H237" s="1500"/>
      <c r="I237" s="651"/>
      <c r="J237" s="571"/>
      <c r="K237" s="1500"/>
      <c r="L237" s="214"/>
      <c r="M237" s="341"/>
      <c r="N237" s="334"/>
      <c r="O237" s="1624"/>
      <c r="P237" s="1624"/>
      <c r="AH237" s="1631">
        <v>0</v>
      </c>
    </row>
    <row s="1635" customFormat="1" customHeight="1" ht="18.75" hidden="1">
      <c r="A238" s="1780" t="s">
        <v>302</v>
      </c>
      <c r="B238" s="1780" t="s">
        <v>303</v>
      </c>
      <c r="C238" s="369"/>
      <c r="D238" s="2462"/>
      <c r="E238" s="2204"/>
      <c r="F238" s="2383" t="str">
        <f>INDEX(PT_DIFFERENTIATION_VTAR,MATCH(A238,PT_DIFFERENTIATION_VTAR_ID,0))</f>
        <v>Тариф на подключение (технологическое присоединение) к централизованной системе горячего водоснабжения</v>
      </c>
      <c r="G238" s="2427" t="str">
        <f>INDEX(PT_DIFFERENTIATION_NTAR,MATCH(B238,PT_DIFFERENTIATION_NTAR_ID,0))</f>
        <v/>
      </c>
      <c r="H238" s="1862"/>
      <c r="I238" s="1739"/>
      <c r="J238" s="1773"/>
      <c r="K238" s="1778"/>
      <c r="L238" s="1862" t="s">
        <v>348</v>
      </c>
      <c r="M238" s="341"/>
      <c r="N238" s="334"/>
      <c r="O238" s="1624"/>
      <c r="P238" s="1624"/>
      <c r="AH238" s="1631">
        <v>0</v>
      </c>
    </row>
    <row s="1635" customFormat="1" customHeight="1" ht="18.75" hidden="1">
      <c r="A239" s="1780"/>
      <c r="B239" s="1780"/>
      <c r="C239" s="369" t="s">
        <v>1194</v>
      </c>
      <c r="D239" s="2462"/>
      <c r="E239" s="2204"/>
      <c r="F239" s="2383"/>
      <c r="G239" s="2427"/>
      <c r="H239" s="1500"/>
      <c r="I239" s="651" t="s">
        <v>1193</v>
      </c>
      <c r="J239" s="571"/>
      <c r="K239" s="1500"/>
      <c r="L239" s="214"/>
      <c r="M239" s="341"/>
      <c r="N239" s="334"/>
      <c r="O239" s="1624"/>
      <c r="P239" s="1624"/>
      <c r="AH239" s="1631">
        <v>0</v>
      </c>
    </row>
    <row s="1635" customFormat="1" customHeight="1" ht="0.75" hidden="1">
      <c r="A240" s="1780"/>
      <c r="B240" s="1780"/>
      <c r="C240" s="369" t="s">
        <v>1201</v>
      </c>
      <c r="D240" s="2462"/>
      <c r="E240" s="2204"/>
      <c r="F240" s="2383"/>
      <c r="G240" s="400"/>
      <c r="H240" s="1500"/>
      <c r="I240" s="651"/>
      <c r="J240" s="571"/>
      <c r="K240" s="1500"/>
      <c r="L240" s="214"/>
      <c r="M240" s="341"/>
      <c r="N240" s="334"/>
      <c r="O240" s="1624"/>
      <c r="P240" s="1624"/>
      <c r="AH240" s="1631">
        <v>0</v>
      </c>
    </row>
    <row s="1635" customFormat="1" customHeight="1" ht="18.75" hidden="1">
      <c r="A241" s="1780" t="s">
        <v>307</v>
      </c>
      <c r="B241" s="1780" t="s">
        <v>308</v>
      </c>
      <c r="C241" s="369"/>
      <c r="D241" s="2462"/>
      <c r="E241" s="2204"/>
      <c r="F241" s="2383" t="str">
        <f>INDEX(PT_DIFFERENTIATION_VTAR,MATCH(A241,PT_DIFFERENTIATION_VTAR_ID,0))</f>
        <v>Тариф на водоотведение</v>
      </c>
      <c r="G241" s="2427" t="str">
        <f>INDEX(PT_DIFFERENTIATION_NTAR,MATCH(B241,PT_DIFFERENTIATION_NTAR_ID,0))</f>
        <v/>
      </c>
      <c r="H241" s="1862"/>
      <c r="I241" s="1739"/>
      <c r="J241" s="1773"/>
      <c r="K241" s="1778"/>
      <c r="L241" s="1862" t="s">
        <v>348</v>
      </c>
      <c r="M241" s="341"/>
      <c r="N241" s="334"/>
      <c r="O241" s="1624"/>
      <c r="P241" s="1624"/>
      <c r="AH241" s="1631">
        <v>0</v>
      </c>
    </row>
    <row s="1635" customFormat="1" customHeight="1" ht="18.75" hidden="1">
      <c r="A242" s="1780"/>
      <c r="B242" s="1780"/>
      <c r="C242" s="369" t="s">
        <v>1194</v>
      </c>
      <c r="D242" s="2462"/>
      <c r="E242" s="2204"/>
      <c r="F242" s="2383"/>
      <c r="G242" s="2427"/>
      <c r="H242" s="1500"/>
      <c r="I242" s="651" t="s">
        <v>1193</v>
      </c>
      <c r="J242" s="571"/>
      <c r="K242" s="1500"/>
      <c r="L242" s="214"/>
      <c r="M242" s="341"/>
      <c r="N242" s="334"/>
      <c r="O242" s="1624"/>
      <c r="P242" s="1624"/>
      <c r="AH242" s="1631">
        <v>0</v>
      </c>
    </row>
    <row s="1635" customFormat="1" customHeight="1" ht="0.75" hidden="1">
      <c r="A243" s="1780"/>
      <c r="B243" s="1780"/>
      <c r="C243" s="369" t="s">
        <v>1201</v>
      </c>
      <c r="D243" s="2462"/>
      <c r="E243" s="2204"/>
      <c r="F243" s="2383"/>
      <c r="G243" s="400"/>
      <c r="H243" s="1500"/>
      <c r="I243" s="651"/>
      <c r="J243" s="571"/>
      <c r="K243" s="1500"/>
      <c r="L243" s="214"/>
      <c r="M243" s="341"/>
      <c r="N243" s="334"/>
      <c r="O243" s="1624"/>
      <c r="P243" s="1624"/>
      <c r="AH243" s="1631">
        <v>0</v>
      </c>
    </row>
    <row s="1635" customFormat="1" customHeight="1" ht="18.75" hidden="1">
      <c r="A244" s="1780" t="s">
        <v>312</v>
      </c>
      <c r="B244" s="1780" t="s">
        <v>313</v>
      </c>
      <c r="C244" s="369"/>
      <c r="D244" s="2462"/>
      <c r="E244" s="2204"/>
      <c r="F244" s="2383" t="str">
        <f>INDEX(PT_DIFFERENTIATION_VTAR,MATCH(A244,PT_DIFFERENTIATION_VTAR_ID,0))</f>
        <v>Тариф на транспортировку сточных вод</v>
      </c>
      <c r="G244" s="2427" t="str">
        <f>INDEX(PT_DIFFERENTIATION_NTAR,MATCH(B244,PT_DIFFERENTIATION_NTAR_ID,0))</f>
        <v/>
      </c>
      <c r="H244" s="1862"/>
      <c r="I244" s="1739"/>
      <c r="J244" s="1773"/>
      <c r="K244" s="1778"/>
      <c r="L244" s="1862" t="s">
        <v>348</v>
      </c>
      <c r="M244" s="341"/>
      <c r="N244" s="334"/>
      <c r="O244" s="1624"/>
      <c r="P244" s="1624"/>
      <c r="AH244" s="1631">
        <v>0</v>
      </c>
    </row>
    <row s="1635" customFormat="1" customHeight="1" ht="18.75" hidden="1">
      <c r="A245" s="1780"/>
      <c r="B245" s="1780"/>
      <c r="C245" s="369" t="s">
        <v>1194</v>
      </c>
      <c r="D245" s="2462"/>
      <c r="E245" s="2204"/>
      <c r="F245" s="2383"/>
      <c r="G245" s="2427"/>
      <c r="H245" s="1500"/>
      <c r="I245" s="651" t="s">
        <v>1193</v>
      </c>
      <c r="J245" s="571"/>
      <c r="K245" s="1500"/>
      <c r="L245" s="214"/>
      <c r="M245" s="341"/>
      <c r="N245" s="334"/>
      <c r="O245" s="1624"/>
      <c r="P245" s="1624"/>
      <c r="AH245" s="1631">
        <v>0</v>
      </c>
    </row>
    <row s="1635" customFormat="1" customHeight="1" ht="0.75" hidden="1">
      <c r="A246" s="1780"/>
      <c r="B246" s="1780"/>
      <c r="C246" s="369" t="s">
        <v>1201</v>
      </c>
      <c r="D246" s="2462"/>
      <c r="E246" s="2204"/>
      <c r="F246" s="2383"/>
      <c r="G246" s="400"/>
      <c r="H246" s="1500"/>
      <c r="I246" s="651"/>
      <c r="J246" s="571"/>
      <c r="K246" s="1500"/>
      <c r="L246" s="214"/>
      <c r="M246" s="341"/>
      <c r="N246" s="334"/>
      <c r="O246" s="1624"/>
      <c r="P246" s="1624"/>
      <c r="AH246" s="1631">
        <v>0</v>
      </c>
    </row>
    <row s="1635" customFormat="1" customHeight="1" ht="18.75" hidden="1">
      <c r="A247" s="1780" t="s">
        <v>317</v>
      </c>
      <c r="B247" s="1780" t="s">
        <v>318</v>
      </c>
      <c r="C247" s="369"/>
      <c r="D247" s="2462"/>
      <c r="E247" s="2204"/>
      <c r="F247" s="2383" t="str">
        <f>INDEX(PT_DIFFERENTIATION_VTAR,MATCH(A247,PT_DIFFERENTIATION_VTAR_ID,0))</f>
        <v>Тариф на подключение (технологическое присоединение) к централизованной системе водоотведения</v>
      </c>
      <c r="G247" s="2427" t="str">
        <f>INDEX(PT_DIFFERENTIATION_NTAR,MATCH(B247,PT_DIFFERENTIATION_NTAR_ID,0))</f>
        <v/>
      </c>
      <c r="H247" s="1862"/>
      <c r="I247" s="1739"/>
      <c r="J247" s="1773"/>
      <c r="K247" s="1778"/>
      <c r="L247" s="1862" t="s">
        <v>348</v>
      </c>
      <c r="M247" s="341"/>
      <c r="N247" s="334"/>
      <c r="O247" s="1624"/>
      <c r="P247" s="1624"/>
      <c r="AH247" s="1631">
        <v>0</v>
      </c>
    </row>
    <row s="1635" customFormat="1" customHeight="1" ht="18.75" hidden="1">
      <c r="A248" s="1780"/>
      <c r="B248" s="1780"/>
      <c r="C248" s="369" t="s">
        <v>1194</v>
      </c>
      <c r="D248" s="2462"/>
      <c r="E248" s="2204"/>
      <c r="F248" s="2383"/>
      <c r="G248" s="2427"/>
      <c r="H248" s="1500"/>
      <c r="I248" s="651" t="s">
        <v>1193</v>
      </c>
      <c r="J248" s="571"/>
      <c r="K248" s="1500"/>
      <c r="L248" s="214"/>
      <c r="M248" s="341"/>
      <c r="N248" s="334"/>
      <c r="O248" s="1624"/>
      <c r="P248" s="1624"/>
      <c r="AH248" s="1631">
        <v>0</v>
      </c>
    </row>
    <row s="1635" customFormat="1" customHeight="1" ht="1.05">
      <c r="A249" s="1780"/>
      <c r="B249" s="1780"/>
      <c r="C249" s="369" t="s">
        <v>1201</v>
      </c>
      <c r="D249" s="2462"/>
      <c r="E249" s="2204"/>
      <c r="F249" s="2383"/>
      <c r="G249" s="400"/>
      <c r="H249" s="1500"/>
      <c r="I249" s="651"/>
      <c r="J249" s="571"/>
      <c r="K249" s="1500"/>
      <c r="L249" s="214"/>
      <c r="M249" s="341"/>
      <c r="N249" s="334"/>
      <c r="O249" s="1624"/>
      <c r="P249" s="1624"/>
      <c r="AH249" s="1631">
        <v>1</v>
      </c>
    </row>
    <row customHeight="1" ht="27.299999999999997">
      <c r="A250" s="1780"/>
      <c r="B250" s="1780"/>
      <c r="D250" s="376"/>
      <c r="E250" s="147" t="s">
        <v>113</v>
      </c>
      <c r="F25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50" s="2460"/>
      <c r="H250" s="2460"/>
      <c r="I250" s="2460"/>
      <c r="J250" s="2460"/>
      <c r="K250" s="2460"/>
      <c r="L250" s="2460"/>
      <c r="M250" s="297"/>
      <c r="N250" s="334"/>
      <c r="AH250" s="374">
        <v>26</v>
      </c>
    </row>
    <row s="1635" customFormat="1" customHeight="1" ht="60.75" hidden="1">
      <c r="A251" s="1780" t="s">
        <v>157</v>
      </c>
      <c r="B251" s="1780" t="s">
        <v>158</v>
      </c>
      <c r="C251" s="369"/>
      <c r="D251" s="2462"/>
      <c r="E251" s="2204"/>
      <c r="F251" s="2383" t="str">
        <f>INDEX(PT_DIFFERENTIATION_VTAR,MATCH(A251,PT_DIFFERENTIATION_VTAR_ID,0))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1" s="2427" t="str">
        <f>INDEX(PT_DIFFERENTIATION_NTAR,MATCH(B251,PT_DIFFERENTIATION_NTAR_ID,0))</f>
        <v/>
      </c>
      <c r="H251" s="1862"/>
      <c r="I251" s="1739"/>
      <c r="J251" s="1773"/>
      <c r="K251" s="1778"/>
      <c r="L251" s="1862" t="s">
        <v>348</v>
      </c>
      <c r="M25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51" s="334"/>
      <c r="O251" s="1624"/>
      <c r="P251" s="1624"/>
      <c r="AH251" s="1631">
        <v>0</v>
      </c>
    </row>
    <row s="1635" customFormat="1" customHeight="1" ht="18.75" hidden="1">
      <c r="A252" s="1780"/>
      <c r="B252" s="1780"/>
      <c r="C252" s="369" t="s">
        <v>1194</v>
      </c>
      <c r="D252" s="2462"/>
      <c r="E252" s="2204"/>
      <c r="F252" s="2383"/>
      <c r="G252" s="2427"/>
      <c r="H252" s="1500"/>
      <c r="I252" s="651" t="s">
        <v>1193</v>
      </c>
      <c r="J252" s="571"/>
      <c r="K252" s="1500"/>
      <c r="L252" s="214"/>
      <c r="M252" s="2170"/>
      <c r="N252" s="334"/>
      <c r="O252" s="1624"/>
      <c r="P252" s="1624"/>
      <c r="AH252" s="1631">
        <v>0</v>
      </c>
    </row>
    <row s="1635" customFormat="1" customHeight="1" ht="0.75" hidden="1">
      <c r="A253" s="1780"/>
      <c r="B253" s="1780"/>
      <c r="C253" s="369" t="s">
        <v>1201</v>
      </c>
      <c r="D253" s="2462"/>
      <c r="E253" s="2204"/>
      <c r="F253" s="2383"/>
      <c r="G253" s="400"/>
      <c r="H253" s="1500"/>
      <c r="I253" s="651"/>
      <c r="J253" s="571"/>
      <c r="K253" s="1500"/>
      <c r="L253" s="214"/>
      <c r="M253" s="2170"/>
      <c r="N253" s="334"/>
      <c r="O253" s="1624"/>
      <c r="P253" s="1624"/>
      <c r="AH253" s="1631">
        <v>0</v>
      </c>
    </row>
    <row s="1635" customFormat="1" customHeight="1" ht="45" hidden="1">
      <c r="A254" s="1780" t="s">
        <v>165</v>
      </c>
      <c r="B254" s="1780" t="s">
        <v>166</v>
      </c>
      <c r="C254" s="369"/>
      <c r="D254" s="2462"/>
      <c r="E254" s="2204"/>
      <c r="F254" s="2383" t="str">
        <f>INDEX(PT_DIFFERENTIATION_VTAR,MATCH(A254,PT_DIFFERENTIATION_VTAR_ID,0))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54" s="2427" t="str">
        <f>INDEX(PT_DIFFERENTIATION_NTAR,MATCH(B254,PT_DIFFERENTIATION_NTAR_ID,0))</f>
        <v>Льготный тариф для физических лиц, проживающих в г. Тюмени. Для потребителей, подключенных к системам теплоснабжения: распределительные сети ПАО "СУЭНКО"(до 01.01.2018), ведомственные котельные, магистральные тепловые сети АО "УТСК"(до 01.01.2018,в жилищном фонде с 01.07.2017), котельные ТМУП "ТТС" (расположенные по адресам: г.Тюмень, ул.Электростроителей,1, стр.1; ул.Луначарского,18, стр.1; ул.Газодобытчиков,19; ул.Академика Сахарова,48, стр.1), ООО "Техноцентр", ООО "ТехЭнерго"(ул.Интернациональная,199, стр.1; ул.Новоселов,66, стр.2), ФБУ Центр реабилитации ФСС РФ "Тараскуль", ООО "Теплый дом", ООО "ТЕПЛОН"(ул. Мельникайте, д.2, соор.2), ООО "ТСК"(проезд Воронинские горки,101, стр.12); ООО "СБК ЭНЕРГО" (ул. Интернациональная, 199, стр.3), а также котельная, расположенная по адресу: г.Тюмень,ул.Велижанская,д.66, стр.1</v>
      </c>
      <c r="H254" s="1862"/>
      <c r="I254" s="1739"/>
      <c r="J254" s="1773"/>
      <c r="K254" s="1778"/>
      <c r="L254" s="1862" t="s">
        <v>348</v>
      </c>
      <c r="M254" s="2171"/>
      <c r="N254" s="334"/>
      <c r="O254" s="1624"/>
      <c r="P254" s="1624"/>
      <c r="AH254" s="1631">
        <v>0</v>
      </c>
    </row>
    <row s="1635" customFormat="1" customHeight="1" ht="18.75" hidden="1">
      <c r="A255" s="1780"/>
      <c r="B255" s="1780"/>
      <c r="C255" s="369" t="s">
        <v>1194</v>
      </c>
      <c r="D255" s="2462"/>
      <c r="E255" s="2204"/>
      <c r="F255" s="2383"/>
      <c r="G255" s="2427"/>
      <c r="H255" s="1500"/>
      <c r="I255" s="651" t="s">
        <v>1193</v>
      </c>
      <c r="J255" s="571"/>
      <c r="K255" s="1500"/>
      <c r="L255" s="214"/>
      <c r="M255" s="1861"/>
      <c r="N255" s="334"/>
      <c r="O255" s="1624"/>
      <c r="P255" s="1624"/>
      <c r="AH255" s="1631">
        <v>0</v>
      </c>
    </row>
    <row s="1635" customFormat="1" customHeight="1" ht="18.75">
      <c r="A256" s="1823" t="s">
        <v>165</v>
      </c>
      <c r="B256" s="1823" t="s">
        <v>175</v>
      </c>
      <c r="C256" s="1687"/>
      <c r="D256" s="344"/>
      <c r="E256" s="1031"/>
      <c r="F256" s="1031"/>
      <c r="G256" s="2427" t="str">
        <f>INDEX(PT_DIFFERENTIATION_NTAR,MATCH(B256,PT_DIFFERENTIATION_NTAR_ID,0))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ТМУП"ТТС"(расположенная по адресу: г. Тюмень, ул. Дружбы,132, стр.2)</v>
      </c>
      <c r="H256" s="2271"/>
      <c r="I256" s="1739"/>
      <c r="J256" s="1773"/>
      <c r="K256" s="1778"/>
      <c r="L256" s="2271" t="s">
        <v>348</v>
      </c>
      <c r="M256" s="2318"/>
      <c r="N256" s="618"/>
      <c r="O256" s="1624"/>
      <c r="P256" s="1624"/>
      <c r="Q256" s="1635"/>
      <c r="R256" s="1635"/>
      <c r="S256" s="1635"/>
      <c r="T256" s="1635"/>
      <c r="U256" s="1635"/>
      <c r="V256" s="1635"/>
      <c r="W256" s="1635"/>
      <c r="X256" s="1635"/>
      <c r="Y256" s="1635"/>
      <c r="Z256" s="1635"/>
      <c r="AA256" s="1635"/>
      <c r="AB256" s="1635"/>
      <c r="AC256" s="1635"/>
      <c r="AD256" s="1635"/>
      <c r="AE256" s="1635"/>
      <c r="AF256" s="1635"/>
      <c r="AG256" s="1635"/>
      <c r="AH256" s="1635">
        <v>0</v>
      </c>
    </row>
    <row s="1635" customFormat="1" customHeight="1" ht="18.75">
      <c r="A257" s="1823"/>
      <c r="B257" s="1823"/>
      <c r="C257" s="1687" t="s">
        <v>1194</v>
      </c>
      <c r="D257" s="344"/>
      <c r="E257" s="1031"/>
      <c r="F257" s="1031"/>
      <c r="G257" s="2427"/>
      <c r="H257" s="3436"/>
      <c r="I257" s="3437" t="s">
        <v>1193</v>
      </c>
      <c r="J257" s="3438"/>
      <c r="K257" s="3439"/>
      <c r="L257" s="3440"/>
      <c r="M257" s="2318"/>
      <c r="N257" s="618"/>
      <c r="O257" s="1624"/>
      <c r="P257" s="1624"/>
      <c r="Q257" s="1635"/>
      <c r="R257" s="1635"/>
      <c r="S257" s="1635"/>
      <c r="T257" s="1635"/>
      <c r="U257" s="1635"/>
      <c r="V257" s="1635"/>
      <c r="W257" s="1635"/>
      <c r="X257" s="1635"/>
      <c r="Y257" s="1635"/>
      <c r="Z257" s="1635"/>
      <c r="AA257" s="1635"/>
      <c r="AB257" s="1635"/>
      <c r="AC257" s="1635"/>
      <c r="AD257" s="1635"/>
      <c r="AE257" s="1635"/>
      <c r="AF257" s="1635"/>
      <c r="AG257" s="1635"/>
      <c r="AH257" s="1635">
        <v>0</v>
      </c>
    </row>
    <row s="1635" customFormat="1" customHeight="1" ht="18.75">
      <c r="A258" s="1823" t="s">
        <v>165</v>
      </c>
      <c r="B258" s="1823" t="s">
        <v>180</v>
      </c>
      <c r="C258" s="1687"/>
      <c r="D258" s="344"/>
      <c r="E258" s="1031"/>
      <c r="F258" s="1031"/>
      <c r="G258" s="2427" t="str">
        <f>INDEX(PT_DIFFERENTIATION_NTAR,MATCH(B258,PT_DIFFERENTIATION_NTAR_ID,0))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"ТСК"</v>
      </c>
      <c r="H258" s="2271"/>
      <c r="I258" s="1739"/>
      <c r="J258" s="1773"/>
      <c r="K258" s="1778"/>
      <c r="L258" s="2271" t="s">
        <v>348</v>
      </c>
      <c r="M258" s="2318"/>
      <c r="N258" s="618"/>
      <c r="O258" s="1624"/>
      <c r="P258" s="1624"/>
      <c r="Q258" s="1635"/>
      <c r="R258" s="1635"/>
      <c r="S258" s="1635"/>
      <c r="T258" s="1635"/>
      <c r="U258" s="1635"/>
      <c r="V258" s="1635"/>
      <c r="W258" s="1635"/>
      <c r="X258" s="1635"/>
      <c r="Y258" s="1635"/>
      <c r="Z258" s="1635"/>
      <c r="AA258" s="1635"/>
      <c r="AB258" s="1635"/>
      <c r="AC258" s="1635"/>
      <c r="AD258" s="1635"/>
      <c r="AE258" s="1635"/>
      <c r="AF258" s="1635"/>
      <c r="AG258" s="1635"/>
      <c r="AH258" s="1635">
        <v>0</v>
      </c>
    </row>
    <row s="1635" customFormat="1" customHeight="1" ht="18.75">
      <c r="A259" s="1823"/>
      <c r="B259" s="1823"/>
      <c r="C259" s="1687" t="s">
        <v>1194</v>
      </c>
      <c r="D259" s="344"/>
      <c r="E259" s="1031"/>
      <c r="F259" s="1031"/>
      <c r="G259" s="2427"/>
      <c r="H259" s="3441"/>
      <c r="I259" s="3442" t="s">
        <v>1193</v>
      </c>
      <c r="J259" s="3443"/>
      <c r="K259" s="3444"/>
      <c r="L259" s="3445"/>
      <c r="M259" s="2318"/>
      <c r="N259" s="618"/>
      <c r="O259" s="1624"/>
      <c r="P259" s="1624"/>
      <c r="Q259" s="1635"/>
      <c r="R259" s="1635"/>
      <c r="S259" s="1635"/>
      <c r="T259" s="1635"/>
      <c r="U259" s="1635"/>
      <c r="V259" s="1635"/>
      <c r="W259" s="1635"/>
      <c r="X259" s="1635"/>
      <c r="Y259" s="1635"/>
      <c r="Z259" s="1635"/>
      <c r="AA259" s="1635"/>
      <c r="AB259" s="1635"/>
      <c r="AC259" s="1635"/>
      <c r="AD259" s="1635"/>
      <c r="AE259" s="1635"/>
      <c r="AF259" s="1635"/>
      <c r="AG259" s="1635"/>
      <c r="AH259" s="1635">
        <v>0</v>
      </c>
    </row>
    <row s="1635" customFormat="1" customHeight="1" ht="18.75">
      <c r="A260" s="1823" t="s">
        <v>165</v>
      </c>
      <c r="B260" s="1823" t="s">
        <v>185</v>
      </c>
      <c r="C260" s="1687"/>
      <c r="D260" s="344"/>
      <c r="E260" s="1031"/>
      <c r="F260" s="1031"/>
      <c r="G260" s="2427" t="str">
        <f>INDEX(PT_DIFFERENTIATION_NTAR,MATCH(B260,PT_DIFFERENTIATION_NTAR_ID,0))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"УК НА ПРАЖСКОЙ"</v>
      </c>
      <c r="H260" s="2271"/>
      <c r="I260" s="1739"/>
      <c r="J260" s="1773"/>
      <c r="K260" s="1778"/>
      <c r="L260" s="2271" t="s">
        <v>348</v>
      </c>
      <c r="M260" s="2318"/>
      <c r="N260" s="618"/>
      <c r="O260" s="1624"/>
      <c r="P260" s="1624"/>
      <c r="Q260" s="1635"/>
      <c r="R260" s="1635"/>
      <c r="S260" s="1635"/>
      <c r="T260" s="1635"/>
      <c r="U260" s="1635"/>
      <c r="V260" s="1635"/>
      <c r="W260" s="1635"/>
      <c r="X260" s="1635"/>
      <c r="Y260" s="1635"/>
      <c r="Z260" s="1635"/>
      <c r="AA260" s="1635"/>
      <c r="AB260" s="1635"/>
      <c r="AC260" s="1635"/>
      <c r="AD260" s="1635"/>
      <c r="AE260" s="1635"/>
      <c r="AF260" s="1635"/>
      <c r="AG260" s="1635"/>
      <c r="AH260" s="1635">
        <v>0</v>
      </c>
    </row>
    <row s="1635" customFormat="1" customHeight="1" ht="18.75">
      <c r="A261" s="1823"/>
      <c r="B261" s="1823"/>
      <c r="C261" s="1687" t="s">
        <v>1194</v>
      </c>
      <c r="D261" s="344"/>
      <c r="E261" s="1031"/>
      <c r="F261" s="1031"/>
      <c r="G261" s="2427"/>
      <c r="H261" s="3446"/>
      <c r="I261" s="3447" t="s">
        <v>1193</v>
      </c>
      <c r="J261" s="3448"/>
      <c r="K261" s="3449"/>
      <c r="L261" s="3450"/>
      <c r="M261" s="2318"/>
      <c r="N261" s="618"/>
      <c r="O261" s="1624"/>
      <c r="P261" s="1624"/>
      <c r="Q261" s="1635"/>
      <c r="R261" s="1635"/>
      <c r="S261" s="1635"/>
      <c r="T261" s="1635"/>
      <c r="U261" s="1635"/>
      <c r="V261" s="1635"/>
      <c r="W261" s="1635"/>
      <c r="X261" s="1635"/>
      <c r="Y261" s="1635"/>
      <c r="Z261" s="1635"/>
      <c r="AA261" s="1635"/>
      <c r="AB261" s="1635"/>
      <c r="AC261" s="1635"/>
      <c r="AD261" s="1635"/>
      <c r="AE261" s="1635"/>
      <c r="AF261" s="1635"/>
      <c r="AG261" s="1635"/>
      <c r="AH261" s="1635">
        <v>0</v>
      </c>
    </row>
    <row s="1635" customFormat="1" customHeight="1" ht="18.75">
      <c r="A262" s="1823" t="s">
        <v>165</v>
      </c>
      <c r="B262" s="1823" t="s">
        <v>190</v>
      </c>
      <c r="C262" s="1687"/>
      <c r="D262" s="344"/>
      <c r="E262" s="1031"/>
      <c r="F262" s="1031"/>
      <c r="G262" s="2427" t="str">
        <f>INDEX(PT_DIFFERENTIATION_NTAR,MATCH(B262,PT_DIFFERENTIATION_NTAR_ID,0))</f>
        <v>Льготный тариф для физических лиц, проживающих в г.Тюмени. Для потребителей, подключенных к системам теплоснабжения: ООО "РЕМИН-ЭНЕРГО" (расположенная по адресу: г.Тюмень, ул. Клары Цеткин, 64, корп.1, стр.2)</v>
      </c>
      <c r="H262" s="2271"/>
      <c r="I262" s="1739"/>
      <c r="J262" s="1773"/>
      <c r="K262" s="1778"/>
      <c r="L262" s="2271" t="s">
        <v>348</v>
      </c>
      <c r="M262" s="2318"/>
      <c r="N262" s="618"/>
      <c r="O262" s="1624"/>
      <c r="P262" s="1624"/>
      <c r="Q262" s="1635"/>
      <c r="R262" s="1635"/>
      <c r="S262" s="1635"/>
      <c r="T262" s="1635"/>
      <c r="U262" s="1635"/>
      <c r="V262" s="1635"/>
      <c r="W262" s="1635"/>
      <c r="X262" s="1635"/>
      <c r="Y262" s="1635"/>
      <c r="Z262" s="1635"/>
      <c r="AA262" s="1635"/>
      <c r="AB262" s="1635"/>
      <c r="AC262" s="1635"/>
      <c r="AD262" s="1635"/>
      <c r="AE262" s="1635"/>
      <c r="AF262" s="1635"/>
      <c r="AG262" s="1635"/>
      <c r="AH262" s="1635">
        <v>0</v>
      </c>
    </row>
    <row s="1635" customFormat="1" customHeight="1" ht="18.75">
      <c r="A263" s="1823"/>
      <c r="B263" s="1823"/>
      <c r="C263" s="1687" t="s">
        <v>1194</v>
      </c>
      <c r="D263" s="344"/>
      <c r="E263" s="1031"/>
      <c r="F263" s="1031"/>
      <c r="G263" s="2427"/>
      <c r="H263" s="3451"/>
      <c r="I263" s="3452" t="s">
        <v>1193</v>
      </c>
      <c r="J263" s="3453"/>
      <c r="K263" s="3454"/>
      <c r="L263" s="3455"/>
      <c r="M263" s="2318"/>
      <c r="N263" s="618"/>
      <c r="O263" s="1624"/>
      <c r="P263" s="1624"/>
      <c r="Q263" s="1635"/>
      <c r="R263" s="1635"/>
      <c r="S263" s="1635"/>
      <c r="T263" s="1635"/>
      <c r="U263" s="1635"/>
      <c r="V263" s="1635"/>
      <c r="W263" s="1635"/>
      <c r="X263" s="1635"/>
      <c r="Y263" s="1635"/>
      <c r="Z263" s="1635"/>
      <c r="AA263" s="1635"/>
      <c r="AB263" s="1635"/>
      <c r="AC263" s="1635"/>
      <c r="AD263" s="1635"/>
      <c r="AE263" s="1635"/>
      <c r="AF263" s="1635"/>
      <c r="AG263" s="1635"/>
      <c r="AH263" s="1635">
        <v>0</v>
      </c>
    </row>
    <row s="1635" customFormat="1" customHeight="1" ht="18.75">
      <c r="A264" s="1823" t="s">
        <v>165</v>
      </c>
      <c r="B264" s="1823" t="s">
        <v>195</v>
      </c>
      <c r="C264" s="1687"/>
      <c r="D264" s="344"/>
      <c r="E264" s="1031"/>
      <c r="F264" s="1031"/>
      <c r="G264" s="2427" t="str">
        <f>INDEX(PT_DIFFERENTIATION_NTAR,MATCH(B264,PT_DIFFERENTIATION_NTAR_ID,0))</f>
        <v>Льготный тариф для физических лиц, проживающих в г. Тюмени. Для потребителей, подключенных к системам теплоснабжения: от котельной, ранее обслуживаемой ФГБУ " ЦЖКУ" Минобороны России</v>
      </c>
      <c r="H264" s="2271"/>
      <c r="I264" s="1739"/>
      <c r="J264" s="1773"/>
      <c r="K264" s="1778"/>
      <c r="L264" s="2271" t="s">
        <v>348</v>
      </c>
      <c r="M264" s="2318"/>
      <c r="N264" s="618"/>
      <c r="O264" s="1624"/>
      <c r="P264" s="1624"/>
      <c r="Q264" s="1635"/>
      <c r="R264" s="1635"/>
      <c r="S264" s="1635"/>
      <c r="T264" s="1635"/>
      <c r="U264" s="1635"/>
      <c r="V264" s="1635"/>
      <c r="W264" s="1635"/>
      <c r="X264" s="1635"/>
      <c r="Y264" s="1635"/>
      <c r="Z264" s="1635"/>
      <c r="AA264" s="1635"/>
      <c r="AB264" s="1635"/>
      <c r="AC264" s="1635"/>
      <c r="AD264" s="1635"/>
      <c r="AE264" s="1635"/>
      <c r="AF264" s="1635"/>
      <c r="AG264" s="1635"/>
      <c r="AH264" s="1635">
        <v>0</v>
      </c>
    </row>
    <row s="1635" customFormat="1" customHeight="1" ht="18.75">
      <c r="A265" s="1823"/>
      <c r="B265" s="1823"/>
      <c r="C265" s="1687" t="s">
        <v>1194</v>
      </c>
      <c r="D265" s="344"/>
      <c r="E265" s="1031"/>
      <c r="F265" s="1031"/>
      <c r="G265" s="2427"/>
      <c r="H265" s="3456"/>
      <c r="I265" s="3457" t="s">
        <v>1193</v>
      </c>
      <c r="J265" s="3458"/>
      <c r="K265" s="3459"/>
      <c r="L265" s="3460"/>
      <c r="M265" s="2318"/>
      <c r="N265" s="618"/>
      <c r="O265" s="1624"/>
      <c r="P265" s="1624"/>
      <c r="Q265" s="1635"/>
      <c r="R265" s="1635"/>
      <c r="S265" s="1635"/>
      <c r="T265" s="1635"/>
      <c r="U265" s="1635"/>
      <c r="V265" s="1635"/>
      <c r="W265" s="1635"/>
      <c r="X265" s="1635"/>
      <c r="Y265" s="1635"/>
      <c r="Z265" s="1635"/>
      <c r="AA265" s="1635"/>
      <c r="AB265" s="1635"/>
      <c r="AC265" s="1635"/>
      <c r="AD265" s="1635"/>
      <c r="AE265" s="1635"/>
      <c r="AF265" s="1635"/>
      <c r="AG265" s="1635"/>
      <c r="AH265" s="1635">
        <v>0</v>
      </c>
    </row>
    <row s="1635" customFormat="1" customHeight="1" ht="18.75">
      <c r="A266" s="1823" t="s">
        <v>165</v>
      </c>
      <c r="B266" s="1823" t="s">
        <v>200</v>
      </c>
      <c r="C266" s="1687"/>
      <c r="D266" s="344"/>
      <c r="E266" s="1031"/>
      <c r="F266" s="1031"/>
      <c r="G266" s="2427" t="str">
        <f>INDEX(PT_DIFFERENTIATION_NTAR,MATCH(B266,PT_DIFFERENTIATION_NTAR_ID,0))</f>
        <v>Льготный тариф для физических лиц, проживающих в г. Тюмени. Для потребителей, подключенных к распределительным тепловым сетям, находящимся на обслуживании ПАО "СУЭНКО" до 01.01.2018 и до 01.01.2017 получавших тепловую энергию от АО"УТСК", в жилищном фонде, введенном в эксплуатацию по 30.06.2017 включительно, а также к магистральным тепловым сетям, эксплуатируемым АО"УТСК" до 01.01.2018, в жилищном фонде, введенном в эксплуатацию по 30.06.2017 включительно</v>
      </c>
      <c r="H266" s="2271"/>
      <c r="I266" s="1739"/>
      <c r="J266" s="1773"/>
      <c r="K266" s="1778"/>
      <c r="L266" s="2271" t="s">
        <v>348</v>
      </c>
      <c r="M266" s="2318"/>
      <c r="N266" s="618"/>
      <c r="O266" s="1624"/>
      <c r="P266" s="1624"/>
      <c r="Q266" s="1635"/>
      <c r="R266" s="1635"/>
      <c r="S266" s="1635"/>
      <c r="T266" s="1635"/>
      <c r="U266" s="1635"/>
      <c r="V266" s="1635"/>
      <c r="W266" s="1635"/>
      <c r="X266" s="1635"/>
      <c r="Y266" s="1635"/>
      <c r="Z266" s="1635"/>
      <c r="AA266" s="1635"/>
      <c r="AB266" s="1635"/>
      <c r="AC266" s="1635"/>
      <c r="AD266" s="1635"/>
      <c r="AE266" s="1635"/>
      <c r="AF266" s="1635"/>
      <c r="AG266" s="1635"/>
      <c r="AH266" s="1635">
        <v>0</v>
      </c>
    </row>
    <row s="1635" customFormat="1" customHeight="1" ht="18.75">
      <c r="A267" s="1823"/>
      <c r="B267" s="1823"/>
      <c r="C267" s="1687" t="s">
        <v>1194</v>
      </c>
      <c r="D267" s="344"/>
      <c r="E267" s="1031"/>
      <c r="F267" s="1031"/>
      <c r="G267" s="2427"/>
      <c r="H267" s="3461"/>
      <c r="I267" s="3462" t="s">
        <v>1193</v>
      </c>
      <c r="J267" s="3463"/>
      <c r="K267" s="3464"/>
      <c r="L267" s="3465"/>
      <c r="M267" s="2318"/>
      <c r="N267" s="618"/>
      <c r="O267" s="1624"/>
      <c r="P267" s="1624"/>
      <c r="Q267" s="1635"/>
      <c r="R267" s="1635"/>
      <c r="S267" s="1635"/>
      <c r="T267" s="1635"/>
      <c r="U267" s="1635"/>
      <c r="V267" s="1635"/>
      <c r="W267" s="1635"/>
      <c r="X267" s="1635"/>
      <c r="Y267" s="1635"/>
      <c r="Z267" s="1635"/>
      <c r="AA267" s="1635"/>
      <c r="AB267" s="1635"/>
      <c r="AC267" s="1635"/>
      <c r="AD267" s="1635"/>
      <c r="AE267" s="1635"/>
      <c r="AF267" s="1635"/>
      <c r="AG267" s="1635"/>
      <c r="AH267" s="1635">
        <v>0</v>
      </c>
    </row>
    <row s="1635" customFormat="1" customHeight="1" ht="18.75">
      <c r="A268" s="1823" t="s">
        <v>165</v>
      </c>
      <c r="B268" s="1823" t="s">
        <v>205</v>
      </c>
      <c r="C268" s="1687"/>
      <c r="D268" s="344"/>
      <c r="E268" s="1031"/>
      <c r="F268" s="1031"/>
      <c r="G268" s="2427" t="str">
        <f>INDEX(PT_DIFFERENTIATION_NTAR,MATCH(B268,PT_DIFFERENTIATION_NTAR_ID,0))</f>
        <v>Льготный тариф для физических лиц, проживающих в г. Тюмени. Для потребителей, подключенных к распределительным тепловым сетям, эксплуатируемым ООО УК "Тюменьжилсервис" до 01.09.2019</v>
      </c>
      <c r="H268" s="2271"/>
      <c r="I268" s="1739"/>
      <c r="J268" s="1773"/>
      <c r="K268" s="1778"/>
      <c r="L268" s="2271" t="s">
        <v>348</v>
      </c>
      <c r="M268" s="2318"/>
      <c r="N268" s="618"/>
      <c r="O268" s="1624"/>
      <c r="P268" s="1624"/>
      <c r="Q268" s="1635"/>
      <c r="R268" s="1635"/>
      <c r="S268" s="1635"/>
      <c r="T268" s="1635"/>
      <c r="U268" s="1635"/>
      <c r="V268" s="1635"/>
      <c r="W268" s="1635"/>
      <c r="X268" s="1635"/>
      <c r="Y268" s="1635"/>
      <c r="Z268" s="1635"/>
      <c r="AA268" s="1635"/>
      <c r="AB268" s="1635"/>
      <c r="AC268" s="1635"/>
      <c r="AD268" s="1635"/>
      <c r="AE268" s="1635"/>
      <c r="AF268" s="1635"/>
      <c r="AG268" s="1635"/>
      <c r="AH268" s="1635">
        <v>0</v>
      </c>
    </row>
    <row s="1635" customFormat="1" customHeight="1" ht="18.75">
      <c r="A269" s="1823"/>
      <c r="B269" s="1823"/>
      <c r="C269" s="1687" t="s">
        <v>1194</v>
      </c>
      <c r="D269" s="344"/>
      <c r="E269" s="1031"/>
      <c r="F269" s="1031"/>
      <c r="G269" s="2427"/>
      <c r="H269" s="3466"/>
      <c r="I269" s="3467" t="s">
        <v>1193</v>
      </c>
      <c r="J269" s="3468"/>
      <c r="K269" s="3469"/>
      <c r="L269" s="3470"/>
      <c r="M269" s="2318"/>
      <c r="N269" s="618"/>
      <c r="O269" s="1624"/>
      <c r="P269" s="1624"/>
      <c r="Q269" s="1635"/>
      <c r="R269" s="1635"/>
      <c r="S269" s="1635"/>
      <c r="T269" s="1635"/>
      <c r="U269" s="1635"/>
      <c r="V269" s="1635"/>
      <c r="W269" s="1635"/>
      <c r="X269" s="1635"/>
      <c r="Y269" s="1635"/>
      <c r="Z269" s="1635"/>
      <c r="AA269" s="1635"/>
      <c r="AB269" s="1635"/>
      <c r="AC269" s="1635"/>
      <c r="AD269" s="1635"/>
      <c r="AE269" s="1635"/>
      <c r="AF269" s="1635"/>
      <c r="AG269" s="1635"/>
      <c r="AH269" s="1635">
        <v>0</v>
      </c>
    </row>
    <row s="1635" customFormat="1" customHeight="1" ht="0.75" hidden="1">
      <c r="A270" s="1780"/>
      <c r="B270" s="1780"/>
      <c r="C270" s="369" t="s">
        <v>1201</v>
      </c>
      <c r="D270" s="2462"/>
      <c r="E270" s="2204"/>
      <c r="F270" s="2383"/>
      <c r="G270" s="400"/>
      <c r="H270" s="1500"/>
      <c r="I270" s="651"/>
      <c r="J270" s="571"/>
      <c r="K270" s="1500"/>
      <c r="L270" s="214"/>
      <c r="M270" s="341"/>
      <c r="N270" s="334"/>
      <c r="O270" s="1624"/>
      <c r="P270" s="1624"/>
      <c r="AH270" s="1631">
        <v>0</v>
      </c>
    </row>
    <row s="1635" customFormat="1" customHeight="1" ht="45" hidden="1">
      <c r="A271" s="1780" t="s">
        <v>211</v>
      </c>
      <c r="B271" s="1780" t="s">
        <v>212</v>
      </c>
      <c r="C271" s="369"/>
      <c r="D271" s="2462"/>
      <c r="E271" s="2204"/>
      <c r="F271" s="2383" t="str">
        <f>INDEX(PT_DIFFERENTIATION_VTAR,MATCH(A271,PT_DIFFERENTIATION_VTAR_ID,0))</f>
        <v>Тарифы на теплоноситель, поставляемый теплоснабжающими организациями потребителям, другим теплоснабжающим организациям</v>
      </c>
      <c r="G271" s="2427" t="str">
        <f>INDEX(PT_DIFFERENTIATION_NTAR,MATCH(B271,PT_DIFFERENTIATION_NTAR_ID,0))</f>
        <v/>
      </c>
      <c r="H271" s="1862"/>
      <c r="I271" s="1739"/>
      <c r="J271" s="1773"/>
      <c r="K271" s="1778"/>
      <c r="L271" s="1862" t="s">
        <v>348</v>
      </c>
      <c r="M271" s="341"/>
      <c r="N271" s="334"/>
      <c r="O271" s="1624"/>
      <c r="P271" s="1624"/>
      <c r="AH271" s="1631">
        <v>0</v>
      </c>
    </row>
    <row s="1635" customFormat="1" customHeight="1" ht="18.75" hidden="1">
      <c r="A272" s="1780"/>
      <c r="B272" s="1780"/>
      <c r="C272" s="369" t="s">
        <v>1194</v>
      </c>
      <c r="D272" s="2462"/>
      <c r="E272" s="2204"/>
      <c r="F272" s="2383"/>
      <c r="G272" s="2427"/>
      <c r="H272" s="1500"/>
      <c r="I272" s="651" t="s">
        <v>1193</v>
      </c>
      <c r="J272" s="571"/>
      <c r="K272" s="1500"/>
      <c r="L272" s="214"/>
      <c r="M272" s="341"/>
      <c r="N272" s="334"/>
      <c r="O272" s="1624"/>
      <c r="P272" s="1624"/>
      <c r="AH272" s="1631">
        <v>0</v>
      </c>
    </row>
    <row s="1635" customFormat="1" customHeight="1" ht="0.75" hidden="1">
      <c r="A273" s="1780"/>
      <c r="B273" s="1780"/>
      <c r="C273" s="369" t="s">
        <v>1201</v>
      </c>
      <c r="D273" s="2462"/>
      <c r="E273" s="2204"/>
      <c r="F273" s="2383"/>
      <c r="G273" s="400"/>
      <c r="H273" s="1500"/>
      <c r="I273" s="651"/>
      <c r="J273" s="571"/>
      <c r="K273" s="1500"/>
      <c r="L273" s="214"/>
      <c r="M273" s="341"/>
      <c r="N273" s="334"/>
      <c r="O273" s="1624"/>
      <c r="P273" s="1624"/>
      <c r="AH273" s="1631">
        <v>0</v>
      </c>
    </row>
    <row s="1635" customFormat="1" customHeight="1" ht="45" hidden="1">
      <c r="A274" s="1780" t="s">
        <v>217</v>
      </c>
      <c r="B274" s="1780" t="s">
        <v>218</v>
      </c>
      <c r="C274" s="369"/>
      <c r="D274" s="2462"/>
      <c r="E274" s="2204"/>
      <c r="F274" s="2383" t="str">
        <f>INDEX(PT_DIFFERENTIATION_VTAR,MATCH(A274,PT_DIFFERENTIATION_VTAR_ID,0))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4" s="2427" t="str">
        <f>INDEX(PT_DIFFERENTIATION_NTAR,MATCH(B274,PT_DIFFERENTIATION_NTAR_ID,0))</f>
        <v/>
      </c>
      <c r="H274" s="1862"/>
      <c r="I274" s="1739"/>
      <c r="J274" s="1773"/>
      <c r="K274" s="1778"/>
      <c r="L274" s="1862" t="s">
        <v>348</v>
      </c>
      <c r="M274" s="341"/>
      <c r="N274" s="334"/>
      <c r="O274" s="1624"/>
      <c r="P274" s="1624"/>
      <c r="AH274" s="1631">
        <v>0</v>
      </c>
    </row>
    <row s="1635" customFormat="1" customHeight="1" ht="18.75" hidden="1">
      <c r="A275" s="1780"/>
      <c r="B275" s="1780"/>
      <c r="C275" s="369" t="s">
        <v>1194</v>
      </c>
      <c r="D275" s="2462"/>
      <c r="E275" s="2204"/>
      <c r="F275" s="2383"/>
      <c r="G275" s="2427"/>
      <c r="H275" s="1500"/>
      <c r="I275" s="651" t="s">
        <v>1193</v>
      </c>
      <c r="J275" s="571"/>
      <c r="K275" s="1500"/>
      <c r="L275" s="214"/>
      <c r="M275" s="341"/>
      <c r="N275" s="334"/>
      <c r="O275" s="1624"/>
      <c r="P275" s="1624"/>
      <c r="AH275" s="1631">
        <v>0</v>
      </c>
    </row>
    <row s="1635" customFormat="1" customHeight="1" ht="0.75" hidden="1">
      <c r="A276" s="1780"/>
      <c r="B276" s="1780"/>
      <c r="C276" s="369" t="s">
        <v>1201</v>
      </c>
      <c r="D276" s="2462"/>
      <c r="E276" s="2204"/>
      <c r="F276" s="2383"/>
      <c r="G276" s="400"/>
      <c r="H276" s="1500"/>
      <c r="I276" s="651"/>
      <c r="J276" s="571"/>
      <c r="K276" s="1500"/>
      <c r="L276" s="214"/>
      <c r="M276" s="341"/>
      <c r="N276" s="334"/>
      <c r="O276" s="1624"/>
      <c r="P276" s="1624"/>
      <c r="AH276" s="1631">
        <v>0</v>
      </c>
    </row>
    <row s="1635" customFormat="1" customHeight="1" ht="18.75" hidden="1">
      <c r="A277" s="1780" t="s">
        <v>223</v>
      </c>
      <c r="B277" s="1780" t="s">
        <v>224</v>
      </c>
      <c r="C277" s="369"/>
      <c r="D277" s="2462"/>
      <c r="E277" s="2204"/>
      <c r="F277" s="2383" t="str">
        <f>INDEX(PT_DIFFERENTIATION_VTAR,MATCH(A277,PT_DIFFERENTIATION_VTAR_ID,0))</f>
        <v>Тарифы на услуги по передаче тепловой энергии</v>
      </c>
      <c r="G277" s="2427" t="str">
        <f>INDEX(PT_DIFFERENTIATION_NTAR,MATCH(B277,PT_DIFFERENTIATION_NTAR_ID,0))</f>
        <v/>
      </c>
      <c r="H277" s="1862"/>
      <c r="I277" s="1739"/>
      <c r="J277" s="1773"/>
      <c r="K277" s="1778"/>
      <c r="L277" s="1862" t="s">
        <v>348</v>
      </c>
      <c r="M277" s="341"/>
      <c r="N277" s="334"/>
      <c r="O277" s="1624"/>
      <c r="P277" s="1624"/>
      <c r="AH277" s="1631">
        <v>0</v>
      </c>
    </row>
    <row s="1635" customFormat="1" customHeight="1" ht="18.75" hidden="1">
      <c r="A278" s="1780"/>
      <c r="B278" s="1780"/>
      <c r="C278" s="369" t="s">
        <v>1194</v>
      </c>
      <c r="D278" s="2462"/>
      <c r="E278" s="2204"/>
      <c r="F278" s="2383"/>
      <c r="G278" s="2427"/>
      <c r="H278" s="1500"/>
      <c r="I278" s="651" t="s">
        <v>1193</v>
      </c>
      <c r="J278" s="571"/>
      <c r="K278" s="1500"/>
      <c r="L278" s="214"/>
      <c r="M278" s="341"/>
      <c r="N278" s="334"/>
      <c r="O278" s="1624"/>
      <c r="P278" s="1624"/>
      <c r="AH278" s="1631">
        <v>0</v>
      </c>
    </row>
    <row s="1635" customFormat="1" customHeight="1" ht="0.75" hidden="1">
      <c r="A279" s="1780"/>
      <c r="B279" s="1780"/>
      <c r="C279" s="369" t="s">
        <v>1201</v>
      </c>
      <c r="D279" s="2462"/>
      <c r="E279" s="2204"/>
      <c r="F279" s="2383"/>
      <c r="G279" s="400"/>
      <c r="H279" s="1500"/>
      <c r="I279" s="651"/>
      <c r="J279" s="571"/>
      <c r="K279" s="1500"/>
      <c r="L279" s="214"/>
      <c r="M279" s="341"/>
      <c r="N279" s="334"/>
      <c r="O279" s="1624"/>
      <c r="P279" s="1624"/>
      <c r="AH279" s="1631">
        <v>0</v>
      </c>
    </row>
    <row s="1635" customFormat="1" customHeight="1" ht="18.75" hidden="1">
      <c r="A280" s="1780" t="s">
        <v>229</v>
      </c>
      <c r="B280" s="1780" t="s">
        <v>230</v>
      </c>
      <c r="C280" s="369"/>
      <c r="D280" s="2462"/>
      <c r="E280" s="2204"/>
      <c r="F280" s="2383" t="str">
        <f>INDEX(PT_DIFFERENTIATION_VTAR,MATCH(A280,PT_DIFFERENTIATION_VTAR_ID,0))</f>
        <v>Тарифы на услуги по передаче теплоносителя</v>
      </c>
      <c r="G280" s="2427" t="str">
        <f>INDEX(PT_DIFFERENTIATION_NTAR,MATCH(B280,PT_DIFFERENTIATION_NTAR_ID,0))</f>
        <v/>
      </c>
      <c r="H280" s="1862"/>
      <c r="I280" s="1739"/>
      <c r="J280" s="1773"/>
      <c r="K280" s="1778"/>
      <c r="L280" s="1862" t="s">
        <v>348</v>
      </c>
      <c r="M280" s="341"/>
      <c r="N280" s="334"/>
      <c r="O280" s="1624"/>
      <c r="P280" s="1624"/>
      <c r="AH280" s="1631">
        <v>0</v>
      </c>
    </row>
    <row s="1635" customFormat="1" customHeight="1" ht="18.75" hidden="1">
      <c r="A281" s="1780"/>
      <c r="B281" s="1780"/>
      <c r="C281" s="369" t="s">
        <v>1194</v>
      </c>
      <c r="D281" s="2462"/>
      <c r="E281" s="2204"/>
      <c r="F281" s="2383"/>
      <c r="G281" s="2427"/>
      <c r="H281" s="1500"/>
      <c r="I281" s="651" t="s">
        <v>1193</v>
      </c>
      <c r="J281" s="571"/>
      <c r="K281" s="1500"/>
      <c r="L281" s="214"/>
      <c r="M281" s="341"/>
      <c r="N281" s="334"/>
      <c r="O281" s="1624"/>
      <c r="P281" s="1624"/>
      <c r="AH281" s="1631">
        <v>0</v>
      </c>
    </row>
    <row s="1635" customFormat="1" customHeight="1" ht="0.75" hidden="1">
      <c r="A282" s="1780"/>
      <c r="B282" s="1780"/>
      <c r="C282" s="369" t="s">
        <v>1201</v>
      </c>
      <c r="D282" s="2462"/>
      <c r="E282" s="2204"/>
      <c r="F282" s="2383"/>
      <c r="G282" s="400"/>
      <c r="H282" s="1500"/>
      <c r="I282" s="651"/>
      <c r="J282" s="571"/>
      <c r="K282" s="1500"/>
      <c r="L282" s="214"/>
      <c r="M282" s="341"/>
      <c r="N282" s="334"/>
      <c r="O282" s="1624"/>
      <c r="P282" s="1624"/>
      <c r="AH282" s="1631">
        <v>0</v>
      </c>
    </row>
    <row s="1635" customFormat="1" customHeight="1" ht="18.75" hidden="1">
      <c r="A283" s="1780" t="s">
        <v>235</v>
      </c>
      <c r="B283" s="1780" t="s">
        <v>236</v>
      </c>
      <c r="C283" s="369"/>
      <c r="D283" s="2462"/>
      <c r="E283" s="2204"/>
      <c r="F283" s="2383" t="str">
        <f>INDEX(PT_DIFFERENTIATION_VTAR,MATCH(A283,PT_DIFFERENTIATION_VTAR_ID,0))</f>
        <v>Плата за услуги по поддержанию резервной тепловой мощности при отсутствии потребления тепловой энергии</v>
      </c>
      <c r="G283" s="2427" t="str">
        <f>INDEX(PT_DIFFERENTIATION_NTAR,MATCH(B283,PT_DIFFERENTIATION_NTAR_ID,0))</f>
        <v/>
      </c>
      <c r="H283" s="1862"/>
      <c r="I283" s="1739"/>
      <c r="J283" s="1773"/>
      <c r="K283" s="1778"/>
      <c r="L283" s="1862" t="s">
        <v>348</v>
      </c>
      <c r="M283" s="341"/>
      <c r="N283" s="334"/>
      <c r="O283" s="1624"/>
      <c r="P283" s="1624"/>
      <c r="AH283" s="1631">
        <v>0</v>
      </c>
    </row>
    <row s="1635" customFormat="1" customHeight="1" ht="18.75" hidden="1">
      <c r="A284" s="1780"/>
      <c r="B284" s="1780"/>
      <c r="C284" s="369" t="s">
        <v>1194</v>
      </c>
      <c r="D284" s="2462"/>
      <c r="E284" s="2204"/>
      <c r="F284" s="2383"/>
      <c r="G284" s="2427"/>
      <c r="H284" s="1500"/>
      <c r="I284" s="651" t="s">
        <v>1193</v>
      </c>
      <c r="J284" s="571"/>
      <c r="K284" s="1500"/>
      <c r="L284" s="214"/>
      <c r="M284" s="341"/>
      <c r="N284" s="334"/>
      <c r="O284" s="1624"/>
      <c r="P284" s="1624"/>
      <c r="AH284" s="1631">
        <v>0</v>
      </c>
    </row>
    <row s="1635" customFormat="1" customHeight="1" ht="0.75" hidden="1">
      <c r="A285" s="1780"/>
      <c r="B285" s="1780"/>
      <c r="C285" s="369" t="s">
        <v>1201</v>
      </c>
      <c r="D285" s="2462"/>
      <c r="E285" s="2204"/>
      <c r="F285" s="2383"/>
      <c r="G285" s="400"/>
      <c r="H285" s="1500"/>
      <c r="I285" s="651"/>
      <c r="J285" s="571"/>
      <c r="K285" s="1500"/>
      <c r="L285" s="214"/>
      <c r="M285" s="341"/>
      <c r="N285" s="334"/>
      <c r="O285" s="1624"/>
      <c r="P285" s="1624"/>
      <c r="AH285" s="1631">
        <v>0</v>
      </c>
    </row>
    <row s="1635" customFormat="1" customHeight="1" ht="18.75" hidden="1">
      <c r="A286" s="1780" t="s">
        <v>241</v>
      </c>
      <c r="B286" s="1780" t="s">
        <v>242</v>
      </c>
      <c r="C286" s="369"/>
      <c r="D286" s="2462"/>
      <c r="E286" s="2204"/>
      <c r="F286" s="2383" t="str">
        <f>INDEX(PT_DIFFERENTIATION_VTAR,MATCH(A286,PT_DIFFERENTIATION_VTAR_ID,0))</f>
        <v>Плата за подключение (технологическое присоединение) к системе теплоснабжения</v>
      </c>
      <c r="G286" s="2427" t="str">
        <f>INDEX(PT_DIFFERENTIATION_NTAR,MATCH(B286,PT_DIFFERENTIATION_NTAR_ID,0))</f>
        <v/>
      </c>
      <c r="H286" s="1862"/>
      <c r="I286" s="1739"/>
      <c r="J286" s="1773"/>
      <c r="K286" s="1778"/>
      <c r="L286" s="1862" t="s">
        <v>348</v>
      </c>
      <c r="M286" s="341"/>
      <c r="N286" s="334"/>
      <c r="O286" s="1624"/>
      <c r="P286" s="1624"/>
      <c r="AH286" s="1631">
        <v>0</v>
      </c>
    </row>
    <row s="1635" customFormat="1" customHeight="1" ht="18.75" hidden="1">
      <c r="A287" s="1780"/>
      <c r="B287" s="1780"/>
      <c r="C287" s="369" t="s">
        <v>1194</v>
      </c>
      <c r="D287" s="2462"/>
      <c r="E287" s="2204"/>
      <c r="F287" s="2383"/>
      <c r="G287" s="2427"/>
      <c r="H287" s="1500"/>
      <c r="I287" s="651" t="s">
        <v>1193</v>
      </c>
      <c r="J287" s="571"/>
      <c r="K287" s="1500"/>
      <c r="L287" s="214"/>
      <c r="M287" s="341"/>
      <c r="N287" s="334"/>
      <c r="O287" s="1624"/>
      <c r="P287" s="1624"/>
      <c r="AH287" s="1631">
        <v>0</v>
      </c>
    </row>
    <row s="1635" customFormat="1" customHeight="1" ht="0.75" hidden="1">
      <c r="A288" s="1780"/>
      <c r="B288" s="1780"/>
      <c r="C288" s="369" t="s">
        <v>1201</v>
      </c>
      <c r="D288" s="2462"/>
      <c r="E288" s="2204"/>
      <c r="F288" s="2383"/>
      <c r="G288" s="400"/>
      <c r="H288" s="1500"/>
      <c r="I288" s="651"/>
      <c r="J288" s="571"/>
      <c r="K288" s="1500"/>
      <c r="L288" s="214"/>
      <c r="M288" s="341"/>
      <c r="N288" s="334"/>
      <c r="O288" s="1624"/>
      <c r="P288" s="1624"/>
      <c r="AH288" s="1631">
        <v>0</v>
      </c>
    </row>
    <row s="1635" customFormat="1" customHeight="1" ht="18.75" hidden="1">
      <c r="A289" s="1780" t="s">
        <v>247</v>
      </c>
      <c r="B289" s="1780" t="s">
        <v>248</v>
      </c>
      <c r="C289" s="369"/>
      <c r="D289" s="2462"/>
      <c r="E289" s="2204"/>
      <c r="F289" s="2383" t="str">
        <f>INDEX(PT_DIFFERENTIATION_VTAR,MATCH(A289,PT_DIFFERENTIATION_VTAR_ID,0))</f>
        <v>Плата за подключение (технологическое присоединение) к системе теплоснабжения (индивидуальная)</v>
      </c>
      <c r="G289" s="2427" t="str">
        <f>INDEX(PT_DIFFERENTIATION_NTAR,MATCH(B289,PT_DIFFERENTIATION_NTAR_ID,0))</f>
        <v/>
      </c>
      <c r="H289" s="1989"/>
      <c r="I289" s="1739"/>
      <c r="J289" s="1773"/>
      <c r="K289" s="1778"/>
      <c r="L289" s="1989" t="s">
        <v>348</v>
      </c>
      <c r="M289" s="341"/>
      <c r="N289" s="334"/>
      <c r="O289" s="1624"/>
      <c r="P289" s="1624"/>
      <c r="AH289" s="1631">
        <v>0</v>
      </c>
    </row>
    <row s="1635" customFormat="1" customHeight="1" ht="18.75" hidden="1">
      <c r="A290" s="1780"/>
      <c r="B290" s="1780"/>
      <c r="C290" s="369" t="s">
        <v>1194</v>
      </c>
      <c r="D290" s="2462"/>
      <c r="E290" s="2204"/>
      <c r="F290" s="2383"/>
      <c r="G290" s="2427"/>
      <c r="H290" s="1500"/>
      <c r="I290" s="651" t="s">
        <v>1193</v>
      </c>
      <c r="J290" s="571"/>
      <c r="K290" s="1500"/>
      <c r="L290" s="214"/>
      <c r="M290" s="341"/>
      <c r="N290" s="334"/>
      <c r="O290" s="1624"/>
      <c r="P290" s="1624"/>
      <c r="AH290" s="1631">
        <v>0</v>
      </c>
    </row>
    <row s="1635" customFormat="1" customHeight="1" ht="0.75" hidden="1">
      <c r="A291" s="1780"/>
      <c r="B291" s="1780"/>
      <c r="C291" s="369" t="s">
        <v>1201</v>
      </c>
      <c r="D291" s="2462"/>
      <c r="E291" s="2204"/>
      <c r="F291" s="2383"/>
      <c r="G291" s="400"/>
      <c r="H291" s="1500"/>
      <c r="I291" s="651"/>
      <c r="J291" s="571"/>
      <c r="K291" s="1500"/>
      <c r="L291" s="214"/>
      <c r="M291" s="341"/>
      <c r="N291" s="334"/>
      <c r="O291" s="1624"/>
      <c r="P291" s="1624"/>
      <c r="AH291" s="1631">
        <v>0</v>
      </c>
    </row>
    <row s="1635" customFormat="1" customHeight="1" ht="18.75" hidden="1">
      <c r="A292" s="1780" t="s">
        <v>267</v>
      </c>
      <c r="B292" s="1780" t="s">
        <v>268</v>
      </c>
      <c r="C292" s="369"/>
      <c r="D292" s="2462"/>
      <c r="E292" s="2204"/>
      <c r="F292" s="2383" t="str">
        <f>INDEX(PT_DIFFERENTIATION_VTAR,MATCH(A292,PT_DIFFERENTIATION_VTAR_ID,0))</f>
        <v>Тариф на питьевую воду (питьевое водоснабжение)</v>
      </c>
      <c r="G292" s="2427" t="str">
        <f>INDEX(PT_DIFFERENTIATION_NTAR,MATCH(B292,PT_DIFFERENTIATION_NTAR_ID,0))</f>
        <v/>
      </c>
      <c r="H292" s="1862"/>
      <c r="I292" s="1739"/>
      <c r="J292" s="1773"/>
      <c r="K292" s="1778"/>
      <c r="L292" s="1862" t="s">
        <v>348</v>
      </c>
      <c r="M292" s="341"/>
      <c r="N292" s="334"/>
      <c r="O292" s="1624"/>
      <c r="P292" s="1624"/>
      <c r="AH292" s="1631">
        <v>0</v>
      </c>
    </row>
    <row s="1635" customFormat="1" customHeight="1" ht="18.75" hidden="1">
      <c r="A293" s="1780"/>
      <c r="B293" s="1780"/>
      <c r="C293" s="369" t="s">
        <v>1194</v>
      </c>
      <c r="D293" s="2462"/>
      <c r="E293" s="2204"/>
      <c r="F293" s="2383"/>
      <c r="G293" s="2427"/>
      <c r="H293" s="1500"/>
      <c r="I293" s="651" t="s">
        <v>1193</v>
      </c>
      <c r="J293" s="571"/>
      <c r="K293" s="1500"/>
      <c r="L293" s="214"/>
      <c r="M293" s="341"/>
      <c r="N293" s="334"/>
      <c r="O293" s="1624"/>
      <c r="P293" s="1624"/>
      <c r="AH293" s="1631">
        <v>0</v>
      </c>
    </row>
    <row s="1635" customFormat="1" customHeight="1" ht="0.75" hidden="1">
      <c r="A294" s="1780"/>
      <c r="B294" s="1780"/>
      <c r="C294" s="369" t="s">
        <v>1201</v>
      </c>
      <c r="D294" s="2462"/>
      <c r="E294" s="2204"/>
      <c r="F294" s="2383"/>
      <c r="G294" s="400"/>
      <c r="H294" s="1500"/>
      <c r="I294" s="651"/>
      <c r="J294" s="571"/>
      <c r="K294" s="1500"/>
      <c r="L294" s="214"/>
      <c r="M294" s="341"/>
      <c r="N294" s="334"/>
      <c r="O294" s="1624"/>
      <c r="P294" s="1624"/>
      <c r="AH294" s="1631">
        <v>0</v>
      </c>
    </row>
    <row s="1635" customFormat="1" customHeight="1" ht="18.75" hidden="1">
      <c r="A295" s="1780" t="s">
        <v>272</v>
      </c>
      <c r="B295" s="1780" t="s">
        <v>273</v>
      </c>
      <c r="C295" s="369"/>
      <c r="D295" s="2462"/>
      <c r="E295" s="2204"/>
      <c r="F295" s="2383" t="str">
        <f>INDEX(PT_DIFFERENTIATION_VTAR,MATCH(A295,PT_DIFFERENTIATION_VTAR_ID,0))</f>
        <v>Тариф на техническую воду</v>
      </c>
      <c r="G295" s="2427" t="str">
        <f>INDEX(PT_DIFFERENTIATION_NTAR,MATCH(B295,PT_DIFFERENTIATION_NTAR_ID,0))</f>
        <v/>
      </c>
      <c r="H295" s="1862"/>
      <c r="I295" s="1739"/>
      <c r="J295" s="1773"/>
      <c r="K295" s="1778"/>
      <c r="L295" s="1862" t="s">
        <v>348</v>
      </c>
      <c r="M295" s="341"/>
      <c r="N295" s="334"/>
      <c r="O295" s="1624"/>
      <c r="P295" s="1624"/>
      <c r="AH295" s="1631">
        <v>0</v>
      </c>
    </row>
    <row s="1635" customFormat="1" customHeight="1" ht="18.75" hidden="1">
      <c r="A296" s="1780"/>
      <c r="B296" s="1780"/>
      <c r="C296" s="369" t="s">
        <v>1194</v>
      </c>
      <c r="D296" s="2462"/>
      <c r="E296" s="2204"/>
      <c r="F296" s="2383"/>
      <c r="G296" s="2427"/>
      <c r="H296" s="1500"/>
      <c r="I296" s="651" t="s">
        <v>1193</v>
      </c>
      <c r="J296" s="571"/>
      <c r="K296" s="1500"/>
      <c r="L296" s="214"/>
      <c r="M296" s="341"/>
      <c r="N296" s="334"/>
      <c r="O296" s="1624"/>
      <c r="P296" s="1624"/>
      <c r="AH296" s="1631">
        <v>0</v>
      </c>
    </row>
    <row s="1635" customFormat="1" customHeight="1" ht="0.75" hidden="1">
      <c r="A297" s="1780"/>
      <c r="B297" s="1780"/>
      <c r="C297" s="369" t="s">
        <v>1201</v>
      </c>
      <c r="D297" s="2462"/>
      <c r="E297" s="2204"/>
      <c r="F297" s="2383"/>
      <c r="G297" s="400"/>
      <c r="H297" s="1500"/>
      <c r="I297" s="651"/>
      <c r="J297" s="571"/>
      <c r="K297" s="1500"/>
      <c r="L297" s="214"/>
      <c r="M297" s="341"/>
      <c r="N297" s="334"/>
      <c r="O297" s="1624"/>
      <c r="P297" s="1624"/>
      <c r="AH297" s="1631">
        <v>0</v>
      </c>
    </row>
    <row s="1635" customFormat="1" customHeight="1" ht="18.75" hidden="1">
      <c r="A298" s="1780" t="s">
        <v>277</v>
      </c>
      <c r="B298" s="1780" t="s">
        <v>278</v>
      </c>
      <c r="C298" s="369"/>
      <c r="D298" s="2462"/>
      <c r="E298" s="2204"/>
      <c r="F298" s="2383" t="str">
        <f>INDEX(PT_DIFFERENTIATION_VTAR,MATCH(A298,PT_DIFFERENTIATION_VTAR_ID,0))</f>
        <v>Тариф на транспортировку воды</v>
      </c>
      <c r="G298" s="2427" t="str">
        <f>INDEX(PT_DIFFERENTIATION_NTAR,MATCH(B298,PT_DIFFERENTIATION_NTAR_ID,0))</f>
        <v/>
      </c>
      <c r="H298" s="1862"/>
      <c r="I298" s="1739"/>
      <c r="J298" s="1773"/>
      <c r="K298" s="1778"/>
      <c r="L298" s="1862" t="s">
        <v>348</v>
      </c>
      <c r="M298" s="341"/>
      <c r="N298" s="334"/>
      <c r="O298" s="1624"/>
      <c r="P298" s="1624"/>
      <c r="AH298" s="1631">
        <v>0</v>
      </c>
    </row>
    <row s="1635" customFormat="1" customHeight="1" ht="18.75" hidden="1">
      <c r="A299" s="1780"/>
      <c r="B299" s="1780"/>
      <c r="C299" s="369" t="s">
        <v>1194</v>
      </c>
      <c r="D299" s="2462"/>
      <c r="E299" s="2204"/>
      <c r="F299" s="2383"/>
      <c r="G299" s="2427"/>
      <c r="H299" s="1500"/>
      <c r="I299" s="651" t="s">
        <v>1193</v>
      </c>
      <c r="J299" s="571"/>
      <c r="K299" s="1500"/>
      <c r="L299" s="214"/>
      <c r="M299" s="341"/>
      <c r="N299" s="334"/>
      <c r="O299" s="1624"/>
      <c r="P299" s="1624"/>
      <c r="AH299" s="1631">
        <v>0</v>
      </c>
    </row>
    <row s="1635" customFormat="1" customHeight="1" ht="0.75" hidden="1">
      <c r="A300" s="1780"/>
      <c r="B300" s="1780"/>
      <c r="C300" s="369" t="s">
        <v>1201</v>
      </c>
      <c r="D300" s="2462"/>
      <c r="E300" s="2204"/>
      <c r="F300" s="2383"/>
      <c r="G300" s="400"/>
      <c r="H300" s="1500"/>
      <c r="I300" s="651"/>
      <c r="J300" s="571"/>
      <c r="K300" s="1500"/>
      <c r="L300" s="214"/>
      <c r="M300" s="341"/>
      <c r="N300" s="334"/>
      <c r="O300" s="1624"/>
      <c r="P300" s="1624"/>
      <c r="AH300" s="1631">
        <v>0</v>
      </c>
    </row>
    <row s="1635" customFormat="1" customHeight="1" ht="18.75" hidden="1">
      <c r="A301" s="1780" t="s">
        <v>282</v>
      </c>
      <c r="B301" s="1780" t="s">
        <v>283</v>
      </c>
      <c r="C301" s="369"/>
      <c r="D301" s="2462"/>
      <c r="E301" s="2204"/>
      <c r="F301" s="2383" t="str">
        <f>INDEX(PT_DIFFERENTIATION_VTAR,MATCH(A301,PT_DIFFERENTIATION_VTAR_ID,0))</f>
        <v>Тариф на подвоз воды</v>
      </c>
      <c r="G301" s="2427" t="str">
        <f>INDEX(PT_DIFFERENTIATION_NTAR,MATCH(B301,PT_DIFFERENTIATION_NTAR_ID,0))</f>
        <v/>
      </c>
      <c r="H301" s="1862"/>
      <c r="I301" s="1739"/>
      <c r="J301" s="1773"/>
      <c r="K301" s="1778"/>
      <c r="L301" s="1862" t="s">
        <v>348</v>
      </c>
      <c r="M301" s="341"/>
      <c r="N301" s="334"/>
      <c r="O301" s="1624"/>
      <c r="P301" s="1624"/>
      <c r="AH301" s="1631">
        <v>0</v>
      </c>
    </row>
    <row s="1635" customFormat="1" customHeight="1" ht="18.75" hidden="1">
      <c r="A302" s="1780"/>
      <c r="B302" s="1780"/>
      <c r="C302" s="369" t="s">
        <v>1194</v>
      </c>
      <c r="D302" s="2462"/>
      <c r="E302" s="2204"/>
      <c r="F302" s="2383"/>
      <c r="G302" s="2427"/>
      <c r="H302" s="1500"/>
      <c r="I302" s="651" t="s">
        <v>1193</v>
      </c>
      <c r="J302" s="571"/>
      <c r="K302" s="1500"/>
      <c r="L302" s="214"/>
      <c r="M302" s="341"/>
      <c r="N302" s="334"/>
      <c r="O302" s="1624"/>
      <c r="P302" s="1624"/>
      <c r="AH302" s="1631">
        <v>0</v>
      </c>
    </row>
    <row s="1635" customFormat="1" customHeight="1" ht="0.75" hidden="1">
      <c r="A303" s="1780"/>
      <c r="B303" s="1780"/>
      <c r="C303" s="369" t="s">
        <v>1201</v>
      </c>
      <c r="D303" s="2462"/>
      <c r="E303" s="2204"/>
      <c r="F303" s="2383"/>
      <c r="G303" s="400"/>
      <c r="H303" s="1500"/>
      <c r="I303" s="651"/>
      <c r="J303" s="571"/>
      <c r="K303" s="1500"/>
      <c r="L303" s="214"/>
      <c r="M303" s="341"/>
      <c r="N303" s="334"/>
      <c r="O303" s="1624"/>
      <c r="P303" s="1624"/>
      <c r="AH303" s="1631">
        <v>0</v>
      </c>
    </row>
    <row s="1635" customFormat="1" customHeight="1" ht="18.75" hidden="1">
      <c r="A304" s="1780" t="s">
        <v>287</v>
      </c>
      <c r="B304" s="1780" t="s">
        <v>288</v>
      </c>
      <c r="C304" s="369"/>
      <c r="D304" s="2462"/>
      <c r="E304" s="2204"/>
      <c r="F304" s="2383"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427" t="str">
        <f>INDEX(PT_DIFFERENTIATION_NTAR,MATCH(B304,PT_DIFFERENTIATION_NTAR_ID,0))</f>
        <v/>
      </c>
      <c r="H304" s="1862"/>
      <c r="I304" s="1739"/>
      <c r="J304" s="1773"/>
      <c r="K304" s="1778"/>
      <c r="L304" s="1862" t="s">
        <v>348</v>
      </c>
      <c r="M304" s="341"/>
      <c r="N304" s="334"/>
      <c r="O304" s="1624"/>
      <c r="P304" s="1624"/>
      <c r="AH304" s="1631">
        <v>0</v>
      </c>
    </row>
    <row s="1635" customFormat="1" customHeight="1" ht="18.75" hidden="1">
      <c r="A305" s="1780"/>
      <c r="B305" s="1780"/>
      <c r="C305" s="369" t="s">
        <v>1194</v>
      </c>
      <c r="D305" s="2462"/>
      <c r="E305" s="2204"/>
      <c r="F305" s="2383"/>
      <c r="G305" s="2427"/>
      <c r="H305" s="1500"/>
      <c r="I305" s="651" t="s">
        <v>1193</v>
      </c>
      <c r="J305" s="571"/>
      <c r="K305" s="1500"/>
      <c r="L305" s="214"/>
      <c r="M305" s="341"/>
      <c r="N305" s="334"/>
      <c r="O305" s="1624"/>
      <c r="P305" s="1624"/>
      <c r="AH305" s="1631">
        <v>0</v>
      </c>
    </row>
    <row s="1635" customFormat="1" customHeight="1" ht="0.75" hidden="1">
      <c r="A306" s="1780"/>
      <c r="B306" s="1780"/>
      <c r="C306" s="369" t="s">
        <v>1201</v>
      </c>
      <c r="D306" s="2462"/>
      <c r="E306" s="2204"/>
      <c r="F306" s="2383"/>
      <c r="G306" s="400"/>
      <c r="H306" s="1500"/>
      <c r="I306" s="651"/>
      <c r="J306" s="571"/>
      <c r="K306" s="1500"/>
      <c r="L306" s="214"/>
      <c r="M306" s="341"/>
      <c r="N306" s="334"/>
      <c r="O306" s="1624"/>
      <c r="P306" s="1624"/>
      <c r="AH306" s="1631">
        <v>0</v>
      </c>
    </row>
    <row s="1635" customFormat="1" customHeight="1" ht="18.75" hidden="1">
      <c r="A307" s="1780" t="s">
        <v>292</v>
      </c>
      <c r="B307" s="1780" t="s">
        <v>293</v>
      </c>
      <c r="C307" s="369"/>
      <c r="D307" s="2462"/>
      <c r="E307" s="2204"/>
      <c r="F307" s="2383" t="str">
        <f>INDEX(PT_DIFFERENTIATION_VTAR,MATCH(A307,PT_DIFFERENTIATION_VTAR_ID,0))</f>
        <v>Тариф на горячую воду (горячее водоснабжение)</v>
      </c>
      <c r="G307" s="2427" t="str">
        <f>INDEX(PT_DIFFERENTIATION_NTAR,MATCH(B307,PT_DIFFERENTIATION_NTAR_ID,0))</f>
        <v/>
      </c>
      <c r="H307" s="1862"/>
      <c r="I307" s="1739"/>
      <c r="J307" s="1773"/>
      <c r="K307" s="1778"/>
      <c r="L307" s="1862" t="s">
        <v>348</v>
      </c>
      <c r="M307" s="341"/>
      <c r="N307" s="334"/>
      <c r="O307" s="1624"/>
      <c r="P307" s="1624"/>
      <c r="AH307" s="1631">
        <v>0</v>
      </c>
    </row>
    <row s="1635" customFormat="1" customHeight="1" ht="18.75" hidden="1">
      <c r="A308" s="1780"/>
      <c r="B308" s="1780"/>
      <c r="C308" s="369" t="s">
        <v>1194</v>
      </c>
      <c r="D308" s="2462"/>
      <c r="E308" s="2204"/>
      <c r="F308" s="2383"/>
      <c r="G308" s="2427"/>
      <c r="H308" s="1500"/>
      <c r="I308" s="651" t="s">
        <v>1193</v>
      </c>
      <c r="J308" s="571"/>
      <c r="K308" s="1500"/>
      <c r="L308" s="214"/>
      <c r="M308" s="341"/>
      <c r="N308" s="334"/>
      <c r="O308" s="1624"/>
      <c r="P308" s="1624"/>
      <c r="AH308" s="1631">
        <v>0</v>
      </c>
    </row>
    <row s="1635" customFormat="1" customHeight="1" ht="0.75" hidden="1">
      <c r="A309" s="1780"/>
      <c r="B309" s="1780"/>
      <c r="C309" s="369" t="s">
        <v>1201</v>
      </c>
      <c r="D309" s="2462"/>
      <c r="E309" s="2204"/>
      <c r="F309" s="2383"/>
      <c r="G309" s="400"/>
      <c r="H309" s="1500"/>
      <c r="I309" s="651"/>
      <c r="J309" s="571"/>
      <c r="K309" s="1500"/>
      <c r="L309" s="214"/>
      <c r="M309" s="341"/>
      <c r="N309" s="334"/>
      <c r="O309" s="1624"/>
      <c r="P309" s="1624"/>
      <c r="AH309" s="1631">
        <v>0</v>
      </c>
    </row>
    <row s="1635" customFormat="1" customHeight="1" ht="18.75" hidden="1">
      <c r="A310" s="1780" t="s">
        <v>297</v>
      </c>
      <c r="B310" s="1780" t="s">
        <v>298</v>
      </c>
      <c r="C310" s="369"/>
      <c r="D310" s="2462"/>
      <c r="E310" s="2204"/>
      <c r="F310" s="2383" t="str">
        <f>INDEX(PT_DIFFERENTIATION_VTAR,MATCH(A310,PT_DIFFERENTIATION_VTAR_ID,0))</f>
        <v>Тариф на транспортировку горячей воды</v>
      </c>
      <c r="G310" s="2427" t="str">
        <f>INDEX(PT_DIFFERENTIATION_NTAR,MATCH(B310,PT_DIFFERENTIATION_NTAR_ID,0))</f>
        <v/>
      </c>
      <c r="H310" s="1862"/>
      <c r="I310" s="1739"/>
      <c r="J310" s="1773"/>
      <c r="K310" s="1778"/>
      <c r="L310" s="1862" t="s">
        <v>348</v>
      </c>
      <c r="M310" s="341"/>
      <c r="N310" s="334"/>
      <c r="O310" s="1624"/>
      <c r="P310" s="1624"/>
      <c r="AH310" s="1631">
        <v>0</v>
      </c>
    </row>
    <row s="1635" customFormat="1" customHeight="1" ht="18.75" hidden="1">
      <c r="A311" s="1780"/>
      <c r="B311" s="1780"/>
      <c r="C311" s="369" t="s">
        <v>1194</v>
      </c>
      <c r="D311" s="2462"/>
      <c r="E311" s="2204"/>
      <c r="F311" s="2383"/>
      <c r="G311" s="2427"/>
      <c r="H311" s="1500"/>
      <c r="I311" s="651" t="s">
        <v>1193</v>
      </c>
      <c r="J311" s="571"/>
      <c r="K311" s="1500"/>
      <c r="L311" s="214"/>
      <c r="M311" s="341"/>
      <c r="N311" s="334"/>
      <c r="O311" s="1624"/>
      <c r="P311" s="1624"/>
      <c r="AH311" s="1631">
        <v>0</v>
      </c>
    </row>
    <row s="1635" customFormat="1" customHeight="1" ht="0.75" hidden="1">
      <c r="A312" s="1780"/>
      <c r="B312" s="1780"/>
      <c r="C312" s="369" t="s">
        <v>1201</v>
      </c>
      <c r="D312" s="2462"/>
      <c r="E312" s="2204"/>
      <c r="F312" s="2383"/>
      <c r="G312" s="400"/>
      <c r="H312" s="1500"/>
      <c r="I312" s="651"/>
      <c r="J312" s="571"/>
      <c r="K312" s="1500"/>
      <c r="L312" s="214"/>
      <c r="M312" s="341"/>
      <c r="N312" s="334"/>
      <c r="O312" s="1624"/>
      <c r="P312" s="1624"/>
      <c r="AH312" s="1631">
        <v>0</v>
      </c>
    </row>
    <row s="1635" customFormat="1" customHeight="1" ht="18.75" hidden="1">
      <c r="A313" s="1780" t="s">
        <v>302</v>
      </c>
      <c r="B313" s="1780" t="s">
        <v>303</v>
      </c>
      <c r="C313" s="369"/>
      <c r="D313" s="2462"/>
      <c r="E313" s="2204"/>
      <c r="F313" s="2383" t="str">
        <f>INDEX(PT_DIFFERENTIATION_VTAR,MATCH(A313,PT_DIFFERENTIATION_VTAR_ID,0))</f>
        <v>Тариф на подключение (технологическое присоединение) к централизованной системе горячего водоснабжения</v>
      </c>
      <c r="G313" s="2427" t="str">
        <f>INDEX(PT_DIFFERENTIATION_NTAR,MATCH(B313,PT_DIFFERENTIATION_NTAR_ID,0))</f>
        <v/>
      </c>
      <c r="H313" s="1862"/>
      <c r="I313" s="1739"/>
      <c r="J313" s="1773"/>
      <c r="K313" s="1778"/>
      <c r="L313" s="1862" t="s">
        <v>348</v>
      </c>
      <c r="M313" s="341"/>
      <c r="N313" s="334"/>
      <c r="O313" s="1624"/>
      <c r="P313" s="1624"/>
      <c r="AH313" s="1631">
        <v>0</v>
      </c>
    </row>
    <row s="1635" customFormat="1" customHeight="1" ht="18.75" hidden="1">
      <c r="A314" s="1780"/>
      <c r="B314" s="1780"/>
      <c r="C314" s="369" t="s">
        <v>1194</v>
      </c>
      <c r="D314" s="2462"/>
      <c r="E314" s="2204"/>
      <c r="F314" s="2383"/>
      <c r="G314" s="2427"/>
      <c r="H314" s="1500"/>
      <c r="I314" s="651" t="s">
        <v>1193</v>
      </c>
      <c r="J314" s="571"/>
      <c r="K314" s="1500"/>
      <c r="L314" s="214"/>
      <c r="M314" s="341"/>
      <c r="N314" s="334"/>
      <c r="O314" s="1624"/>
      <c r="P314" s="1624"/>
      <c r="AH314" s="1631">
        <v>0</v>
      </c>
    </row>
    <row s="1635" customFormat="1" customHeight="1" ht="0.75" hidden="1">
      <c r="A315" s="1780"/>
      <c r="B315" s="1780"/>
      <c r="C315" s="369" t="s">
        <v>1201</v>
      </c>
      <c r="D315" s="2462"/>
      <c r="E315" s="2204"/>
      <c r="F315" s="2383"/>
      <c r="G315" s="400"/>
      <c r="H315" s="1500"/>
      <c r="I315" s="651"/>
      <c r="J315" s="571"/>
      <c r="K315" s="1500"/>
      <c r="L315" s="214"/>
      <c r="M315" s="341"/>
      <c r="N315" s="334"/>
      <c r="O315" s="1624"/>
      <c r="P315" s="1624"/>
      <c r="AH315" s="1631">
        <v>0</v>
      </c>
    </row>
    <row s="1635" customFormat="1" customHeight="1" ht="18.75" hidden="1">
      <c r="A316" s="1780" t="s">
        <v>307</v>
      </c>
      <c r="B316" s="1780" t="s">
        <v>308</v>
      </c>
      <c r="C316" s="369"/>
      <c r="D316" s="2462"/>
      <c r="E316" s="2204"/>
      <c r="F316" s="2383" t="str">
        <f>INDEX(PT_DIFFERENTIATION_VTAR,MATCH(A316,PT_DIFFERENTIATION_VTAR_ID,0))</f>
        <v>Тариф на водоотведение</v>
      </c>
      <c r="G316" s="2427" t="str">
        <f>INDEX(PT_DIFFERENTIATION_NTAR,MATCH(B316,PT_DIFFERENTIATION_NTAR_ID,0))</f>
        <v/>
      </c>
      <c r="H316" s="1862"/>
      <c r="I316" s="1739"/>
      <c r="J316" s="1773"/>
      <c r="K316" s="1778"/>
      <c r="L316" s="1862" t="s">
        <v>348</v>
      </c>
      <c r="M316" s="341"/>
      <c r="N316" s="334"/>
      <c r="O316" s="1624"/>
      <c r="P316" s="1624"/>
      <c r="AH316" s="1631">
        <v>0</v>
      </c>
    </row>
    <row s="1635" customFormat="1" customHeight="1" ht="18.75" hidden="1">
      <c r="A317" s="1780"/>
      <c r="B317" s="1780"/>
      <c r="C317" s="369" t="s">
        <v>1194</v>
      </c>
      <c r="D317" s="2462"/>
      <c r="E317" s="2204"/>
      <c r="F317" s="2383"/>
      <c r="G317" s="2427"/>
      <c r="H317" s="1500"/>
      <c r="I317" s="651" t="s">
        <v>1193</v>
      </c>
      <c r="J317" s="571"/>
      <c r="K317" s="1500"/>
      <c r="L317" s="214"/>
      <c r="M317" s="341"/>
      <c r="N317" s="334"/>
      <c r="O317" s="1624"/>
      <c r="P317" s="1624"/>
      <c r="AH317" s="1631">
        <v>0</v>
      </c>
    </row>
    <row s="1635" customFormat="1" customHeight="1" ht="0.75" hidden="1">
      <c r="A318" s="1780"/>
      <c r="B318" s="1780"/>
      <c r="C318" s="369" t="s">
        <v>1201</v>
      </c>
      <c r="D318" s="2462"/>
      <c r="E318" s="2204"/>
      <c r="F318" s="2383"/>
      <c r="G318" s="400"/>
      <c r="H318" s="1500"/>
      <c r="I318" s="651"/>
      <c r="J318" s="571"/>
      <c r="K318" s="1500"/>
      <c r="L318" s="214"/>
      <c r="M318" s="341"/>
      <c r="N318" s="334"/>
      <c r="O318" s="1624"/>
      <c r="P318" s="1624"/>
      <c r="AH318" s="1631">
        <v>0</v>
      </c>
    </row>
    <row s="1635" customFormat="1" customHeight="1" ht="18.75" hidden="1">
      <c r="A319" s="1780" t="s">
        <v>312</v>
      </c>
      <c r="B319" s="1780" t="s">
        <v>313</v>
      </c>
      <c r="C319" s="369"/>
      <c r="D319" s="2462"/>
      <c r="E319" s="2204"/>
      <c r="F319" s="2383" t="str">
        <f>INDEX(PT_DIFFERENTIATION_VTAR,MATCH(A319,PT_DIFFERENTIATION_VTAR_ID,0))</f>
        <v>Тариф на транспортировку сточных вод</v>
      </c>
      <c r="G319" s="2427" t="str">
        <f>INDEX(PT_DIFFERENTIATION_NTAR,MATCH(B319,PT_DIFFERENTIATION_NTAR_ID,0))</f>
        <v/>
      </c>
      <c r="H319" s="1862"/>
      <c r="I319" s="1739"/>
      <c r="J319" s="1773"/>
      <c r="K319" s="1778"/>
      <c r="L319" s="1862" t="s">
        <v>348</v>
      </c>
      <c r="M319" s="341"/>
      <c r="N319" s="334"/>
      <c r="O319" s="1624"/>
      <c r="P319" s="1624"/>
      <c r="AH319" s="1631">
        <v>0</v>
      </c>
    </row>
    <row s="1635" customFormat="1" customHeight="1" ht="18.75" hidden="1">
      <c r="A320" s="1780"/>
      <c r="B320" s="1780"/>
      <c r="C320" s="369" t="s">
        <v>1194</v>
      </c>
      <c r="D320" s="2462"/>
      <c r="E320" s="2204"/>
      <c r="F320" s="2383"/>
      <c r="G320" s="2427"/>
      <c r="H320" s="1500"/>
      <c r="I320" s="651" t="s">
        <v>1193</v>
      </c>
      <c r="J320" s="571"/>
      <c r="K320" s="1500"/>
      <c r="L320" s="214"/>
      <c r="M320" s="341"/>
      <c r="N320" s="334"/>
      <c r="O320" s="1624"/>
      <c r="P320" s="1624"/>
      <c r="AH320" s="1631">
        <v>0</v>
      </c>
    </row>
    <row s="1635" customFormat="1" customHeight="1" ht="0.75" hidden="1">
      <c r="A321" s="1780"/>
      <c r="B321" s="1780"/>
      <c r="C321" s="369" t="s">
        <v>1201</v>
      </c>
      <c r="D321" s="2462"/>
      <c r="E321" s="2204"/>
      <c r="F321" s="2383"/>
      <c r="G321" s="400"/>
      <c r="H321" s="1500"/>
      <c r="I321" s="651"/>
      <c r="J321" s="571"/>
      <c r="K321" s="1500"/>
      <c r="L321" s="214"/>
      <c r="M321" s="341"/>
      <c r="N321" s="334"/>
      <c r="O321" s="1624"/>
      <c r="P321" s="1624"/>
      <c r="AH321" s="1631">
        <v>0</v>
      </c>
    </row>
    <row s="1635" customFormat="1" customHeight="1" ht="18.75" hidden="1">
      <c r="A322" s="1780" t="s">
        <v>317</v>
      </c>
      <c r="B322" s="1780" t="s">
        <v>318</v>
      </c>
      <c r="C322" s="369"/>
      <c r="D322" s="2462"/>
      <c r="E322" s="2204"/>
      <c r="F322" s="2383" t="str">
        <f>INDEX(PT_DIFFERENTIATION_VTAR,MATCH(A322,PT_DIFFERENTIATION_VTAR_ID,0))</f>
        <v>Тариф на подключение (технологическое присоединение) к централизованной системе водоотведения</v>
      </c>
      <c r="G322" s="2427" t="str">
        <f>INDEX(PT_DIFFERENTIATION_NTAR,MATCH(B322,PT_DIFFERENTIATION_NTAR_ID,0))</f>
        <v/>
      </c>
      <c r="H322" s="1862"/>
      <c r="I322" s="1739"/>
      <c r="J322" s="1773"/>
      <c r="K322" s="1778"/>
      <c r="L322" s="1862" t="s">
        <v>348</v>
      </c>
      <c r="M322" s="341"/>
      <c r="N322" s="334"/>
      <c r="O322" s="1624"/>
      <c r="P322" s="1624"/>
      <c r="AH322" s="1631">
        <v>0</v>
      </c>
    </row>
    <row s="1635" customFormat="1" customHeight="1" ht="18.75" hidden="1">
      <c r="A323" s="1780"/>
      <c r="B323" s="1780"/>
      <c r="C323" s="369" t="s">
        <v>1194</v>
      </c>
      <c r="D323" s="2462"/>
      <c r="E323" s="2204"/>
      <c r="F323" s="2383"/>
      <c r="G323" s="2427"/>
      <c r="H323" s="1500"/>
      <c r="I323" s="651" t="s">
        <v>1193</v>
      </c>
      <c r="J323" s="571"/>
      <c r="K323" s="1500"/>
      <c r="L323" s="214"/>
      <c r="M323" s="341"/>
      <c r="N323" s="334"/>
      <c r="O323" s="1624"/>
      <c r="P323" s="1624"/>
      <c r="AH323" s="1631">
        <v>0</v>
      </c>
    </row>
    <row s="1635" customFormat="1" customHeight="1" ht="1.05">
      <c r="A324" s="1780"/>
      <c r="B324" s="1780"/>
      <c r="C324" s="369" t="s">
        <v>1201</v>
      </c>
      <c r="D324" s="2462"/>
      <c r="E324" s="2204"/>
      <c r="F324" s="2383"/>
      <c r="G324" s="400"/>
      <c r="H324" s="1500"/>
      <c r="I324" s="651"/>
      <c r="J324" s="571"/>
      <c r="K324" s="1500"/>
      <c r="L324" s="214"/>
      <c r="M324" s="341"/>
      <c r="N324" s="334"/>
      <c r="O324" s="1624"/>
      <c r="P324" s="1624"/>
      <c r="AH324" s="1631">
        <v>1</v>
      </c>
    </row>
    <row customHeight="1" ht="27.299999999999997">
      <c r="A325" s="1780"/>
      <c r="B325" s="1780"/>
      <c r="D325" s="376"/>
      <c r="E325" s="147" t="s">
        <v>94</v>
      </c>
      <c r="F32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25" s="2460"/>
      <c r="H325" s="2460"/>
      <c r="I325" s="2460"/>
      <c r="J325" s="2460"/>
      <c r="K325" s="2460"/>
      <c r="L325" s="2460"/>
      <c r="M325" s="297"/>
      <c r="N325" s="334"/>
      <c r="AH325" s="374">
        <v>26</v>
      </c>
    </row>
    <row s="1635" customFormat="1" customHeight="1" ht="60.75" hidden="1">
      <c r="A326" s="1780" t="s">
        <v>157</v>
      </c>
      <c r="B326" s="1780" t="s">
        <v>158</v>
      </c>
      <c r="C326" s="369"/>
      <c r="D326" s="2462"/>
      <c r="E326" s="2204"/>
      <c r="F326" s="2383" t="str">
        <f>INDEX(PT_DIFFERENTIATION_VTAR,MATCH(A326,PT_DIFFERENTIATION_VTAR_ID,0))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6" s="2427" t="str">
        <f>INDEX(PT_DIFFERENTIATION_NTAR,MATCH(B326,PT_DIFFERENTIATION_NTAR_ID,0))</f>
        <v/>
      </c>
      <c r="H326" s="1862"/>
      <c r="I326" s="1739"/>
      <c r="J326" s="1773"/>
      <c r="K326" s="1778"/>
      <c r="L326" s="1862" t="s">
        <v>348</v>
      </c>
      <c r="M32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6" s="334"/>
      <c r="O326" s="1624"/>
      <c r="P326" s="1624"/>
      <c r="AH326" s="1631">
        <v>0</v>
      </c>
    </row>
    <row s="1635" customFormat="1" customHeight="1" ht="18.75" hidden="1">
      <c r="A327" s="1780"/>
      <c r="B327" s="1780"/>
      <c r="C327" s="369" t="s">
        <v>1194</v>
      </c>
      <c r="D327" s="2462"/>
      <c r="E327" s="2204"/>
      <c r="F327" s="2383"/>
      <c r="G327" s="2427"/>
      <c r="H327" s="1500"/>
      <c r="I327" s="651" t="s">
        <v>1193</v>
      </c>
      <c r="J327" s="571"/>
      <c r="K327" s="1500"/>
      <c r="L327" s="214"/>
      <c r="M327" s="2170"/>
      <c r="N327" s="334"/>
      <c r="O327" s="1624"/>
      <c r="P327" s="1624"/>
      <c r="AH327" s="1631">
        <v>0</v>
      </c>
    </row>
    <row s="1635" customFormat="1" customHeight="1" ht="0.75" hidden="1">
      <c r="A328" s="1780"/>
      <c r="B328" s="1780"/>
      <c r="C328" s="369" t="s">
        <v>1201</v>
      </c>
      <c r="D328" s="2462"/>
      <c r="E328" s="2204"/>
      <c r="F328" s="2383"/>
      <c r="G328" s="400"/>
      <c r="H328" s="1500"/>
      <c r="I328" s="651"/>
      <c r="J328" s="571"/>
      <c r="K328" s="1500"/>
      <c r="L328" s="214"/>
      <c r="M328" s="2170"/>
      <c r="N328" s="334"/>
      <c r="O328" s="1624"/>
      <c r="P328" s="1624"/>
      <c r="AH328" s="1631">
        <v>0</v>
      </c>
    </row>
    <row s="1635" customFormat="1" customHeight="1" ht="45" hidden="1">
      <c r="A329" s="1780" t="s">
        <v>165</v>
      </c>
      <c r="B329" s="1780" t="s">
        <v>166</v>
      </c>
      <c r="C329" s="369"/>
      <c r="D329" s="2462"/>
      <c r="E329" s="2204"/>
      <c r="F329" s="2383" t="str">
        <f>INDEX(PT_DIFFERENTIATION_VTAR,MATCH(A329,PT_DIFFERENTIATION_VTAR_ID,0))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29" s="2427" t="str">
        <f>INDEX(PT_DIFFERENTIATION_NTAR,MATCH(B329,PT_DIFFERENTIATION_NTAR_ID,0))</f>
        <v>Льготный тариф для физических лиц, проживающих в г. Тюмени. Для потребителей, подключенных к системам теплоснабжения: распределительные сети ПАО "СУЭНКО"(до 01.01.2018), ведомственные котельные, магистральные тепловые сети АО "УТСК"(до 01.01.2018,в жилищном фонде с 01.07.2017), котельные ТМУП "ТТС" (расположенные по адресам: г.Тюмень, ул.Электростроителей,1, стр.1; ул.Луначарского,18, стр.1; ул.Газодобытчиков,19; ул.Академика Сахарова,48, стр.1), ООО "Техноцентр", ООО "ТехЭнерго"(ул.Интернациональная,199, стр.1; ул.Новоселов,66, стр.2), ФБУ Центр реабилитации ФСС РФ "Тараскуль", ООО "Теплый дом", ООО "ТЕПЛОН"(ул. Мельникайте, д.2, соор.2), ООО "ТСК"(проезд Воронинские горки,101, стр.12); ООО "СБК ЭНЕРГО" (ул. Интернациональная, 199, стр.3), а также котельная, расположенная по адресу: г.Тюмень,ул.Велижанская,д.66, стр.1</v>
      </c>
      <c r="H329" s="1862"/>
      <c r="I329" s="1739"/>
      <c r="J329" s="1773"/>
      <c r="K329" s="1778"/>
      <c r="L329" s="1862" t="s">
        <v>348</v>
      </c>
      <c r="M329" s="2171"/>
      <c r="N329" s="334"/>
      <c r="O329" s="1624"/>
      <c r="P329" s="1624"/>
      <c r="AH329" s="1631">
        <v>0</v>
      </c>
    </row>
    <row s="1635" customFormat="1" customHeight="1" ht="18.75" hidden="1">
      <c r="A330" s="1780"/>
      <c r="B330" s="1780"/>
      <c r="C330" s="369" t="s">
        <v>1194</v>
      </c>
      <c r="D330" s="2462"/>
      <c r="E330" s="2204"/>
      <c r="F330" s="2383"/>
      <c r="G330" s="2427"/>
      <c r="H330" s="1500"/>
      <c r="I330" s="651" t="s">
        <v>1193</v>
      </c>
      <c r="J330" s="571"/>
      <c r="K330" s="1500"/>
      <c r="L330" s="214"/>
      <c r="M330" s="1861"/>
      <c r="N330" s="334"/>
      <c r="O330" s="1624"/>
      <c r="P330" s="1624"/>
      <c r="AH330" s="1631">
        <v>0</v>
      </c>
    </row>
    <row s="1635" customFormat="1" customHeight="1" ht="18.75">
      <c r="A331" s="1823" t="s">
        <v>165</v>
      </c>
      <c r="B331" s="1823" t="s">
        <v>175</v>
      </c>
      <c r="C331" s="1687"/>
      <c r="D331" s="344"/>
      <c r="E331" s="1031"/>
      <c r="F331" s="1031"/>
      <c r="G331" s="2427" t="str">
        <f>INDEX(PT_DIFFERENTIATION_NTAR,MATCH(B331,PT_DIFFERENTIATION_NTAR_ID,0))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ТМУП"ТТС"(расположенная по адресу: г. Тюмень, ул. Дружбы,132, стр.2)</v>
      </c>
      <c r="H331" s="2271"/>
      <c r="I331" s="1739"/>
      <c r="J331" s="1773"/>
      <c r="K331" s="1778"/>
      <c r="L331" s="2271" t="s">
        <v>348</v>
      </c>
      <c r="M331" s="2318"/>
      <c r="N331" s="618"/>
      <c r="O331" s="1624"/>
      <c r="P331" s="1624"/>
      <c r="Q331" s="1635"/>
      <c r="R331" s="1635"/>
      <c r="S331" s="1635"/>
      <c r="T331" s="1635"/>
      <c r="U331" s="1635"/>
      <c r="V331" s="1635"/>
      <c r="W331" s="1635"/>
      <c r="X331" s="1635"/>
      <c r="Y331" s="1635"/>
      <c r="Z331" s="1635"/>
      <c r="AA331" s="1635"/>
      <c r="AB331" s="1635"/>
      <c r="AC331" s="1635"/>
      <c r="AD331" s="1635"/>
      <c r="AE331" s="1635"/>
      <c r="AF331" s="1635"/>
      <c r="AG331" s="1635"/>
      <c r="AH331" s="1635">
        <v>0</v>
      </c>
    </row>
    <row s="1635" customFormat="1" customHeight="1" ht="18.75">
      <c r="A332" s="1823"/>
      <c r="B332" s="1823"/>
      <c r="C332" s="1687" t="s">
        <v>1194</v>
      </c>
      <c r="D332" s="344"/>
      <c r="E332" s="1031"/>
      <c r="F332" s="1031"/>
      <c r="G332" s="2427"/>
      <c r="H332" s="3471"/>
      <c r="I332" s="3472" t="s">
        <v>1193</v>
      </c>
      <c r="J332" s="3473"/>
      <c r="K332" s="3474"/>
      <c r="L332" s="3475"/>
      <c r="M332" s="2318"/>
      <c r="N332" s="618"/>
      <c r="O332" s="1624"/>
      <c r="P332" s="1624"/>
      <c r="Q332" s="1635"/>
      <c r="R332" s="1635"/>
      <c r="S332" s="1635"/>
      <c r="T332" s="1635"/>
      <c r="U332" s="1635"/>
      <c r="V332" s="1635"/>
      <c r="W332" s="1635"/>
      <c r="X332" s="1635"/>
      <c r="Y332" s="1635"/>
      <c r="Z332" s="1635"/>
      <c r="AA332" s="1635"/>
      <c r="AB332" s="1635"/>
      <c r="AC332" s="1635"/>
      <c r="AD332" s="1635"/>
      <c r="AE332" s="1635"/>
      <c r="AF332" s="1635"/>
      <c r="AG332" s="1635"/>
      <c r="AH332" s="1635">
        <v>0</v>
      </c>
    </row>
    <row s="1635" customFormat="1" customHeight="1" ht="18.75">
      <c r="A333" s="1823" t="s">
        <v>165</v>
      </c>
      <c r="B333" s="1823" t="s">
        <v>180</v>
      </c>
      <c r="C333" s="1687"/>
      <c r="D333" s="344"/>
      <c r="E333" s="1031"/>
      <c r="F333" s="1031"/>
      <c r="G333" s="2427" t="str">
        <f>INDEX(PT_DIFFERENTIATION_NTAR,MATCH(B333,PT_DIFFERENTIATION_NTAR_ID,0))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"ТСК"</v>
      </c>
      <c r="H333" s="2271"/>
      <c r="I333" s="1739"/>
      <c r="J333" s="1773"/>
      <c r="K333" s="1778"/>
      <c r="L333" s="2271" t="s">
        <v>348</v>
      </c>
      <c r="M333" s="2318"/>
      <c r="N333" s="618"/>
      <c r="O333" s="1624"/>
      <c r="P333" s="1624"/>
      <c r="Q333" s="1635"/>
      <c r="R333" s="1635"/>
      <c r="S333" s="1635"/>
      <c r="T333" s="1635"/>
      <c r="U333" s="1635"/>
      <c r="V333" s="1635"/>
      <c r="W333" s="1635"/>
      <c r="X333" s="1635"/>
      <c r="Y333" s="1635"/>
      <c r="Z333" s="1635"/>
      <c r="AA333" s="1635"/>
      <c r="AB333" s="1635"/>
      <c r="AC333" s="1635"/>
      <c r="AD333" s="1635"/>
      <c r="AE333" s="1635"/>
      <c r="AF333" s="1635"/>
      <c r="AG333" s="1635"/>
      <c r="AH333" s="1635">
        <v>0</v>
      </c>
    </row>
    <row s="1635" customFormat="1" customHeight="1" ht="18.75">
      <c r="A334" s="1823"/>
      <c r="B334" s="1823"/>
      <c r="C334" s="1687" t="s">
        <v>1194</v>
      </c>
      <c r="D334" s="344"/>
      <c r="E334" s="1031"/>
      <c r="F334" s="1031"/>
      <c r="G334" s="2427"/>
      <c r="H334" s="3476"/>
      <c r="I334" s="3477" t="s">
        <v>1193</v>
      </c>
      <c r="J334" s="3478"/>
      <c r="K334" s="3479"/>
      <c r="L334" s="3480"/>
      <c r="M334" s="2318"/>
      <c r="N334" s="618"/>
      <c r="O334" s="1624"/>
      <c r="P334" s="1624"/>
      <c r="Q334" s="1635"/>
      <c r="R334" s="1635"/>
      <c r="S334" s="1635"/>
      <c r="T334" s="1635"/>
      <c r="U334" s="1635"/>
      <c r="V334" s="1635"/>
      <c r="W334" s="1635"/>
      <c r="X334" s="1635"/>
      <c r="Y334" s="1635"/>
      <c r="Z334" s="1635"/>
      <c r="AA334" s="1635"/>
      <c r="AB334" s="1635"/>
      <c r="AC334" s="1635"/>
      <c r="AD334" s="1635"/>
      <c r="AE334" s="1635"/>
      <c r="AF334" s="1635"/>
      <c r="AG334" s="1635"/>
      <c r="AH334" s="1635">
        <v>0</v>
      </c>
    </row>
    <row s="1635" customFormat="1" customHeight="1" ht="18.75">
      <c r="A335" s="1823" t="s">
        <v>165</v>
      </c>
      <c r="B335" s="1823" t="s">
        <v>185</v>
      </c>
      <c r="C335" s="1687"/>
      <c r="D335" s="344"/>
      <c r="E335" s="1031"/>
      <c r="F335" s="1031"/>
      <c r="G335" s="2427" t="str">
        <f>INDEX(PT_DIFFERENTIATION_NTAR,MATCH(B335,PT_DIFFERENTIATION_NTAR_ID,0))</f>
        <v>Льготный тариф для физических лиц, проживающих в г. Тюмени. Для потребителей, подключенных к системам теплоснабжения: котельная, эксплуатируемая ООО "УК НА ПРАЖСКОЙ"</v>
      </c>
      <c r="H335" s="2271"/>
      <c r="I335" s="1739"/>
      <c r="J335" s="1773"/>
      <c r="K335" s="1778"/>
      <c r="L335" s="2271" t="s">
        <v>348</v>
      </c>
      <c r="M335" s="2318"/>
      <c r="N335" s="618"/>
      <c r="O335" s="1624"/>
      <c r="P335" s="1624"/>
      <c r="Q335" s="1635"/>
      <c r="R335" s="1635"/>
      <c r="S335" s="1635"/>
      <c r="T335" s="1635"/>
      <c r="U335" s="1635"/>
      <c r="V335" s="1635"/>
      <c r="W335" s="1635"/>
      <c r="X335" s="1635"/>
      <c r="Y335" s="1635"/>
      <c r="Z335" s="1635"/>
      <c r="AA335" s="1635"/>
      <c r="AB335" s="1635"/>
      <c r="AC335" s="1635"/>
      <c r="AD335" s="1635"/>
      <c r="AE335" s="1635"/>
      <c r="AF335" s="1635"/>
      <c r="AG335" s="1635"/>
      <c r="AH335" s="1635">
        <v>0</v>
      </c>
    </row>
    <row s="1635" customFormat="1" customHeight="1" ht="18.75">
      <c r="A336" s="1823"/>
      <c r="B336" s="1823"/>
      <c r="C336" s="1687" t="s">
        <v>1194</v>
      </c>
      <c r="D336" s="344"/>
      <c r="E336" s="1031"/>
      <c r="F336" s="1031"/>
      <c r="G336" s="2427"/>
      <c r="H336" s="3481"/>
      <c r="I336" s="3482" t="s">
        <v>1193</v>
      </c>
      <c r="J336" s="3483"/>
      <c r="K336" s="3484"/>
      <c r="L336" s="3485"/>
      <c r="M336" s="2318"/>
      <c r="N336" s="618"/>
      <c r="O336" s="1624"/>
      <c r="P336" s="1624"/>
      <c r="Q336" s="1635"/>
      <c r="R336" s="1635"/>
      <c r="S336" s="1635"/>
      <c r="T336" s="1635"/>
      <c r="U336" s="1635"/>
      <c r="V336" s="1635"/>
      <c r="W336" s="1635"/>
      <c r="X336" s="1635"/>
      <c r="Y336" s="1635"/>
      <c r="Z336" s="1635"/>
      <c r="AA336" s="1635"/>
      <c r="AB336" s="1635"/>
      <c r="AC336" s="1635"/>
      <c r="AD336" s="1635"/>
      <c r="AE336" s="1635"/>
      <c r="AF336" s="1635"/>
      <c r="AG336" s="1635"/>
      <c r="AH336" s="1635">
        <v>0</v>
      </c>
    </row>
    <row s="1635" customFormat="1" customHeight="1" ht="18.75">
      <c r="A337" s="1823" t="s">
        <v>165</v>
      </c>
      <c r="B337" s="1823" t="s">
        <v>190</v>
      </c>
      <c r="C337" s="1687"/>
      <c r="D337" s="344"/>
      <c r="E337" s="1031"/>
      <c r="F337" s="1031"/>
      <c r="G337" s="2427" t="str">
        <f>INDEX(PT_DIFFERENTIATION_NTAR,MATCH(B337,PT_DIFFERENTIATION_NTAR_ID,0))</f>
        <v>Льготный тариф для физических лиц, проживающих в г.Тюмени. Для потребителей, подключенных к системам теплоснабжения: ООО "РЕМИН-ЭНЕРГО" (расположенная по адресу: г.Тюмень, ул. Клары Цеткин, 64, корп.1, стр.2)</v>
      </c>
      <c r="H337" s="2271"/>
      <c r="I337" s="1739"/>
      <c r="J337" s="1773"/>
      <c r="K337" s="1778"/>
      <c r="L337" s="2271" t="s">
        <v>348</v>
      </c>
      <c r="M337" s="2318"/>
      <c r="N337" s="618"/>
      <c r="O337" s="1624"/>
      <c r="P337" s="1624"/>
      <c r="Q337" s="1635"/>
      <c r="R337" s="1635"/>
      <c r="S337" s="1635"/>
      <c r="T337" s="1635"/>
      <c r="U337" s="1635"/>
      <c r="V337" s="1635"/>
      <c r="W337" s="1635"/>
      <c r="X337" s="1635"/>
      <c r="Y337" s="1635"/>
      <c r="Z337" s="1635"/>
      <c r="AA337" s="1635"/>
      <c r="AB337" s="1635"/>
      <c r="AC337" s="1635"/>
      <c r="AD337" s="1635"/>
      <c r="AE337" s="1635"/>
      <c r="AF337" s="1635"/>
      <c r="AG337" s="1635"/>
      <c r="AH337" s="1635">
        <v>0</v>
      </c>
    </row>
    <row s="1635" customFormat="1" customHeight="1" ht="18.75">
      <c r="A338" s="1823"/>
      <c r="B338" s="1823"/>
      <c r="C338" s="1687" t="s">
        <v>1194</v>
      </c>
      <c r="D338" s="344"/>
      <c r="E338" s="1031"/>
      <c r="F338" s="1031"/>
      <c r="G338" s="2427"/>
      <c r="H338" s="3486"/>
      <c r="I338" s="3487" t="s">
        <v>1193</v>
      </c>
      <c r="J338" s="3488"/>
      <c r="K338" s="3489"/>
      <c r="L338" s="3490"/>
      <c r="M338" s="2318"/>
      <c r="N338" s="618"/>
      <c r="O338" s="1624"/>
      <c r="P338" s="1624"/>
      <c r="Q338" s="1635"/>
      <c r="R338" s="1635"/>
      <c r="S338" s="1635"/>
      <c r="T338" s="1635"/>
      <c r="U338" s="1635"/>
      <c r="V338" s="1635"/>
      <c r="W338" s="1635"/>
      <c r="X338" s="1635"/>
      <c r="Y338" s="1635"/>
      <c r="Z338" s="1635"/>
      <c r="AA338" s="1635"/>
      <c r="AB338" s="1635"/>
      <c r="AC338" s="1635"/>
      <c r="AD338" s="1635"/>
      <c r="AE338" s="1635"/>
      <c r="AF338" s="1635"/>
      <c r="AG338" s="1635"/>
      <c r="AH338" s="1635">
        <v>0</v>
      </c>
    </row>
    <row s="1635" customFormat="1" customHeight="1" ht="18.75">
      <c r="A339" s="1823" t="s">
        <v>165</v>
      </c>
      <c r="B339" s="1823" t="s">
        <v>195</v>
      </c>
      <c r="C339" s="1687"/>
      <c r="D339" s="344"/>
      <c r="E339" s="1031"/>
      <c r="F339" s="1031"/>
      <c r="G339" s="2427" t="str">
        <f>INDEX(PT_DIFFERENTIATION_NTAR,MATCH(B339,PT_DIFFERENTIATION_NTAR_ID,0))</f>
        <v>Льготный тариф для физических лиц, проживающих в г. Тюмени. Для потребителей, подключенных к системам теплоснабжения: от котельной, ранее обслуживаемой ФГБУ " ЦЖКУ" Минобороны России</v>
      </c>
      <c r="H339" s="2271"/>
      <c r="I339" s="1739"/>
      <c r="J339" s="1773"/>
      <c r="K339" s="1778"/>
      <c r="L339" s="2271" t="s">
        <v>348</v>
      </c>
      <c r="M339" s="2318"/>
      <c r="N339" s="618"/>
      <c r="O339" s="1624"/>
      <c r="P339" s="1624"/>
      <c r="Q339" s="1635"/>
      <c r="R339" s="1635"/>
      <c r="S339" s="1635"/>
      <c r="T339" s="1635"/>
      <c r="U339" s="1635"/>
      <c r="V339" s="1635"/>
      <c r="W339" s="1635"/>
      <c r="X339" s="1635"/>
      <c r="Y339" s="1635"/>
      <c r="Z339" s="1635"/>
      <c r="AA339" s="1635"/>
      <c r="AB339" s="1635"/>
      <c r="AC339" s="1635"/>
      <c r="AD339" s="1635"/>
      <c r="AE339" s="1635"/>
      <c r="AF339" s="1635"/>
      <c r="AG339" s="1635"/>
      <c r="AH339" s="1635">
        <v>0</v>
      </c>
    </row>
    <row s="1635" customFormat="1" customHeight="1" ht="18.75">
      <c r="A340" s="1823"/>
      <c r="B340" s="1823"/>
      <c r="C340" s="1687" t="s">
        <v>1194</v>
      </c>
      <c r="D340" s="344"/>
      <c r="E340" s="1031"/>
      <c r="F340" s="1031"/>
      <c r="G340" s="2427"/>
      <c r="H340" s="3491"/>
      <c r="I340" s="3492" t="s">
        <v>1193</v>
      </c>
      <c r="J340" s="3493"/>
      <c r="K340" s="3494"/>
      <c r="L340" s="3495"/>
      <c r="M340" s="2318"/>
      <c r="N340" s="618"/>
      <c r="O340" s="1624"/>
      <c r="P340" s="1624"/>
      <c r="Q340" s="1635"/>
      <c r="R340" s="1635"/>
      <c r="S340" s="1635"/>
      <c r="T340" s="1635"/>
      <c r="U340" s="1635"/>
      <c r="V340" s="1635"/>
      <c r="W340" s="1635"/>
      <c r="X340" s="1635"/>
      <c r="Y340" s="1635"/>
      <c r="Z340" s="1635"/>
      <c r="AA340" s="1635"/>
      <c r="AB340" s="1635"/>
      <c r="AC340" s="1635"/>
      <c r="AD340" s="1635"/>
      <c r="AE340" s="1635"/>
      <c r="AF340" s="1635"/>
      <c r="AG340" s="1635"/>
      <c r="AH340" s="1635">
        <v>0</v>
      </c>
    </row>
    <row s="1635" customFormat="1" customHeight="1" ht="18.75">
      <c r="A341" s="1823" t="s">
        <v>165</v>
      </c>
      <c r="B341" s="1823" t="s">
        <v>200</v>
      </c>
      <c r="C341" s="1687"/>
      <c r="D341" s="344"/>
      <c r="E341" s="1031"/>
      <c r="F341" s="1031"/>
      <c r="G341" s="2427" t="str">
        <f>INDEX(PT_DIFFERENTIATION_NTAR,MATCH(B341,PT_DIFFERENTIATION_NTAR_ID,0))</f>
        <v>Льготный тариф для физических лиц, проживающих в г. Тюмени. Для потребителей, подключенных к распределительным тепловым сетям, находящимся на обслуживании ПАО "СУЭНКО" до 01.01.2018 и до 01.01.2017 получавших тепловую энергию от АО"УТСК", в жилищном фонде, введенном в эксплуатацию по 30.06.2017 включительно, а также к магистральным тепловым сетям, эксплуатируемым АО"УТСК" до 01.01.2018, в жилищном фонде, введенном в эксплуатацию по 30.06.2017 включительно</v>
      </c>
      <c r="H341" s="2271"/>
      <c r="I341" s="1739"/>
      <c r="J341" s="1773"/>
      <c r="K341" s="1778"/>
      <c r="L341" s="2271" t="s">
        <v>348</v>
      </c>
      <c r="M341" s="2318"/>
      <c r="N341" s="618"/>
      <c r="O341" s="1624"/>
      <c r="P341" s="1624"/>
      <c r="Q341" s="1635"/>
      <c r="R341" s="1635"/>
      <c r="S341" s="1635"/>
      <c r="T341" s="1635"/>
      <c r="U341" s="1635"/>
      <c r="V341" s="1635"/>
      <c r="W341" s="1635"/>
      <c r="X341" s="1635"/>
      <c r="Y341" s="1635"/>
      <c r="Z341" s="1635"/>
      <c r="AA341" s="1635"/>
      <c r="AB341" s="1635"/>
      <c r="AC341" s="1635"/>
      <c r="AD341" s="1635"/>
      <c r="AE341" s="1635"/>
      <c r="AF341" s="1635"/>
      <c r="AG341" s="1635"/>
      <c r="AH341" s="1635">
        <v>0</v>
      </c>
    </row>
    <row s="1635" customFormat="1" customHeight="1" ht="18.75">
      <c r="A342" s="1823"/>
      <c r="B342" s="1823"/>
      <c r="C342" s="1687" t="s">
        <v>1194</v>
      </c>
      <c r="D342" s="344"/>
      <c r="E342" s="1031"/>
      <c r="F342" s="1031"/>
      <c r="G342" s="2427"/>
      <c r="H342" s="3496"/>
      <c r="I342" s="3497" t="s">
        <v>1193</v>
      </c>
      <c r="J342" s="3498"/>
      <c r="K342" s="3499"/>
      <c r="L342" s="3500"/>
      <c r="M342" s="2318"/>
      <c r="N342" s="618"/>
      <c r="O342" s="1624"/>
      <c r="P342" s="1624"/>
      <c r="Q342" s="1635"/>
      <c r="R342" s="1635"/>
      <c r="S342" s="1635"/>
      <c r="T342" s="1635"/>
      <c r="U342" s="1635"/>
      <c r="V342" s="1635"/>
      <c r="W342" s="1635"/>
      <c r="X342" s="1635"/>
      <c r="Y342" s="1635"/>
      <c r="Z342" s="1635"/>
      <c r="AA342" s="1635"/>
      <c r="AB342" s="1635"/>
      <c r="AC342" s="1635"/>
      <c r="AD342" s="1635"/>
      <c r="AE342" s="1635"/>
      <c r="AF342" s="1635"/>
      <c r="AG342" s="1635"/>
      <c r="AH342" s="1635">
        <v>0</v>
      </c>
    </row>
    <row s="1635" customFormat="1" customHeight="1" ht="18.75">
      <c r="A343" s="1823" t="s">
        <v>165</v>
      </c>
      <c r="B343" s="1823" t="s">
        <v>205</v>
      </c>
      <c r="C343" s="1687"/>
      <c r="D343" s="344"/>
      <c r="E343" s="1031"/>
      <c r="F343" s="1031"/>
      <c r="G343" s="2427" t="str">
        <f>INDEX(PT_DIFFERENTIATION_NTAR,MATCH(B343,PT_DIFFERENTIATION_NTAR_ID,0))</f>
        <v>Льготный тариф для физических лиц, проживающих в г. Тюмени. Для потребителей, подключенных к распределительным тепловым сетям, эксплуатируемым ООО УК "Тюменьжилсервис" до 01.09.2019</v>
      </c>
      <c r="H343" s="2271"/>
      <c r="I343" s="1739"/>
      <c r="J343" s="1773"/>
      <c r="K343" s="1778"/>
      <c r="L343" s="2271" t="s">
        <v>348</v>
      </c>
      <c r="M343" s="2318"/>
      <c r="N343" s="618"/>
      <c r="O343" s="1624"/>
      <c r="P343" s="1624"/>
      <c r="Q343" s="1635"/>
      <c r="R343" s="1635"/>
      <c r="S343" s="1635"/>
      <c r="T343" s="1635"/>
      <c r="U343" s="1635"/>
      <c r="V343" s="1635"/>
      <c r="W343" s="1635"/>
      <c r="X343" s="1635"/>
      <c r="Y343" s="1635"/>
      <c r="Z343" s="1635"/>
      <c r="AA343" s="1635"/>
      <c r="AB343" s="1635"/>
      <c r="AC343" s="1635"/>
      <c r="AD343" s="1635"/>
      <c r="AE343" s="1635"/>
      <c r="AF343" s="1635"/>
      <c r="AG343" s="1635"/>
      <c r="AH343" s="1635">
        <v>0</v>
      </c>
    </row>
    <row s="1635" customFormat="1" customHeight="1" ht="18.75">
      <c r="A344" s="1823"/>
      <c r="B344" s="1823"/>
      <c r="C344" s="1687" t="s">
        <v>1194</v>
      </c>
      <c r="D344" s="344"/>
      <c r="E344" s="1031"/>
      <c r="F344" s="1031"/>
      <c r="G344" s="2427"/>
      <c r="H344" s="3501"/>
      <c r="I344" s="3502" t="s">
        <v>1193</v>
      </c>
      <c r="J344" s="3503"/>
      <c r="K344" s="3504"/>
      <c r="L344" s="3505"/>
      <c r="M344" s="2318"/>
      <c r="N344" s="618"/>
      <c r="O344" s="1624"/>
      <c r="P344" s="1624"/>
      <c r="Q344" s="1635"/>
      <c r="R344" s="1635"/>
      <c r="S344" s="1635"/>
      <c r="T344" s="1635"/>
      <c r="U344" s="1635"/>
      <c r="V344" s="1635"/>
      <c r="W344" s="1635"/>
      <c r="X344" s="1635"/>
      <c r="Y344" s="1635"/>
      <c r="Z344" s="1635"/>
      <c r="AA344" s="1635"/>
      <c r="AB344" s="1635"/>
      <c r="AC344" s="1635"/>
      <c r="AD344" s="1635"/>
      <c r="AE344" s="1635"/>
      <c r="AF344" s="1635"/>
      <c r="AG344" s="1635"/>
      <c r="AH344" s="1635">
        <v>0</v>
      </c>
    </row>
    <row s="1635" customFormat="1" customHeight="1" ht="0.75" hidden="1">
      <c r="A345" s="1780"/>
      <c r="B345" s="1780"/>
      <c r="C345" s="369" t="s">
        <v>1201</v>
      </c>
      <c r="D345" s="2462"/>
      <c r="E345" s="2204"/>
      <c r="F345" s="2383"/>
      <c r="G345" s="400"/>
      <c r="H345" s="1500"/>
      <c r="I345" s="651"/>
      <c r="J345" s="571"/>
      <c r="K345" s="1500"/>
      <c r="L345" s="214"/>
      <c r="M345" s="341"/>
      <c r="N345" s="334"/>
      <c r="O345" s="1624"/>
      <c r="P345" s="1624"/>
      <c r="AH345" s="1631">
        <v>0</v>
      </c>
    </row>
    <row s="1635" customFormat="1" customHeight="1" ht="45" hidden="1">
      <c r="A346" s="1780" t="s">
        <v>211</v>
      </c>
      <c r="B346" s="1780" t="s">
        <v>212</v>
      </c>
      <c r="C346" s="369"/>
      <c r="D346" s="2462"/>
      <c r="E346" s="2204"/>
      <c r="F346" s="2383" t="str">
        <f>INDEX(PT_DIFFERENTIATION_VTAR,MATCH(A346,PT_DIFFERENTIATION_VTAR_ID,0))</f>
        <v>Тарифы на теплоноситель, поставляемый теплоснабжающими организациями потребителям, другим теплоснабжающим организациям</v>
      </c>
      <c r="G346" s="2427" t="str">
        <f>INDEX(PT_DIFFERENTIATION_NTAR,MATCH(B346,PT_DIFFERENTIATION_NTAR_ID,0))</f>
        <v/>
      </c>
      <c r="H346" s="1862"/>
      <c r="I346" s="1739"/>
      <c r="J346" s="1773"/>
      <c r="K346" s="1778"/>
      <c r="L346" s="1862" t="s">
        <v>348</v>
      </c>
      <c r="M346" s="341"/>
      <c r="N346" s="334"/>
      <c r="O346" s="1624"/>
      <c r="P346" s="1624"/>
      <c r="AH346" s="1631">
        <v>0</v>
      </c>
    </row>
    <row s="1635" customFormat="1" customHeight="1" ht="18.75" hidden="1">
      <c r="A347" s="1780"/>
      <c r="B347" s="1780"/>
      <c r="C347" s="369" t="s">
        <v>1194</v>
      </c>
      <c r="D347" s="2462"/>
      <c r="E347" s="2204"/>
      <c r="F347" s="2383"/>
      <c r="G347" s="2427"/>
      <c r="H347" s="1500"/>
      <c r="I347" s="651" t="s">
        <v>1193</v>
      </c>
      <c r="J347" s="571"/>
      <c r="K347" s="1500"/>
      <c r="L347" s="214"/>
      <c r="M347" s="341"/>
      <c r="N347" s="334"/>
      <c r="O347" s="1624"/>
      <c r="P347" s="1624"/>
      <c r="AH347" s="1631">
        <v>0</v>
      </c>
    </row>
    <row s="1635" customFormat="1" customHeight="1" ht="0.75" hidden="1">
      <c r="A348" s="1780"/>
      <c r="B348" s="1780"/>
      <c r="C348" s="369" t="s">
        <v>1201</v>
      </c>
      <c r="D348" s="2462"/>
      <c r="E348" s="2204"/>
      <c r="F348" s="2383"/>
      <c r="G348" s="400"/>
      <c r="H348" s="1500"/>
      <c r="I348" s="651"/>
      <c r="J348" s="571"/>
      <c r="K348" s="1500"/>
      <c r="L348" s="214"/>
      <c r="M348" s="341"/>
      <c r="N348" s="334"/>
      <c r="O348" s="1624"/>
      <c r="P348" s="1624"/>
      <c r="AH348" s="1631">
        <v>0</v>
      </c>
    </row>
    <row s="1635" customFormat="1" customHeight="1" ht="45" hidden="1">
      <c r="A349" s="1780" t="s">
        <v>217</v>
      </c>
      <c r="B349" s="1780" t="s">
        <v>218</v>
      </c>
      <c r="C349" s="369"/>
      <c r="D349" s="2462"/>
      <c r="E349" s="2204"/>
      <c r="F349" s="2383" t="str">
        <f>INDEX(PT_DIFFERENTIATION_VTAR,MATCH(A349,PT_DIFFERENTIATION_VTAR_ID,0))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9" s="2427" t="str">
        <f>INDEX(PT_DIFFERENTIATION_NTAR,MATCH(B349,PT_DIFFERENTIATION_NTAR_ID,0))</f>
        <v/>
      </c>
      <c r="H349" s="1862"/>
      <c r="I349" s="1739"/>
      <c r="J349" s="1773"/>
      <c r="K349" s="1778"/>
      <c r="L349" s="1862" t="s">
        <v>348</v>
      </c>
      <c r="M349" s="341"/>
      <c r="N349" s="334"/>
      <c r="O349" s="1624"/>
      <c r="P349" s="1624"/>
      <c r="AH349" s="1631">
        <v>0</v>
      </c>
    </row>
    <row s="1635" customFormat="1" customHeight="1" ht="18.75" hidden="1">
      <c r="A350" s="1780"/>
      <c r="B350" s="1780"/>
      <c r="C350" s="369" t="s">
        <v>1194</v>
      </c>
      <c r="D350" s="2462"/>
      <c r="E350" s="2204"/>
      <c r="F350" s="2383"/>
      <c r="G350" s="2427"/>
      <c r="H350" s="1500"/>
      <c r="I350" s="651" t="s">
        <v>1193</v>
      </c>
      <c r="J350" s="571"/>
      <c r="K350" s="1500"/>
      <c r="L350" s="214"/>
      <c r="M350" s="341"/>
      <c r="N350" s="334"/>
      <c r="O350" s="1624"/>
      <c r="P350" s="1624"/>
      <c r="AH350" s="1631">
        <v>0</v>
      </c>
    </row>
    <row s="1635" customFormat="1" customHeight="1" ht="0.75" hidden="1">
      <c r="A351" s="1780"/>
      <c r="B351" s="1780"/>
      <c r="C351" s="369" t="s">
        <v>1201</v>
      </c>
      <c r="D351" s="2462"/>
      <c r="E351" s="2204"/>
      <c r="F351" s="2383"/>
      <c r="G351" s="400"/>
      <c r="H351" s="1500"/>
      <c r="I351" s="651"/>
      <c r="J351" s="571"/>
      <c r="K351" s="1500"/>
      <c r="L351" s="214"/>
      <c r="M351" s="341"/>
      <c r="N351" s="334"/>
      <c r="O351" s="1624"/>
      <c r="P351" s="1624"/>
      <c r="AH351" s="1631">
        <v>0</v>
      </c>
    </row>
    <row s="1635" customFormat="1" customHeight="1" ht="18.75" hidden="1">
      <c r="A352" s="1780" t="s">
        <v>223</v>
      </c>
      <c r="B352" s="1780" t="s">
        <v>224</v>
      </c>
      <c r="C352" s="369"/>
      <c r="D352" s="2462"/>
      <c r="E352" s="2204"/>
      <c r="F352" s="2383" t="str">
        <f>INDEX(PT_DIFFERENTIATION_VTAR,MATCH(A352,PT_DIFFERENTIATION_VTAR_ID,0))</f>
        <v>Тарифы на услуги по передаче тепловой энергии</v>
      </c>
      <c r="G352" s="2427" t="str">
        <f>INDEX(PT_DIFFERENTIATION_NTAR,MATCH(B352,PT_DIFFERENTIATION_NTAR_ID,0))</f>
        <v/>
      </c>
      <c r="H352" s="1862"/>
      <c r="I352" s="1739"/>
      <c r="J352" s="1773"/>
      <c r="K352" s="1778"/>
      <c r="L352" s="1862" t="s">
        <v>348</v>
      </c>
      <c r="M352" s="341"/>
      <c r="N352" s="334"/>
      <c r="O352" s="1624"/>
      <c r="P352" s="1624"/>
      <c r="AH352" s="1631">
        <v>0</v>
      </c>
    </row>
    <row s="1635" customFormat="1" customHeight="1" ht="18.75" hidden="1">
      <c r="A353" s="1780"/>
      <c r="B353" s="1780"/>
      <c r="C353" s="369" t="s">
        <v>1194</v>
      </c>
      <c r="D353" s="2462"/>
      <c r="E353" s="2204"/>
      <c r="F353" s="2383"/>
      <c r="G353" s="2427"/>
      <c r="H353" s="1500"/>
      <c r="I353" s="651" t="s">
        <v>1193</v>
      </c>
      <c r="J353" s="571"/>
      <c r="K353" s="1500"/>
      <c r="L353" s="214"/>
      <c r="M353" s="341"/>
      <c r="N353" s="334"/>
      <c r="O353" s="1624"/>
      <c r="P353" s="1624"/>
      <c r="AH353" s="1631">
        <v>0</v>
      </c>
    </row>
    <row s="1635" customFormat="1" customHeight="1" ht="0.75" hidden="1">
      <c r="A354" s="1780"/>
      <c r="B354" s="1780"/>
      <c r="C354" s="369" t="s">
        <v>1201</v>
      </c>
      <c r="D354" s="2462"/>
      <c r="E354" s="2204"/>
      <c r="F354" s="2383"/>
      <c r="G354" s="400"/>
      <c r="H354" s="1500"/>
      <c r="I354" s="651"/>
      <c r="J354" s="571"/>
      <c r="K354" s="1500"/>
      <c r="L354" s="214"/>
      <c r="M354" s="341"/>
      <c r="N354" s="334"/>
      <c r="O354" s="1624"/>
      <c r="P354" s="1624"/>
      <c r="AH354" s="1631">
        <v>0</v>
      </c>
    </row>
    <row s="1635" customFormat="1" customHeight="1" ht="18.75" hidden="1">
      <c r="A355" s="1780" t="s">
        <v>229</v>
      </c>
      <c r="B355" s="1780" t="s">
        <v>230</v>
      </c>
      <c r="C355" s="369"/>
      <c r="D355" s="2462"/>
      <c r="E355" s="2204"/>
      <c r="F355" s="2383" t="str">
        <f>INDEX(PT_DIFFERENTIATION_VTAR,MATCH(A355,PT_DIFFERENTIATION_VTAR_ID,0))</f>
        <v>Тарифы на услуги по передаче теплоносителя</v>
      </c>
      <c r="G355" s="2427" t="str">
        <f>INDEX(PT_DIFFERENTIATION_NTAR,MATCH(B355,PT_DIFFERENTIATION_NTAR_ID,0))</f>
        <v/>
      </c>
      <c r="H355" s="1862"/>
      <c r="I355" s="1739"/>
      <c r="J355" s="1773"/>
      <c r="K355" s="1778"/>
      <c r="L355" s="1862" t="s">
        <v>348</v>
      </c>
      <c r="M355" s="341"/>
      <c r="N355" s="334"/>
      <c r="O355" s="1624"/>
      <c r="P355" s="1624"/>
      <c r="AH355" s="1631">
        <v>0</v>
      </c>
    </row>
    <row s="1635" customFormat="1" customHeight="1" ht="18.75" hidden="1">
      <c r="A356" s="1780"/>
      <c r="B356" s="1780"/>
      <c r="C356" s="369" t="s">
        <v>1194</v>
      </c>
      <c r="D356" s="2462"/>
      <c r="E356" s="2204"/>
      <c r="F356" s="2383"/>
      <c r="G356" s="2427"/>
      <c r="H356" s="1500"/>
      <c r="I356" s="651" t="s">
        <v>1193</v>
      </c>
      <c r="J356" s="571"/>
      <c r="K356" s="1500"/>
      <c r="L356" s="214"/>
      <c r="M356" s="341"/>
      <c r="N356" s="334"/>
      <c r="O356" s="1624"/>
      <c r="P356" s="1624"/>
      <c r="AH356" s="1631">
        <v>0</v>
      </c>
    </row>
    <row s="1635" customFormat="1" customHeight="1" ht="0.75" hidden="1">
      <c r="A357" s="1780"/>
      <c r="B357" s="1780"/>
      <c r="C357" s="369" t="s">
        <v>1201</v>
      </c>
      <c r="D357" s="2462"/>
      <c r="E357" s="2204"/>
      <c r="F357" s="2383"/>
      <c r="G357" s="400"/>
      <c r="H357" s="1500"/>
      <c r="I357" s="651"/>
      <c r="J357" s="571"/>
      <c r="K357" s="1500"/>
      <c r="L357" s="214"/>
      <c r="M357" s="341"/>
      <c r="N357" s="334"/>
      <c r="O357" s="1624"/>
      <c r="P357" s="1624"/>
      <c r="AH357" s="1631">
        <v>0</v>
      </c>
    </row>
    <row s="1635" customFormat="1" customHeight="1" ht="18.75" hidden="1">
      <c r="A358" s="1780" t="s">
        <v>235</v>
      </c>
      <c r="B358" s="1780" t="s">
        <v>236</v>
      </c>
      <c r="C358" s="369"/>
      <c r="D358" s="2462"/>
      <c r="E358" s="2204"/>
      <c r="F358" s="2383" t="str">
        <f>INDEX(PT_DIFFERENTIATION_VTAR,MATCH(A358,PT_DIFFERENTIATION_VTAR_ID,0))</f>
        <v>Плата за услуги по поддержанию резервной тепловой мощности при отсутствии потребления тепловой энергии</v>
      </c>
      <c r="G358" s="2427" t="str">
        <f>INDEX(PT_DIFFERENTIATION_NTAR,MATCH(B358,PT_DIFFERENTIATION_NTAR_ID,0))</f>
        <v/>
      </c>
      <c r="H358" s="1862"/>
      <c r="I358" s="1739"/>
      <c r="J358" s="1773"/>
      <c r="K358" s="1778"/>
      <c r="L358" s="1862" t="s">
        <v>348</v>
      </c>
      <c r="M358" s="341"/>
      <c r="N358" s="334"/>
      <c r="O358" s="1624"/>
      <c r="P358" s="1624"/>
      <c r="AH358" s="1631">
        <v>0</v>
      </c>
    </row>
    <row s="1635" customFormat="1" customHeight="1" ht="18.75" hidden="1">
      <c r="A359" s="1780"/>
      <c r="B359" s="1780"/>
      <c r="C359" s="369" t="s">
        <v>1194</v>
      </c>
      <c r="D359" s="2462"/>
      <c r="E359" s="2204"/>
      <c r="F359" s="2383"/>
      <c r="G359" s="2427"/>
      <c r="H359" s="1500"/>
      <c r="I359" s="651" t="s">
        <v>1193</v>
      </c>
      <c r="J359" s="571"/>
      <c r="K359" s="1500"/>
      <c r="L359" s="214"/>
      <c r="M359" s="341"/>
      <c r="N359" s="334"/>
      <c r="O359" s="1624"/>
      <c r="P359" s="1624"/>
      <c r="AH359" s="1631">
        <v>0</v>
      </c>
    </row>
    <row s="1635" customFormat="1" customHeight="1" ht="0.75" hidden="1">
      <c r="A360" s="1780"/>
      <c r="B360" s="1780"/>
      <c r="C360" s="369" t="s">
        <v>1201</v>
      </c>
      <c r="D360" s="2462"/>
      <c r="E360" s="2204"/>
      <c r="F360" s="2383"/>
      <c r="G360" s="400"/>
      <c r="H360" s="1500"/>
      <c r="I360" s="651"/>
      <c r="J360" s="571"/>
      <c r="K360" s="1500"/>
      <c r="L360" s="214"/>
      <c r="M360" s="341"/>
      <c r="N360" s="334"/>
      <c r="O360" s="1624"/>
      <c r="P360" s="1624"/>
      <c r="AH360" s="1631">
        <v>0</v>
      </c>
    </row>
    <row s="1635" customFormat="1" customHeight="1" ht="18.75" hidden="1">
      <c r="A361" s="1780" t="s">
        <v>241</v>
      </c>
      <c r="B361" s="1780" t="s">
        <v>242</v>
      </c>
      <c r="C361" s="369"/>
      <c r="D361" s="2462"/>
      <c r="E361" s="2204"/>
      <c r="F361" s="2383" t="str">
        <f>INDEX(PT_DIFFERENTIATION_VTAR,MATCH(A361,PT_DIFFERENTIATION_VTAR_ID,0))</f>
        <v>Плата за подключение (технологическое присоединение) к системе теплоснабжения</v>
      </c>
      <c r="G361" s="2427" t="str">
        <f>INDEX(PT_DIFFERENTIATION_NTAR,MATCH(B361,PT_DIFFERENTIATION_NTAR_ID,0))</f>
        <v/>
      </c>
      <c r="H361" s="1862"/>
      <c r="I361" s="1739"/>
      <c r="J361" s="1773"/>
      <c r="K361" s="1778"/>
      <c r="L361" s="1862" t="s">
        <v>348</v>
      </c>
      <c r="M361" s="341"/>
      <c r="N361" s="334"/>
      <c r="O361" s="1624"/>
      <c r="P361" s="1624"/>
      <c r="AH361" s="1631">
        <v>0</v>
      </c>
    </row>
    <row s="1635" customFormat="1" customHeight="1" ht="18.75" hidden="1">
      <c r="A362" s="1780"/>
      <c r="B362" s="1780"/>
      <c r="C362" s="369" t="s">
        <v>1194</v>
      </c>
      <c r="D362" s="2462"/>
      <c r="E362" s="2204"/>
      <c r="F362" s="2383"/>
      <c r="G362" s="2427"/>
      <c r="H362" s="1500"/>
      <c r="I362" s="651" t="s">
        <v>1193</v>
      </c>
      <c r="J362" s="571"/>
      <c r="K362" s="1500"/>
      <c r="L362" s="214"/>
      <c r="M362" s="341"/>
      <c r="N362" s="334"/>
      <c r="O362" s="1624"/>
      <c r="P362" s="1624"/>
      <c r="AH362" s="1631">
        <v>0</v>
      </c>
    </row>
    <row s="1635" customFormat="1" customHeight="1" ht="0.75" hidden="1">
      <c r="A363" s="1780"/>
      <c r="B363" s="1780"/>
      <c r="C363" s="369" t="s">
        <v>1201</v>
      </c>
      <c r="D363" s="2462"/>
      <c r="E363" s="2204"/>
      <c r="F363" s="2383"/>
      <c r="G363" s="400"/>
      <c r="H363" s="1500"/>
      <c r="I363" s="651"/>
      <c r="J363" s="571"/>
      <c r="K363" s="1500"/>
      <c r="L363" s="214"/>
      <c r="M363" s="341"/>
      <c r="N363" s="334"/>
      <c r="O363" s="1624"/>
      <c r="P363" s="1624"/>
      <c r="AH363" s="1631">
        <v>0</v>
      </c>
    </row>
    <row s="1635" customFormat="1" customHeight="1" ht="18.75" hidden="1">
      <c r="A364" s="1780" t="s">
        <v>247</v>
      </c>
      <c r="B364" s="1780" t="s">
        <v>248</v>
      </c>
      <c r="C364" s="369"/>
      <c r="D364" s="2462"/>
      <c r="E364" s="2204"/>
      <c r="F364" s="2383" t="str">
        <f>INDEX(PT_DIFFERENTIATION_VTAR,MATCH(A364,PT_DIFFERENTIATION_VTAR_ID,0))</f>
        <v>Плата за подключение (технологическое присоединение) к системе теплоснабжения (индивидуальная)</v>
      </c>
      <c r="G364" s="2427" t="str">
        <f>INDEX(PT_DIFFERENTIATION_NTAR,MATCH(B364,PT_DIFFERENTIATION_NTAR_ID,0))</f>
        <v/>
      </c>
      <c r="H364" s="1989"/>
      <c r="I364" s="1739"/>
      <c r="J364" s="1773"/>
      <c r="K364" s="1778"/>
      <c r="L364" s="1989" t="s">
        <v>348</v>
      </c>
      <c r="M364" s="341"/>
      <c r="N364" s="334"/>
      <c r="O364" s="1624"/>
      <c r="P364" s="1624"/>
      <c r="AH364" s="1631">
        <v>0</v>
      </c>
    </row>
    <row s="1635" customFormat="1" customHeight="1" ht="18.75" hidden="1">
      <c r="A365" s="1780"/>
      <c r="B365" s="1780"/>
      <c r="C365" s="369" t="s">
        <v>1194</v>
      </c>
      <c r="D365" s="2462"/>
      <c r="E365" s="2204"/>
      <c r="F365" s="2383"/>
      <c r="G365" s="2427"/>
      <c r="H365" s="1500"/>
      <c r="I365" s="651" t="s">
        <v>1193</v>
      </c>
      <c r="J365" s="571"/>
      <c r="K365" s="1500"/>
      <c r="L365" s="214"/>
      <c r="M365" s="341"/>
      <c r="N365" s="334"/>
      <c r="O365" s="1624"/>
      <c r="P365" s="1624"/>
      <c r="AH365" s="1631">
        <v>0</v>
      </c>
    </row>
    <row s="1635" customFormat="1" customHeight="1" ht="0.75" hidden="1">
      <c r="A366" s="1780"/>
      <c r="B366" s="1780"/>
      <c r="C366" s="369" t="s">
        <v>1201</v>
      </c>
      <c r="D366" s="2462"/>
      <c r="E366" s="2204"/>
      <c r="F366" s="2383"/>
      <c r="G366" s="400"/>
      <c r="H366" s="1500"/>
      <c r="I366" s="651"/>
      <c r="J366" s="571"/>
      <c r="K366" s="1500"/>
      <c r="L366" s="214"/>
      <c r="M366" s="341"/>
      <c r="N366" s="334"/>
      <c r="O366" s="1624"/>
      <c r="P366" s="1624"/>
      <c r="AH366" s="1631">
        <v>0</v>
      </c>
    </row>
    <row s="1635" customFormat="1" customHeight="1" ht="18.75" hidden="1">
      <c r="A367" s="1780" t="s">
        <v>267</v>
      </c>
      <c r="B367" s="1780" t="s">
        <v>268</v>
      </c>
      <c r="C367" s="369"/>
      <c r="D367" s="2462"/>
      <c r="E367" s="2204"/>
      <c r="F367" s="2383" t="str">
        <f>INDEX(PT_DIFFERENTIATION_VTAR,MATCH(A367,PT_DIFFERENTIATION_VTAR_ID,0))</f>
        <v>Тариф на питьевую воду (питьевое водоснабжение)</v>
      </c>
      <c r="G367" s="2427" t="str">
        <f>INDEX(PT_DIFFERENTIATION_NTAR,MATCH(B367,PT_DIFFERENTIATION_NTAR_ID,0))</f>
        <v/>
      </c>
      <c r="H367" s="1862"/>
      <c r="I367" s="1739"/>
      <c r="J367" s="1773"/>
      <c r="K367" s="1778"/>
      <c r="L367" s="1862" t="s">
        <v>348</v>
      </c>
      <c r="M367" s="341"/>
      <c r="N367" s="334"/>
      <c r="O367" s="1624"/>
      <c r="P367" s="1624"/>
      <c r="AH367" s="1631">
        <v>0</v>
      </c>
    </row>
    <row s="1635" customFormat="1" customHeight="1" ht="18.75" hidden="1">
      <c r="A368" s="1780"/>
      <c r="B368" s="1780"/>
      <c r="C368" s="369" t="s">
        <v>1194</v>
      </c>
      <c r="D368" s="2462"/>
      <c r="E368" s="2204"/>
      <c r="F368" s="2383"/>
      <c r="G368" s="2427"/>
      <c r="H368" s="1500"/>
      <c r="I368" s="651" t="s">
        <v>1193</v>
      </c>
      <c r="J368" s="571"/>
      <c r="K368" s="1500"/>
      <c r="L368" s="214"/>
      <c r="M368" s="341"/>
      <c r="N368" s="334"/>
      <c r="O368" s="1624"/>
      <c r="P368" s="1624"/>
      <c r="AH368" s="1631">
        <v>0</v>
      </c>
    </row>
    <row s="1635" customFormat="1" customHeight="1" ht="0.75" hidden="1">
      <c r="A369" s="1780"/>
      <c r="B369" s="1780"/>
      <c r="C369" s="369" t="s">
        <v>1201</v>
      </c>
      <c r="D369" s="2462"/>
      <c r="E369" s="2204"/>
      <c r="F369" s="2383"/>
      <c r="G369" s="400"/>
      <c r="H369" s="1500"/>
      <c r="I369" s="651"/>
      <c r="J369" s="571"/>
      <c r="K369" s="1500"/>
      <c r="L369" s="214"/>
      <c r="M369" s="341"/>
      <c r="N369" s="334"/>
      <c r="O369" s="1624"/>
      <c r="P369" s="1624"/>
      <c r="AH369" s="1631">
        <v>0</v>
      </c>
    </row>
    <row s="1635" customFormat="1" customHeight="1" ht="18.75" hidden="1">
      <c r="A370" s="1780" t="s">
        <v>272</v>
      </c>
      <c r="B370" s="1780" t="s">
        <v>273</v>
      </c>
      <c r="C370" s="369"/>
      <c r="D370" s="2462"/>
      <c r="E370" s="2204"/>
      <c r="F370" s="2383" t="str">
        <f>INDEX(PT_DIFFERENTIATION_VTAR,MATCH(A370,PT_DIFFERENTIATION_VTAR_ID,0))</f>
        <v>Тариф на техническую воду</v>
      </c>
      <c r="G370" s="2427" t="str">
        <f>INDEX(PT_DIFFERENTIATION_NTAR,MATCH(B370,PT_DIFFERENTIATION_NTAR_ID,0))</f>
        <v/>
      </c>
      <c r="H370" s="1862"/>
      <c r="I370" s="1739"/>
      <c r="J370" s="1773"/>
      <c r="K370" s="1778"/>
      <c r="L370" s="1862" t="s">
        <v>348</v>
      </c>
      <c r="M370" s="341"/>
      <c r="N370" s="334"/>
      <c r="O370" s="1624"/>
      <c r="P370" s="1624"/>
      <c r="AH370" s="1631">
        <v>0</v>
      </c>
    </row>
    <row s="1635" customFormat="1" customHeight="1" ht="18.75" hidden="1">
      <c r="A371" s="1780"/>
      <c r="B371" s="1780"/>
      <c r="C371" s="369" t="s">
        <v>1194</v>
      </c>
      <c r="D371" s="2462"/>
      <c r="E371" s="2204"/>
      <c r="F371" s="2383"/>
      <c r="G371" s="2427"/>
      <c r="H371" s="1500"/>
      <c r="I371" s="651" t="s">
        <v>1193</v>
      </c>
      <c r="J371" s="571"/>
      <c r="K371" s="1500"/>
      <c r="L371" s="214"/>
      <c r="M371" s="341"/>
      <c r="N371" s="334"/>
      <c r="O371" s="1624"/>
      <c r="P371" s="1624"/>
      <c r="AH371" s="1631">
        <v>0</v>
      </c>
    </row>
    <row s="1635" customFormat="1" customHeight="1" ht="0.75" hidden="1">
      <c r="A372" s="1780"/>
      <c r="B372" s="1780"/>
      <c r="C372" s="369" t="s">
        <v>1201</v>
      </c>
      <c r="D372" s="2462"/>
      <c r="E372" s="2204"/>
      <c r="F372" s="2383"/>
      <c r="G372" s="400"/>
      <c r="H372" s="1500"/>
      <c r="I372" s="651"/>
      <c r="J372" s="571"/>
      <c r="K372" s="1500"/>
      <c r="L372" s="214"/>
      <c r="M372" s="341"/>
      <c r="N372" s="334"/>
      <c r="O372" s="1624"/>
      <c r="P372" s="1624"/>
      <c r="AH372" s="1631">
        <v>0</v>
      </c>
    </row>
    <row s="1635" customFormat="1" customHeight="1" ht="18.75" hidden="1">
      <c r="A373" s="1780" t="s">
        <v>277</v>
      </c>
      <c r="B373" s="1780" t="s">
        <v>278</v>
      </c>
      <c r="C373" s="369"/>
      <c r="D373" s="2462"/>
      <c r="E373" s="2204"/>
      <c r="F373" s="2383" t="str">
        <f>INDEX(PT_DIFFERENTIATION_VTAR,MATCH(A373,PT_DIFFERENTIATION_VTAR_ID,0))</f>
        <v>Тариф на транспортировку воды</v>
      </c>
      <c r="G373" s="2427" t="str">
        <f>INDEX(PT_DIFFERENTIATION_NTAR,MATCH(B373,PT_DIFFERENTIATION_NTAR_ID,0))</f>
        <v/>
      </c>
      <c r="H373" s="1862"/>
      <c r="I373" s="1739"/>
      <c r="J373" s="1773"/>
      <c r="K373" s="1778"/>
      <c r="L373" s="1862" t="s">
        <v>348</v>
      </c>
      <c r="M373" s="341"/>
      <c r="N373" s="334"/>
      <c r="O373" s="1624"/>
      <c r="P373" s="1624"/>
      <c r="AH373" s="1631">
        <v>0</v>
      </c>
    </row>
    <row s="1635" customFormat="1" customHeight="1" ht="18.75" hidden="1">
      <c r="A374" s="1780"/>
      <c r="B374" s="1780"/>
      <c r="C374" s="369" t="s">
        <v>1194</v>
      </c>
      <c r="D374" s="2462"/>
      <c r="E374" s="2204"/>
      <c r="F374" s="2383"/>
      <c r="G374" s="2427"/>
      <c r="H374" s="1500"/>
      <c r="I374" s="651" t="s">
        <v>1193</v>
      </c>
      <c r="J374" s="571"/>
      <c r="K374" s="1500"/>
      <c r="L374" s="214"/>
      <c r="M374" s="341"/>
      <c r="N374" s="334"/>
      <c r="O374" s="1624"/>
      <c r="P374" s="1624"/>
      <c r="AH374" s="1631">
        <v>0</v>
      </c>
    </row>
    <row s="1635" customFormat="1" customHeight="1" ht="0.75" hidden="1">
      <c r="A375" s="1780"/>
      <c r="B375" s="1780"/>
      <c r="C375" s="369" t="s">
        <v>1201</v>
      </c>
      <c r="D375" s="2462"/>
      <c r="E375" s="2204"/>
      <c r="F375" s="2383"/>
      <c r="G375" s="400"/>
      <c r="H375" s="1500"/>
      <c r="I375" s="651"/>
      <c r="J375" s="571"/>
      <c r="K375" s="1500"/>
      <c r="L375" s="214"/>
      <c r="M375" s="341"/>
      <c r="N375" s="334"/>
      <c r="O375" s="1624"/>
      <c r="P375" s="1624"/>
      <c r="AH375" s="1631">
        <v>0</v>
      </c>
    </row>
    <row s="1635" customFormat="1" customHeight="1" ht="18.75" hidden="1">
      <c r="A376" s="1780" t="s">
        <v>282</v>
      </c>
      <c r="B376" s="1780" t="s">
        <v>283</v>
      </c>
      <c r="C376" s="369"/>
      <c r="D376" s="2462"/>
      <c r="E376" s="2204"/>
      <c r="F376" s="2383" t="str">
        <f>INDEX(PT_DIFFERENTIATION_VTAR,MATCH(A376,PT_DIFFERENTIATION_VTAR_ID,0))</f>
        <v>Тариф на подвоз воды</v>
      </c>
      <c r="G376" s="2427" t="str">
        <f>INDEX(PT_DIFFERENTIATION_NTAR,MATCH(B376,PT_DIFFERENTIATION_NTAR_ID,0))</f>
        <v/>
      </c>
      <c r="H376" s="1862"/>
      <c r="I376" s="1739"/>
      <c r="J376" s="1773"/>
      <c r="K376" s="1778"/>
      <c r="L376" s="1862" t="s">
        <v>348</v>
      </c>
      <c r="M376" s="341"/>
      <c r="N376" s="334"/>
      <c r="O376" s="1624"/>
      <c r="P376" s="1624"/>
      <c r="AH376" s="1631">
        <v>0</v>
      </c>
    </row>
    <row s="1635" customFormat="1" customHeight="1" ht="18.75" hidden="1">
      <c r="A377" s="1780"/>
      <c r="B377" s="1780"/>
      <c r="C377" s="369" t="s">
        <v>1194</v>
      </c>
      <c r="D377" s="2462"/>
      <c r="E377" s="2204"/>
      <c r="F377" s="2383"/>
      <c r="G377" s="2427"/>
      <c r="H377" s="1500"/>
      <c r="I377" s="651" t="s">
        <v>1193</v>
      </c>
      <c r="J377" s="571"/>
      <c r="K377" s="1500"/>
      <c r="L377" s="214"/>
      <c r="M377" s="341"/>
      <c r="N377" s="334"/>
      <c r="O377" s="1624"/>
      <c r="P377" s="1624"/>
      <c r="AH377" s="1631">
        <v>0</v>
      </c>
    </row>
    <row s="1635" customFormat="1" customHeight="1" ht="0.75" hidden="1">
      <c r="A378" s="1780"/>
      <c r="B378" s="1780"/>
      <c r="C378" s="369" t="s">
        <v>1201</v>
      </c>
      <c r="D378" s="2462"/>
      <c r="E378" s="2204"/>
      <c r="F378" s="2383"/>
      <c r="G378" s="400"/>
      <c r="H378" s="1500"/>
      <c r="I378" s="651"/>
      <c r="J378" s="571"/>
      <c r="K378" s="1500"/>
      <c r="L378" s="214"/>
      <c r="M378" s="341"/>
      <c r="N378" s="334"/>
      <c r="O378" s="1624"/>
      <c r="P378" s="1624"/>
      <c r="AH378" s="1631">
        <v>0</v>
      </c>
    </row>
    <row s="1635" customFormat="1" customHeight="1" ht="18.75" hidden="1">
      <c r="A379" s="1780" t="s">
        <v>287</v>
      </c>
      <c r="B379" s="1780" t="s">
        <v>288</v>
      </c>
      <c r="C379" s="369"/>
      <c r="D379" s="2462"/>
      <c r="E379" s="2204"/>
      <c r="F379" s="2383" t="str">
        <f>INDEX(PT_DIFFERENTIATION_VTAR,MATCH(A379,PT_DIFFERENTIATION_VTAR_ID,0))</f>
        <v>Тариф на подключение (технологическое присоединение) к централизованной системе холодного водоснабжения</v>
      </c>
      <c r="G379" s="2427" t="str">
        <f>INDEX(PT_DIFFERENTIATION_NTAR,MATCH(B379,PT_DIFFERENTIATION_NTAR_ID,0))</f>
        <v/>
      </c>
      <c r="H379" s="1862"/>
      <c r="I379" s="1739"/>
      <c r="J379" s="1773"/>
      <c r="K379" s="1778"/>
      <c r="L379" s="1862" t="s">
        <v>348</v>
      </c>
      <c r="M379" s="341"/>
      <c r="N379" s="334"/>
      <c r="O379" s="1624"/>
      <c r="P379" s="1624"/>
      <c r="AH379" s="1631">
        <v>0</v>
      </c>
    </row>
    <row s="1635" customFormat="1" customHeight="1" ht="18.75" hidden="1">
      <c r="A380" s="1780"/>
      <c r="B380" s="1780"/>
      <c r="C380" s="369" t="s">
        <v>1194</v>
      </c>
      <c r="D380" s="2462"/>
      <c r="E380" s="2204"/>
      <c r="F380" s="2383"/>
      <c r="G380" s="2427"/>
      <c r="H380" s="1500"/>
      <c r="I380" s="651" t="s">
        <v>1193</v>
      </c>
      <c r="J380" s="571"/>
      <c r="K380" s="1500"/>
      <c r="L380" s="214"/>
      <c r="M380" s="341"/>
      <c r="N380" s="334"/>
      <c r="O380" s="1624"/>
      <c r="P380" s="1624"/>
      <c r="AH380" s="1631">
        <v>0</v>
      </c>
    </row>
    <row s="1635" customFormat="1" customHeight="1" ht="0.75" hidden="1">
      <c r="A381" s="1780"/>
      <c r="B381" s="1780"/>
      <c r="C381" s="369" t="s">
        <v>1201</v>
      </c>
      <c r="D381" s="2462"/>
      <c r="E381" s="2204"/>
      <c r="F381" s="2383"/>
      <c r="G381" s="400"/>
      <c r="H381" s="1500"/>
      <c r="I381" s="651"/>
      <c r="J381" s="571"/>
      <c r="K381" s="1500"/>
      <c r="L381" s="214"/>
      <c r="M381" s="341"/>
      <c r="N381" s="334"/>
      <c r="O381" s="1624"/>
      <c r="P381" s="1624"/>
      <c r="AH381" s="1631">
        <v>0</v>
      </c>
    </row>
    <row s="1635" customFormat="1" customHeight="1" ht="18.75" hidden="1">
      <c r="A382" s="1780" t="s">
        <v>292</v>
      </c>
      <c r="B382" s="1780" t="s">
        <v>293</v>
      </c>
      <c r="C382" s="369"/>
      <c r="D382" s="2462"/>
      <c r="E382" s="2204"/>
      <c r="F382" s="2383" t="str">
        <f>INDEX(PT_DIFFERENTIATION_VTAR,MATCH(A382,PT_DIFFERENTIATION_VTAR_ID,0))</f>
        <v>Тариф на горячую воду (горячее водоснабжение)</v>
      </c>
      <c r="G382" s="2427" t="str">
        <f>INDEX(PT_DIFFERENTIATION_NTAR,MATCH(B382,PT_DIFFERENTIATION_NTAR_ID,0))</f>
        <v/>
      </c>
      <c r="H382" s="1862"/>
      <c r="I382" s="1739"/>
      <c r="J382" s="1773"/>
      <c r="K382" s="1778"/>
      <c r="L382" s="1862" t="s">
        <v>348</v>
      </c>
      <c r="M382" s="341"/>
      <c r="N382" s="334"/>
      <c r="O382" s="1624"/>
      <c r="P382" s="1624"/>
      <c r="AH382" s="1631">
        <v>0</v>
      </c>
    </row>
    <row s="1635" customFormat="1" customHeight="1" ht="18.75" hidden="1">
      <c r="A383" s="1780"/>
      <c r="B383" s="1780"/>
      <c r="C383" s="369" t="s">
        <v>1194</v>
      </c>
      <c r="D383" s="2462"/>
      <c r="E383" s="2204"/>
      <c r="F383" s="2383"/>
      <c r="G383" s="2427"/>
      <c r="H383" s="1500"/>
      <c r="I383" s="651" t="s">
        <v>1193</v>
      </c>
      <c r="J383" s="571"/>
      <c r="K383" s="1500"/>
      <c r="L383" s="214"/>
      <c r="M383" s="341"/>
      <c r="N383" s="334"/>
      <c r="O383" s="1624"/>
      <c r="P383" s="1624"/>
      <c r="AH383" s="1631">
        <v>0</v>
      </c>
    </row>
    <row s="1635" customFormat="1" customHeight="1" ht="0.75" hidden="1">
      <c r="A384" s="1780"/>
      <c r="B384" s="1780"/>
      <c r="C384" s="369" t="s">
        <v>1201</v>
      </c>
      <c r="D384" s="2462"/>
      <c r="E384" s="2204"/>
      <c r="F384" s="2383"/>
      <c r="G384" s="400"/>
      <c r="H384" s="1500"/>
      <c r="I384" s="651"/>
      <c r="J384" s="571"/>
      <c r="K384" s="1500"/>
      <c r="L384" s="214"/>
      <c r="M384" s="341"/>
      <c r="N384" s="334"/>
      <c r="O384" s="1624"/>
      <c r="P384" s="1624"/>
      <c r="AH384" s="1631">
        <v>0</v>
      </c>
    </row>
    <row s="1635" customFormat="1" customHeight="1" ht="18.75" hidden="1">
      <c r="A385" s="1780" t="s">
        <v>297</v>
      </c>
      <c r="B385" s="1780" t="s">
        <v>298</v>
      </c>
      <c r="C385" s="369"/>
      <c r="D385" s="2462"/>
      <c r="E385" s="2204"/>
      <c r="F385" s="2383" t="str">
        <f>INDEX(PT_DIFFERENTIATION_VTAR,MATCH(A385,PT_DIFFERENTIATION_VTAR_ID,0))</f>
        <v>Тариф на транспортировку горячей воды</v>
      </c>
      <c r="G385" s="2427" t="str">
        <f>INDEX(PT_DIFFERENTIATION_NTAR,MATCH(B385,PT_DIFFERENTIATION_NTAR_ID,0))</f>
        <v/>
      </c>
      <c r="H385" s="1862"/>
      <c r="I385" s="1739"/>
      <c r="J385" s="1773"/>
      <c r="K385" s="1778"/>
      <c r="L385" s="1862" t="s">
        <v>348</v>
      </c>
      <c r="M385" s="341"/>
      <c r="N385" s="334"/>
      <c r="O385" s="1624"/>
      <c r="P385" s="1624"/>
      <c r="AH385" s="1631">
        <v>0</v>
      </c>
    </row>
    <row s="1635" customFormat="1" customHeight="1" ht="18.75" hidden="1">
      <c r="A386" s="1780"/>
      <c r="B386" s="1780"/>
      <c r="C386" s="369" t="s">
        <v>1194</v>
      </c>
      <c r="D386" s="2462"/>
      <c r="E386" s="2204"/>
      <c r="F386" s="2383"/>
      <c r="G386" s="2427"/>
      <c r="H386" s="1500"/>
      <c r="I386" s="651" t="s">
        <v>1193</v>
      </c>
      <c r="J386" s="571"/>
      <c r="K386" s="1500"/>
      <c r="L386" s="214"/>
      <c r="M386" s="341"/>
      <c r="N386" s="334"/>
      <c r="O386" s="1624"/>
      <c r="P386" s="1624"/>
      <c r="AH386" s="1631">
        <v>0</v>
      </c>
    </row>
    <row s="1635" customFormat="1" customHeight="1" ht="0.75" hidden="1">
      <c r="A387" s="1780"/>
      <c r="B387" s="1780"/>
      <c r="C387" s="369" t="s">
        <v>1201</v>
      </c>
      <c r="D387" s="2462"/>
      <c r="E387" s="2204"/>
      <c r="F387" s="2383"/>
      <c r="G387" s="400"/>
      <c r="H387" s="1500"/>
      <c r="I387" s="651"/>
      <c r="J387" s="571"/>
      <c r="K387" s="1500"/>
      <c r="L387" s="214"/>
      <c r="M387" s="341"/>
      <c r="N387" s="334"/>
      <c r="O387" s="1624"/>
      <c r="P387" s="1624"/>
      <c r="AH387" s="1631">
        <v>0</v>
      </c>
    </row>
    <row s="1635" customFormat="1" customHeight="1" ht="18.75" hidden="1">
      <c r="A388" s="1780" t="s">
        <v>302</v>
      </c>
      <c r="B388" s="1780" t="s">
        <v>303</v>
      </c>
      <c r="C388" s="369"/>
      <c r="D388" s="2462"/>
      <c r="E388" s="2204"/>
      <c r="F388" s="2383" t="str">
        <f>INDEX(PT_DIFFERENTIATION_VTAR,MATCH(A388,PT_DIFFERENTIATION_VTAR_ID,0))</f>
        <v>Тариф на подключение (технологическое присоединение) к централизованной системе горячего водоснабжения</v>
      </c>
      <c r="G388" s="2427" t="str">
        <f>INDEX(PT_DIFFERENTIATION_NTAR,MATCH(B388,PT_DIFFERENTIATION_NTAR_ID,0))</f>
        <v/>
      </c>
      <c r="H388" s="1862"/>
      <c r="I388" s="1739"/>
      <c r="J388" s="1773"/>
      <c r="K388" s="1778"/>
      <c r="L388" s="1862" t="s">
        <v>348</v>
      </c>
      <c r="M388" s="341"/>
      <c r="N388" s="334"/>
      <c r="O388" s="1624"/>
      <c r="P388" s="1624"/>
      <c r="AH388" s="1631">
        <v>0</v>
      </c>
    </row>
    <row s="1635" customFormat="1" customHeight="1" ht="18.75" hidden="1">
      <c r="A389" s="1780"/>
      <c r="B389" s="1780"/>
      <c r="C389" s="369" t="s">
        <v>1194</v>
      </c>
      <c r="D389" s="2462"/>
      <c r="E389" s="2204"/>
      <c r="F389" s="2383"/>
      <c r="G389" s="2427"/>
      <c r="H389" s="1500"/>
      <c r="I389" s="651" t="s">
        <v>1193</v>
      </c>
      <c r="J389" s="571"/>
      <c r="K389" s="1500"/>
      <c r="L389" s="214"/>
      <c r="M389" s="341"/>
      <c r="N389" s="334"/>
      <c r="O389" s="1624"/>
      <c r="P389" s="1624"/>
      <c r="AH389" s="1631">
        <v>0</v>
      </c>
    </row>
    <row s="1635" customFormat="1" customHeight="1" ht="0.75" hidden="1">
      <c r="A390" s="1780"/>
      <c r="B390" s="1780"/>
      <c r="C390" s="369" t="s">
        <v>1201</v>
      </c>
      <c r="D390" s="2462"/>
      <c r="E390" s="2204"/>
      <c r="F390" s="2383"/>
      <c r="G390" s="400"/>
      <c r="H390" s="1500"/>
      <c r="I390" s="651"/>
      <c r="J390" s="571"/>
      <c r="K390" s="1500"/>
      <c r="L390" s="214"/>
      <c r="M390" s="341"/>
      <c r="N390" s="334"/>
      <c r="O390" s="1624"/>
      <c r="P390" s="1624"/>
      <c r="AH390" s="1631">
        <v>0</v>
      </c>
    </row>
    <row s="1635" customFormat="1" customHeight="1" ht="18.75" hidden="1">
      <c r="A391" s="1780" t="s">
        <v>307</v>
      </c>
      <c r="B391" s="1780" t="s">
        <v>308</v>
      </c>
      <c r="C391" s="369"/>
      <c r="D391" s="2462"/>
      <c r="E391" s="2204"/>
      <c r="F391" s="2383" t="str">
        <f>INDEX(PT_DIFFERENTIATION_VTAR,MATCH(A391,PT_DIFFERENTIATION_VTAR_ID,0))</f>
        <v>Тариф на водоотведение</v>
      </c>
      <c r="G391" s="2427" t="str">
        <f>INDEX(PT_DIFFERENTIATION_NTAR,MATCH(B391,PT_DIFFERENTIATION_NTAR_ID,0))</f>
        <v/>
      </c>
      <c r="H391" s="1862"/>
      <c r="I391" s="1739"/>
      <c r="J391" s="1773"/>
      <c r="K391" s="1778"/>
      <c r="L391" s="1862" t="s">
        <v>348</v>
      </c>
      <c r="M391" s="341"/>
      <c r="N391" s="334"/>
      <c r="O391" s="1624"/>
      <c r="P391" s="1624"/>
      <c r="AH391" s="1631">
        <v>0</v>
      </c>
    </row>
    <row s="1635" customFormat="1" customHeight="1" ht="18.75" hidden="1">
      <c r="A392" s="1780"/>
      <c r="B392" s="1780"/>
      <c r="C392" s="369" t="s">
        <v>1194</v>
      </c>
      <c r="D392" s="2462"/>
      <c r="E392" s="2204"/>
      <c r="F392" s="2383"/>
      <c r="G392" s="2427"/>
      <c r="H392" s="1500"/>
      <c r="I392" s="651" t="s">
        <v>1193</v>
      </c>
      <c r="J392" s="571"/>
      <c r="K392" s="1500"/>
      <c r="L392" s="214"/>
      <c r="M392" s="341"/>
      <c r="N392" s="334"/>
      <c r="O392" s="1624"/>
      <c r="P392" s="1624"/>
      <c r="AH392" s="1631">
        <v>0</v>
      </c>
    </row>
    <row s="1635" customFormat="1" customHeight="1" ht="0.75" hidden="1">
      <c r="A393" s="1780"/>
      <c r="B393" s="1780"/>
      <c r="C393" s="369" t="s">
        <v>1201</v>
      </c>
      <c r="D393" s="2462"/>
      <c r="E393" s="2204"/>
      <c r="F393" s="2383"/>
      <c r="G393" s="400"/>
      <c r="H393" s="1500"/>
      <c r="I393" s="651"/>
      <c r="J393" s="571"/>
      <c r="K393" s="1500"/>
      <c r="L393" s="214"/>
      <c r="M393" s="341"/>
      <c r="N393" s="334"/>
      <c r="O393" s="1624"/>
      <c r="P393" s="1624"/>
      <c r="AH393" s="1631">
        <v>0</v>
      </c>
    </row>
    <row s="1635" customFormat="1" customHeight="1" ht="18.75" hidden="1">
      <c r="A394" s="1780" t="s">
        <v>312</v>
      </c>
      <c r="B394" s="1780" t="s">
        <v>313</v>
      </c>
      <c r="C394" s="369"/>
      <c r="D394" s="2462"/>
      <c r="E394" s="2204"/>
      <c r="F394" s="2383" t="str">
        <f>INDEX(PT_DIFFERENTIATION_VTAR,MATCH(A394,PT_DIFFERENTIATION_VTAR_ID,0))</f>
        <v>Тариф на транспортировку сточных вод</v>
      </c>
      <c r="G394" s="2427" t="str">
        <f>INDEX(PT_DIFFERENTIATION_NTAR,MATCH(B394,PT_DIFFERENTIATION_NTAR_ID,0))</f>
        <v/>
      </c>
      <c r="H394" s="1862"/>
      <c r="I394" s="1739"/>
      <c r="J394" s="1773"/>
      <c r="K394" s="1778"/>
      <c r="L394" s="1862" t="s">
        <v>348</v>
      </c>
      <c r="M394" s="341"/>
      <c r="N394" s="334"/>
      <c r="O394" s="1624"/>
      <c r="P394" s="1624"/>
      <c r="AH394" s="1631">
        <v>0</v>
      </c>
    </row>
    <row s="1635" customFormat="1" customHeight="1" ht="18.75" hidden="1">
      <c r="A395" s="1780"/>
      <c r="B395" s="1780"/>
      <c r="C395" s="369" t="s">
        <v>1194</v>
      </c>
      <c r="D395" s="2462"/>
      <c r="E395" s="2204"/>
      <c r="F395" s="2383"/>
      <c r="G395" s="2427"/>
      <c r="H395" s="1500"/>
      <c r="I395" s="651" t="s">
        <v>1193</v>
      </c>
      <c r="J395" s="571"/>
      <c r="K395" s="1500"/>
      <c r="L395" s="214"/>
      <c r="M395" s="341"/>
      <c r="N395" s="334"/>
      <c r="O395" s="1624"/>
      <c r="P395" s="1624"/>
      <c r="AH395" s="1631">
        <v>0</v>
      </c>
    </row>
    <row s="1635" customFormat="1" customHeight="1" ht="0.75" hidden="1">
      <c r="A396" s="1780"/>
      <c r="B396" s="1780"/>
      <c r="C396" s="369" t="s">
        <v>1201</v>
      </c>
      <c r="D396" s="2462"/>
      <c r="E396" s="2204"/>
      <c r="F396" s="2383"/>
      <c r="G396" s="400"/>
      <c r="H396" s="1500"/>
      <c r="I396" s="651"/>
      <c r="J396" s="571"/>
      <c r="K396" s="1500"/>
      <c r="L396" s="214"/>
      <c r="M396" s="341"/>
      <c r="N396" s="334"/>
      <c r="O396" s="1624"/>
      <c r="P396" s="1624"/>
      <c r="AH396" s="1631">
        <v>0</v>
      </c>
    </row>
    <row s="1635" customFormat="1" customHeight="1" ht="18.75" hidden="1">
      <c r="A397" s="1780" t="s">
        <v>317</v>
      </c>
      <c r="B397" s="1780" t="s">
        <v>318</v>
      </c>
      <c r="C397" s="369"/>
      <c r="D397" s="2462"/>
      <c r="E397" s="2204"/>
      <c r="F397" s="2383" t="str">
        <f>INDEX(PT_DIFFERENTIATION_VTAR,MATCH(A397,PT_DIFFERENTIATION_VTAR_ID,0))</f>
        <v>Тариф на подключение (технологическое присоединение) к централизованной системе водоотведения</v>
      </c>
      <c r="G397" s="2427" t="str">
        <f>INDEX(PT_DIFFERENTIATION_NTAR,MATCH(B397,PT_DIFFERENTIATION_NTAR_ID,0))</f>
        <v/>
      </c>
      <c r="H397" s="1862"/>
      <c r="I397" s="1739"/>
      <c r="J397" s="1773"/>
      <c r="K397" s="1778"/>
      <c r="L397" s="1862" t="s">
        <v>348</v>
      </c>
      <c r="M397" s="341"/>
      <c r="N397" s="334"/>
      <c r="O397" s="1624"/>
      <c r="P397" s="1624"/>
      <c r="AH397" s="1631">
        <v>0</v>
      </c>
    </row>
    <row s="1635" customFormat="1" customHeight="1" ht="18.75" hidden="1">
      <c r="A398" s="1780"/>
      <c r="B398" s="1780"/>
      <c r="C398" s="369" t="s">
        <v>1194</v>
      </c>
      <c r="D398" s="2462"/>
      <c r="E398" s="2204"/>
      <c r="F398" s="2383"/>
      <c r="G398" s="2427"/>
      <c r="H398" s="1500"/>
      <c r="I398" s="651" t="s">
        <v>1193</v>
      </c>
      <c r="J398" s="571"/>
      <c r="K398" s="1500"/>
      <c r="L398" s="214"/>
      <c r="M398" s="341"/>
      <c r="N398" s="334"/>
      <c r="O398" s="1624"/>
      <c r="P398" s="1624"/>
      <c r="AH398" s="1631">
        <v>0</v>
      </c>
    </row>
    <row s="1635" customFormat="1" customHeight="1" ht="1.05">
      <c r="A399" s="1780"/>
      <c r="B399" s="1780"/>
      <c r="C399" s="369" t="s">
        <v>1201</v>
      </c>
      <c r="D399" s="2462"/>
      <c r="E399" s="2204"/>
      <c r="F399" s="2383"/>
      <c r="G399" s="400"/>
      <c r="H399" s="1500"/>
      <c r="I399" s="651"/>
      <c r="J399" s="571"/>
      <c r="K399" s="1500"/>
      <c r="L399" s="214"/>
      <c r="M399" s="341"/>
      <c r="N399" s="334"/>
      <c r="O399" s="1624"/>
      <c r="P399" s="1624"/>
      <c r="AH399" s="1631">
        <v>1</v>
      </c>
    </row>
    <row s="1823" customFormat="1" customHeight="1" ht="3">
      <c r="A400" s="1780"/>
      <c r="B400" s="1780"/>
      <c r="C400" s="1781"/>
      <c r="E400" s="402"/>
      <c r="F400" s="402"/>
      <c r="G400" s="402"/>
      <c r="H400" s="402"/>
      <c r="I400" s="402"/>
      <c r="J400" s="402"/>
      <c r="K400" s="402"/>
      <c r="L400" s="402"/>
      <c r="M400" s="402"/>
      <c r="O400" s="196"/>
      <c r="P400" s="196"/>
      <c r="AH400" s="140">
        <v>3</v>
      </c>
    </row>
    <row customHeight="1" ht="26.25">
      <c r="E401" s="202"/>
      <c r="F401" s="2285"/>
      <c r="G401" s="2285"/>
      <c r="H401" s="2285"/>
      <c r="I401" s="2285"/>
      <c r="J401" s="2285"/>
      <c r="K401" s="2285"/>
      <c r="L401" s="2285"/>
      <c r="M401" s="2285"/>
      <c r="AH401" s="374">
        <v>25</v>
      </c>
    </row>
    <row customHeight="1" ht="14.25" hidden="1">
      <c r="A402" s="1779" t="s">
        <v>84</v>
      </c>
      <c r="B402" s="1779">
        <v>0</v>
      </c>
      <c r="C402" s="369">
        <v>0</v>
      </c>
      <c r="D402" s="344">
        <v>3</v>
      </c>
      <c r="E402" s="374">
        <v>6</v>
      </c>
      <c r="F402" s="374">
        <v>46</v>
      </c>
      <c r="G402" s="374">
        <v>35</v>
      </c>
      <c r="H402" s="374">
        <v>3</v>
      </c>
      <c r="I402" s="374">
        <v>11</v>
      </c>
      <c r="J402" s="374">
        <v>11</v>
      </c>
      <c r="K402" s="374">
        <v>35</v>
      </c>
      <c r="L402" s="374">
        <v>35</v>
      </c>
      <c r="M402" s="374">
        <v>84</v>
      </c>
      <c r="N402" s="374">
        <v>10</v>
      </c>
      <c r="O402" s="350">
        <v>10</v>
      </c>
      <c r="P402" s="350">
        <v>10</v>
      </c>
      <c r="Q402" s="374">
        <v>10</v>
      </c>
      <c r="R402" s="374">
        <v>10</v>
      </c>
      <c r="S402" s="374">
        <v>10</v>
      </c>
      <c r="T402" s="374">
        <v>10</v>
      </c>
      <c r="U402" s="374">
        <v>10</v>
      </c>
      <c r="V402" s="374">
        <v>10</v>
      </c>
      <c r="W402" s="374">
        <v>10</v>
      </c>
      <c r="X402" s="374">
        <v>10</v>
      </c>
      <c r="Y402" s="374">
        <v>10</v>
      </c>
      <c r="Z402" s="374">
        <v>10</v>
      </c>
      <c r="AA402" s="374">
        <v>10</v>
      </c>
      <c r="AB402" s="374">
        <v>10</v>
      </c>
      <c r="AC402" s="374">
        <v>10</v>
      </c>
      <c r="AD402" s="374">
        <v>10</v>
      </c>
      <c r="AE402" s="374">
        <v>10</v>
      </c>
      <c r="AF402" s="374">
        <v>10</v>
      </c>
      <c r="AG402" s="374">
        <v>10</v>
      </c>
      <c r="AH402" s="374">
        <v>14</v>
      </c>
    </row>
  </sheetData>
  <sheetProtection formatColumns="0" formatRows="0" autoFilter="0" sort="0" insertRows="0" insertColumns="1" deleteRows="0" deleteColumns="0"/>
  <mergeCells count="463">
    <mergeCell ref="G62:G63"/>
    <mergeCell ref="D139:D141"/>
    <mergeCell ref="E139:E141"/>
    <mergeCell ref="F139:F141"/>
    <mergeCell ref="G139:G140"/>
    <mergeCell ref="D214:D216"/>
    <mergeCell ref="E214:E216"/>
    <mergeCell ref="F214:F216"/>
    <mergeCell ref="G214:G215"/>
    <mergeCell ref="D83:D85"/>
    <mergeCell ref="E83:E85"/>
    <mergeCell ref="F83:F85"/>
    <mergeCell ref="D104:D120"/>
    <mergeCell ref="E104:E120"/>
    <mergeCell ref="D86:D88"/>
    <mergeCell ref="E86:E88"/>
    <mergeCell ref="F86:F88"/>
    <mergeCell ref="G199:G200"/>
    <mergeCell ref="G202:G203"/>
    <mergeCell ref="E62:E64"/>
    <mergeCell ref="F62:F64"/>
    <mergeCell ref="G124:G125"/>
    <mergeCell ref="G127:G128"/>
    <mergeCell ref="D89:D91"/>
    <mergeCell ref="F53:F5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76:F378"/>
    <mergeCell ref="G373:G374"/>
    <mergeCell ref="D56:D58"/>
    <mergeCell ref="E56:E58"/>
    <mergeCell ref="F56:F58"/>
    <mergeCell ref="D27:D43"/>
    <mergeCell ref="E27:E43"/>
    <mergeCell ref="F27:F43"/>
    <mergeCell ref="D44:D46"/>
    <mergeCell ref="E44:E46"/>
    <mergeCell ref="F44:F46"/>
    <mergeCell ref="D47:D49"/>
    <mergeCell ref="E47:E49"/>
    <mergeCell ref="F47:F49"/>
    <mergeCell ref="G27:G28"/>
    <mergeCell ref="G44:G45"/>
    <mergeCell ref="G47:G48"/>
    <mergeCell ref="G50:G51"/>
    <mergeCell ref="G53:G54"/>
    <mergeCell ref="D50:D52"/>
    <mergeCell ref="E50:E52"/>
    <mergeCell ref="F50:F52"/>
    <mergeCell ref="D53:D55"/>
    <mergeCell ref="E53:E55"/>
    <mergeCell ref="F401:M401"/>
    <mergeCell ref="F325:L325"/>
    <mergeCell ref="D326:D328"/>
    <mergeCell ref="E326:E328"/>
    <mergeCell ref="F326:F328"/>
    <mergeCell ref="D329:D345"/>
    <mergeCell ref="E329:E345"/>
    <mergeCell ref="F329:F345"/>
    <mergeCell ref="D346:D348"/>
    <mergeCell ref="D352:D354"/>
    <mergeCell ref="E352:E354"/>
    <mergeCell ref="F352:F354"/>
    <mergeCell ref="D355:D357"/>
    <mergeCell ref="E355:E357"/>
    <mergeCell ref="F355:F357"/>
    <mergeCell ref="E346:E348"/>
    <mergeCell ref="F346:F348"/>
    <mergeCell ref="D349:D351"/>
    <mergeCell ref="E349:E351"/>
    <mergeCell ref="F373:F375"/>
    <mergeCell ref="D376:D378"/>
    <mergeCell ref="E376:E378"/>
    <mergeCell ref="D397:D399"/>
    <mergeCell ref="E397:E399"/>
    <mergeCell ref="G59:G60"/>
    <mergeCell ref="G65:G66"/>
    <mergeCell ref="G68:G69"/>
    <mergeCell ref="G71:G72"/>
    <mergeCell ref="M251:M254"/>
    <mergeCell ref="M101:M104"/>
    <mergeCell ref="F175:L175"/>
    <mergeCell ref="M176:M179"/>
    <mergeCell ref="F250:L250"/>
    <mergeCell ref="F65:F67"/>
    <mergeCell ref="F68:F70"/>
    <mergeCell ref="F89:F91"/>
    <mergeCell ref="F92:F94"/>
    <mergeCell ref="F104:F120"/>
    <mergeCell ref="F121:F123"/>
    <mergeCell ref="M24:M97"/>
    <mergeCell ref="G56:G57"/>
    <mergeCell ref="G157:G158"/>
    <mergeCell ref="G160:G161"/>
    <mergeCell ref="G163:G164"/>
    <mergeCell ref="G166:G167"/>
    <mergeCell ref="G196:G197"/>
    <mergeCell ref="G104:G105"/>
    <mergeCell ref="G121:G122"/>
    <mergeCell ref="D59:D61"/>
    <mergeCell ref="E59:E61"/>
    <mergeCell ref="F59:F61"/>
    <mergeCell ref="D77:D79"/>
    <mergeCell ref="E77:E79"/>
    <mergeCell ref="F77:F79"/>
    <mergeCell ref="D80:D82"/>
    <mergeCell ref="E80:E82"/>
    <mergeCell ref="F80:F82"/>
    <mergeCell ref="D71:D73"/>
    <mergeCell ref="E71:E73"/>
    <mergeCell ref="F71:F73"/>
    <mergeCell ref="D74:D76"/>
    <mergeCell ref="E74:E76"/>
    <mergeCell ref="F74:F76"/>
    <mergeCell ref="D65:D67"/>
    <mergeCell ref="E65:E67"/>
    <mergeCell ref="D68:D70"/>
    <mergeCell ref="E68:E70"/>
    <mergeCell ref="D62:D64"/>
    <mergeCell ref="E89:E91"/>
    <mergeCell ref="D92:D94"/>
    <mergeCell ref="E92:E94"/>
    <mergeCell ref="D121:D123"/>
    <mergeCell ref="E121:E123"/>
    <mergeCell ref="D136:D138"/>
    <mergeCell ref="E136:E138"/>
    <mergeCell ref="F136:F138"/>
    <mergeCell ref="F124:F126"/>
    <mergeCell ref="D127:D129"/>
    <mergeCell ref="E127:E129"/>
    <mergeCell ref="F127:F129"/>
    <mergeCell ref="D95:D97"/>
    <mergeCell ref="E95:E97"/>
    <mergeCell ref="F95:F97"/>
    <mergeCell ref="D101:D103"/>
    <mergeCell ref="E101:E103"/>
    <mergeCell ref="F101:F103"/>
    <mergeCell ref="D124:D126"/>
    <mergeCell ref="E124:E126"/>
    <mergeCell ref="F98:L98"/>
    <mergeCell ref="H99:I99"/>
    <mergeCell ref="F100:L100"/>
    <mergeCell ref="G130:G131"/>
    <mergeCell ref="D142:D144"/>
    <mergeCell ref="E142:E144"/>
    <mergeCell ref="F142:F144"/>
    <mergeCell ref="D130:D132"/>
    <mergeCell ref="E130:E132"/>
    <mergeCell ref="F130:F132"/>
    <mergeCell ref="D133:D135"/>
    <mergeCell ref="E133:E135"/>
    <mergeCell ref="F133:F135"/>
    <mergeCell ref="D145:D147"/>
    <mergeCell ref="E145:E147"/>
    <mergeCell ref="F145:F147"/>
    <mergeCell ref="D148:D150"/>
    <mergeCell ref="E148:E150"/>
    <mergeCell ref="F148:F150"/>
    <mergeCell ref="G148:G149"/>
    <mergeCell ref="G151:G152"/>
    <mergeCell ref="G154:G155"/>
    <mergeCell ref="D151:D153"/>
    <mergeCell ref="E151:E153"/>
    <mergeCell ref="F151:F153"/>
    <mergeCell ref="D154:D156"/>
    <mergeCell ref="E154:E156"/>
    <mergeCell ref="F154:F156"/>
    <mergeCell ref="D163:D165"/>
    <mergeCell ref="E163:E165"/>
    <mergeCell ref="F163:F165"/>
    <mergeCell ref="D166:D168"/>
    <mergeCell ref="E166:E168"/>
    <mergeCell ref="F166:F168"/>
    <mergeCell ref="D157:D159"/>
    <mergeCell ref="E157:E159"/>
    <mergeCell ref="F157:F159"/>
    <mergeCell ref="D160:D162"/>
    <mergeCell ref="E160:E162"/>
    <mergeCell ref="F160:F162"/>
    <mergeCell ref="G169:G170"/>
    <mergeCell ref="G172:G173"/>
    <mergeCell ref="G176:G177"/>
    <mergeCell ref="G179:G180"/>
    <mergeCell ref="D202:D204"/>
    <mergeCell ref="E202:E204"/>
    <mergeCell ref="F202:F204"/>
    <mergeCell ref="D205:D207"/>
    <mergeCell ref="E205:E207"/>
    <mergeCell ref="F205:F207"/>
    <mergeCell ref="D196:D198"/>
    <mergeCell ref="D179:D195"/>
    <mergeCell ref="E179:E195"/>
    <mergeCell ref="F179:F195"/>
    <mergeCell ref="D169:D171"/>
    <mergeCell ref="E169:E171"/>
    <mergeCell ref="F169:F171"/>
    <mergeCell ref="D172:D174"/>
    <mergeCell ref="E172:E174"/>
    <mergeCell ref="F172:F174"/>
    <mergeCell ref="D176:D178"/>
    <mergeCell ref="E176:E178"/>
    <mergeCell ref="F176:F178"/>
    <mergeCell ref="E196:E198"/>
    <mergeCell ref="F196:F198"/>
    <mergeCell ref="D199:D201"/>
    <mergeCell ref="E199:E201"/>
    <mergeCell ref="F199:F201"/>
    <mergeCell ref="D208:D210"/>
    <mergeCell ref="E208:E210"/>
    <mergeCell ref="F208:F210"/>
    <mergeCell ref="D211:D213"/>
    <mergeCell ref="E211:E213"/>
    <mergeCell ref="F211:F213"/>
    <mergeCell ref="D232:D234"/>
    <mergeCell ref="E232:E234"/>
    <mergeCell ref="F232:F234"/>
    <mergeCell ref="D223:D225"/>
    <mergeCell ref="E223:E225"/>
    <mergeCell ref="F223:F225"/>
    <mergeCell ref="D226:D228"/>
    <mergeCell ref="E226:E228"/>
    <mergeCell ref="F226:F228"/>
    <mergeCell ref="D217:D219"/>
    <mergeCell ref="E217:E219"/>
    <mergeCell ref="F217:F219"/>
    <mergeCell ref="D220:D222"/>
    <mergeCell ref="E220:E222"/>
    <mergeCell ref="F220:F222"/>
    <mergeCell ref="G220:G221"/>
    <mergeCell ref="D229:D231"/>
    <mergeCell ref="E229:E231"/>
    <mergeCell ref="F229:F231"/>
    <mergeCell ref="D235:D237"/>
    <mergeCell ref="E235:E237"/>
    <mergeCell ref="F235:F237"/>
    <mergeCell ref="D238:D240"/>
    <mergeCell ref="E238:E240"/>
    <mergeCell ref="F238:F240"/>
    <mergeCell ref="G235:G236"/>
    <mergeCell ref="G238:G239"/>
    <mergeCell ref="D271:D273"/>
    <mergeCell ref="E271:E273"/>
    <mergeCell ref="F271:F273"/>
    <mergeCell ref="D247:D249"/>
    <mergeCell ref="E247:E249"/>
    <mergeCell ref="F247:F249"/>
    <mergeCell ref="D251:D253"/>
    <mergeCell ref="E251:E253"/>
    <mergeCell ref="F251:F253"/>
    <mergeCell ref="D241:D243"/>
    <mergeCell ref="E241:E243"/>
    <mergeCell ref="F241:F243"/>
    <mergeCell ref="D244:D246"/>
    <mergeCell ref="E244:E246"/>
    <mergeCell ref="F244:F246"/>
    <mergeCell ref="G244:G245"/>
    <mergeCell ref="D280:D282"/>
    <mergeCell ref="E280:E282"/>
    <mergeCell ref="F280:F282"/>
    <mergeCell ref="D283:D285"/>
    <mergeCell ref="E283:E285"/>
    <mergeCell ref="F283:F285"/>
    <mergeCell ref="G283:G284"/>
    <mergeCell ref="D254:D270"/>
    <mergeCell ref="E254:E270"/>
    <mergeCell ref="F254:F270"/>
    <mergeCell ref="D274:D276"/>
    <mergeCell ref="E274:E276"/>
    <mergeCell ref="F274:F276"/>
    <mergeCell ref="D277:D279"/>
    <mergeCell ref="E277:E279"/>
    <mergeCell ref="F277:F279"/>
    <mergeCell ref="D295:D297"/>
    <mergeCell ref="E295:E297"/>
    <mergeCell ref="F295:F297"/>
    <mergeCell ref="G289:G290"/>
    <mergeCell ref="D301:D303"/>
    <mergeCell ref="E301:E303"/>
    <mergeCell ref="F301:F303"/>
    <mergeCell ref="D298:D300"/>
    <mergeCell ref="E298:E300"/>
    <mergeCell ref="F298:F300"/>
    <mergeCell ref="D286:D288"/>
    <mergeCell ref="E286:E288"/>
    <mergeCell ref="F286:F288"/>
    <mergeCell ref="D292:D294"/>
    <mergeCell ref="E292:E294"/>
    <mergeCell ref="F292:F294"/>
    <mergeCell ref="D289:D291"/>
    <mergeCell ref="E289:E291"/>
    <mergeCell ref="F289:F291"/>
    <mergeCell ref="D304:D306"/>
    <mergeCell ref="E304:E306"/>
    <mergeCell ref="F304:F306"/>
    <mergeCell ref="G301:G302"/>
    <mergeCell ref="G304:G305"/>
    <mergeCell ref="G307:G308"/>
    <mergeCell ref="D322:D324"/>
    <mergeCell ref="E322:E324"/>
    <mergeCell ref="F322:F324"/>
    <mergeCell ref="D313:D315"/>
    <mergeCell ref="E313:E315"/>
    <mergeCell ref="F313:F315"/>
    <mergeCell ref="D316:D318"/>
    <mergeCell ref="E316:E318"/>
    <mergeCell ref="F316:F318"/>
    <mergeCell ref="D307:D309"/>
    <mergeCell ref="E307:E309"/>
    <mergeCell ref="F307:F309"/>
    <mergeCell ref="D310:D312"/>
    <mergeCell ref="E310:E312"/>
    <mergeCell ref="F310:F312"/>
    <mergeCell ref="G310:G311"/>
    <mergeCell ref="D319:D321"/>
    <mergeCell ref="E319:E321"/>
    <mergeCell ref="F319:F321"/>
    <mergeCell ref="F349:F351"/>
    <mergeCell ref="D367:D369"/>
    <mergeCell ref="E367:E369"/>
    <mergeCell ref="F367:F369"/>
    <mergeCell ref="D370:D372"/>
    <mergeCell ref="E370:E372"/>
    <mergeCell ref="F370:F372"/>
    <mergeCell ref="D358:D360"/>
    <mergeCell ref="E358:E360"/>
    <mergeCell ref="F358:F360"/>
    <mergeCell ref="D361:D363"/>
    <mergeCell ref="E361:E363"/>
    <mergeCell ref="F361:F363"/>
    <mergeCell ref="D364:D366"/>
    <mergeCell ref="E364:E366"/>
    <mergeCell ref="F364:F366"/>
    <mergeCell ref="F397:F399"/>
    <mergeCell ref="M326:M329"/>
    <mergeCell ref="D391:D393"/>
    <mergeCell ref="E391:E393"/>
    <mergeCell ref="F391:F393"/>
    <mergeCell ref="D394:D396"/>
    <mergeCell ref="E394:E396"/>
    <mergeCell ref="F394:F396"/>
    <mergeCell ref="D385:D387"/>
    <mergeCell ref="E385:E387"/>
    <mergeCell ref="F385:F387"/>
    <mergeCell ref="D388:D390"/>
    <mergeCell ref="E388:E390"/>
    <mergeCell ref="F388:F390"/>
    <mergeCell ref="D379:D381"/>
    <mergeCell ref="E379:E381"/>
    <mergeCell ref="F379:F381"/>
    <mergeCell ref="D382:D384"/>
    <mergeCell ref="E382:E384"/>
    <mergeCell ref="F382:F384"/>
    <mergeCell ref="D373:D375"/>
    <mergeCell ref="E373:E375"/>
    <mergeCell ref="G397:G398"/>
    <mergeCell ref="G329:G330"/>
    <mergeCell ref="G74:G75"/>
    <mergeCell ref="G77:G78"/>
    <mergeCell ref="G80:G81"/>
    <mergeCell ref="G83:G84"/>
    <mergeCell ref="G86:G87"/>
    <mergeCell ref="G89:G90"/>
    <mergeCell ref="G92:G93"/>
    <mergeCell ref="G95:G96"/>
    <mergeCell ref="G101:G102"/>
    <mergeCell ref="G385:G386"/>
    <mergeCell ref="G388:G389"/>
    <mergeCell ref="G391:G392"/>
    <mergeCell ref="G394:G395"/>
    <mergeCell ref="G376:G377"/>
    <mergeCell ref="G379:G380"/>
    <mergeCell ref="G382:G383"/>
    <mergeCell ref="G370:G371"/>
    <mergeCell ref="G313:G314"/>
    <mergeCell ref="G316:G317"/>
    <mergeCell ref="G319:G320"/>
    <mergeCell ref="G322:G323"/>
    <mergeCell ref="G326:G327"/>
    <mergeCell ref="G346:G347"/>
    <mergeCell ref="G349:G350"/>
    <mergeCell ref="G352:G353"/>
    <mergeCell ref="G355:G356"/>
    <mergeCell ref="G358:G359"/>
    <mergeCell ref="G361:G362"/>
    <mergeCell ref="G367:G368"/>
    <mergeCell ref="G364:G365"/>
    <mergeCell ref="G133:G134"/>
    <mergeCell ref="G136:G137"/>
    <mergeCell ref="G142:G143"/>
    <mergeCell ref="G145:G146"/>
    <mergeCell ref="G286:G287"/>
    <mergeCell ref="G292:G293"/>
    <mergeCell ref="G295:G296"/>
    <mergeCell ref="G298:G299"/>
    <mergeCell ref="G241:G242"/>
    <mergeCell ref="G247:G248"/>
    <mergeCell ref="G251:G252"/>
    <mergeCell ref="G254:G255"/>
    <mergeCell ref="G271:G272"/>
    <mergeCell ref="G208:G209"/>
    <mergeCell ref="G211:G212"/>
    <mergeCell ref="G217:G218"/>
    <mergeCell ref="G274:G275"/>
    <mergeCell ref="G277:G278"/>
    <mergeCell ref="G280:G281"/>
    <mergeCell ref="G223:G224"/>
    <mergeCell ref="G226:G227"/>
    <mergeCell ref="G229:G230"/>
    <mergeCell ref="G232:G233"/>
    <mergeCell ref="G205:G206"/>
    <mergeCell ref="G29:G30"/>
    <mergeCell ref="G106:G107"/>
    <mergeCell ref="G181:G182"/>
    <mergeCell ref="G256:G257"/>
    <mergeCell ref="G331:G332"/>
    <mergeCell ref="G31:G32"/>
    <mergeCell ref="G108:G109"/>
    <mergeCell ref="G183:G184"/>
    <mergeCell ref="G258:G259"/>
    <mergeCell ref="G333:G334"/>
    <mergeCell ref="G33:G34"/>
    <mergeCell ref="G110:G111"/>
    <mergeCell ref="G185:G186"/>
    <mergeCell ref="G260:G261"/>
    <mergeCell ref="G335:G336"/>
    <mergeCell ref="G35:G36"/>
    <mergeCell ref="G112:G113"/>
    <mergeCell ref="G187:G188"/>
    <mergeCell ref="G262:G263"/>
    <mergeCell ref="G337:G338"/>
    <mergeCell ref="G37:G38"/>
    <mergeCell ref="G114:G115"/>
    <mergeCell ref="G189:G190"/>
    <mergeCell ref="G264:G265"/>
    <mergeCell ref="G339:G340"/>
    <mergeCell ref="G39:G40"/>
    <mergeCell ref="G116:G117"/>
    <mergeCell ref="G191:G192"/>
    <mergeCell ref="G266:G267"/>
    <mergeCell ref="G341:G342"/>
    <mergeCell ref="G41:G42"/>
    <mergeCell ref="G118:G119"/>
    <mergeCell ref="G193:G194"/>
    <mergeCell ref="G268:G269"/>
    <mergeCell ref="G343:G3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53:J53 I24:J24 I27:J27 I44:J44 I47:J47 I50:J50 I56:J56 I59:J59 I65:J65 I68:J68 I71:J71 I74:J74 I77:J77 I80:J80 I83:J83 I86:J86 I89:J89 I92:J92 I251:J251 I254:J254 I271:J271 I274:J274 I277:J277 I280:J280 I283:J283 I286:J286 I292:J292 I295:J295 I298:J298 I301:J301 I304:J304 I307:J307 I310:J310 I313:J313 I316:J316 I8:J8 I95:J95 I172:J172 I104:J104 I121:J121 I124:J124 I127:J127 I130:J130 I133:J133 I136:J136 I142:J142 I145:J145 I148:J148 I151:J151 I154:J154 I157:J157 I160:J160 I163:J163 I166:J166 I169:J169 I176:J176 I101:J101 I179:J179 I196:J196 I199:J199 I202:J202 I205:J205 I208:J208 I211:J211 I217:J217 I220:J220 I223:J223 I226:J226 I229:J229 I235:J235 I238:J238 I241:J241 I244:J244 I247:J247 I232:J232 I319:J319 I322:J322 I326:J326 I329:J329 I346:J346 I349:J349 I352:J352 I355:J355 I358:J358 I361:J361 I367:J367 I370:J370 I373:J373 I376:J376 I379:J379 I382:J382 I385:J385 I388:J388 I391:J391 I394:J394 I397:J397 I2:J2 I5:J5 I62:J62 I139:J139 I214:J214 I289:J289 I364:J364 I29 J29 I106 J106 I181 J181 I256 J256 I331 J331 I31 J31 I108 J108 I183 J183 I258 J258 I333 J333 I33 J33 I110 J110 I185 J185 I260 J260 I335 J335 I35 J35 I112 J112 I187 J187 I262 J262 I337 J337 I37 J37 I114 J114 I189 J189 I264 J264 I339 J339 I39 J39 I116 J116 I191 J191 I266 J266 I341 J341 I41 J41 I118 J118 I193 J193 I268 J268 I343 J34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9">
      <formula1>900</formula1>
    </dataValidation>
    <dataValidation type="textLength" operator="lessThanOrEqual" allowBlank="1" showInputMessage="1" showErrorMessage="1" errorTitle="Ошибка" error="Допускается ввод не более 900 символов!" sqref="M176:M177 M251:M252 M23 M101:M102 M326:M327">
      <formula1>900</formula1>
    </dataValidation>
    <dataValidation type="decimal" allowBlank="1" showErrorMessage="1" errorTitle="Ошибка" error="Допускается ввод только действительных чисел!" sqref="K251 K254 K271 K274 K277 K280 K283 K286 K292 K295 K298 K301 K304 K307 K310 K313 K316 K319 K10 K101 K169 K166 K163 K160 K157 K154 K151 K148 K145 K142 K136 K133 K130 K127 K124 K121 K104 K176 K172 K179 K196 K199 K202 K205 K208 K211 K217 K220 K223 K226 K229 K235 K238 K241 K244 K247 K232 K322 K326 K329 K346 K349 K352 K355 K358 K361 K367 K370 K373 K376 K379 K382 K385 K388 K391 K394 K397 K5 K139 K214 K289 K364 K106 K181 K256 K331 K108 K183 K258 K333 K110 K185 K260 K335 K112 K187 K262 K337 K114 K189 K264 K339 K116 K191 K266 K341 K118 K193 K268 K34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510BE-1852-AF21-32C9-5F8E4068A9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173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"УСТЭК"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342</v>
      </c>
      <c r="E8" s="2209"/>
      <c r="F8" s="2209"/>
      <c r="G8" s="2209"/>
      <c r="H8" s="2389" t="s">
        <v>343</v>
      </c>
      <c r="R8" s="374">
        <v>14</v>
      </c>
    </row>
    <row customHeight="1" ht="24">
      <c r="C9" s="376"/>
      <c r="D9" s="386" t="s">
        <v>90</v>
      </c>
      <c r="E9" s="108" t="s">
        <v>344</v>
      </c>
      <c r="F9" s="108" t="s">
        <v>345</v>
      </c>
      <c r="G9" s="108" t="s">
        <v>432</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1202</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364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36AE-C877-90BB-E315-DC02D213AD4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1203</v>
      </c>
      <c r="E5" s="2237"/>
      <c r="F5" s="2237"/>
      <c r="G5" s="2237"/>
      <c r="H5" s="2237"/>
      <c r="I5" s="2237"/>
      <c r="J5" s="2237"/>
      <c r="V5" s="505">
        <v>63</v>
      </c>
    </row>
    <row customHeight="1" ht="15.75">
      <c r="C6" s="176"/>
      <c r="D6" s="2176" t="str">
        <f>IF(org=0,"Не определено",org)</f>
        <v>АО "УСТЭК"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343</v>
      </c>
      <c r="V9" s="505">
        <v>15</v>
      </c>
    </row>
    <row s="1635" customFormat="1" customHeight="1" ht="15.75">
      <c r="A10" s="759"/>
      <c r="C10" s="176"/>
      <c r="D10" s="711"/>
      <c r="E10" s="2367" t="s">
        <v>604</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605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342</v>
      </c>
      <c r="E12" s="2370"/>
      <c r="F12" s="2370"/>
      <c r="G12" s="887"/>
      <c r="H12" s="887"/>
      <c r="I12" s="887"/>
      <c r="J12" s="887"/>
      <c r="K12" s="2199"/>
      <c r="U12" s="675"/>
      <c r="V12" s="758">
        <v>15</v>
      </c>
    </row>
    <row customHeight="1" ht="35.699999999999996">
      <c r="C13" s="176"/>
      <c r="D13" s="805" t="s">
        <v>90</v>
      </c>
      <c r="E13" s="807" t="s">
        <v>344</v>
      </c>
      <c r="F13" s="807" t="s">
        <v>606</v>
      </c>
      <c r="G13" s="808" t="s">
        <v>345</v>
      </c>
      <c r="H13" s="807" t="s">
        <v>432</v>
      </c>
      <c r="I13" s="808" t="s">
        <v>345</v>
      </c>
      <c r="J13" s="807" t="s">
        <v>432</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848</v>
      </c>
      <c r="F15" s="521" t="s">
        <v>849</v>
      </c>
      <c r="G15" s="678"/>
      <c r="H15" s="678"/>
      <c r="I15" s="678"/>
      <c r="J15" s="678"/>
      <c r="K15" s="289" t="s">
        <v>850</v>
      </c>
      <c r="V15" s="505">
        <v>0</v>
      </c>
    </row>
    <row customHeight="1" ht="22.5" hidden="1">
      <c r="A16" s="505"/>
      <c r="C16" s="526"/>
      <c r="D16" s="521">
        <v>2</v>
      </c>
      <c r="E16" s="279" t="s">
        <v>851</v>
      </c>
      <c r="F16" s="521" t="s">
        <v>852</v>
      </c>
      <c r="G16" s="678"/>
      <c r="H16" s="678"/>
      <c r="I16" s="678"/>
      <c r="J16" s="678"/>
      <c r="K16" s="289" t="s">
        <v>853</v>
      </c>
      <c r="V16" s="505">
        <v>0</v>
      </c>
    </row>
    <row customHeight="1" ht="123.75" hidden="1">
      <c r="A17" s="505"/>
      <c r="C17" s="526"/>
      <c r="D17" s="521">
        <v>3</v>
      </c>
      <c r="E17" s="279" t="s">
        <v>1204</v>
      </c>
      <c r="F17" s="521" t="s">
        <v>348</v>
      </c>
      <c r="G17" s="678"/>
      <c r="H17" s="678"/>
      <c r="I17" s="678"/>
      <c r="J17" s="678"/>
      <c r="K17" s="289" t="s">
        <v>1205</v>
      </c>
      <c r="V17" s="505">
        <v>0</v>
      </c>
    </row>
    <row customHeight="1" ht="48.29999999999999">
      <c r="A18" s="505"/>
      <c r="C18" s="526"/>
      <c r="D18" s="521">
        <v>3</v>
      </c>
      <c r="E18" s="279" t="s">
        <v>854</v>
      </c>
      <c r="F18" s="521" t="s">
        <v>348</v>
      </c>
      <c r="G18" s="809" t="s">
        <v>348</v>
      </c>
      <c r="H18" s="810" t="s">
        <v>348</v>
      </c>
      <c r="I18" s="521" t="s">
        <v>348</v>
      </c>
      <c r="J18" s="578" t="s">
        <v>348</v>
      </c>
      <c r="K18" s="289" t="s">
        <v>1206</v>
      </c>
      <c r="V18" s="505">
        <v>46</v>
      </c>
    </row>
    <row customHeight="1" ht="35.699999999999996">
      <c r="A19" s="505"/>
      <c r="C19" s="526"/>
      <c r="D19" s="539" t="s">
        <v>366</v>
      </c>
      <c r="E19" s="559" t="s">
        <v>856</v>
      </c>
      <c r="F19" s="521" t="s">
        <v>857</v>
      </c>
      <c r="G19" s="817"/>
      <c r="H19" s="106"/>
      <c r="I19" s="817"/>
      <c r="J19" s="818"/>
      <c r="K19" s="679"/>
      <c r="V19" s="505">
        <v>34</v>
      </c>
    </row>
    <row customHeight="1" ht="35.699999999999996">
      <c r="A20" s="505"/>
      <c r="C20" s="526"/>
      <c r="D20" s="1890" t="s">
        <v>374</v>
      </c>
      <c r="E20" s="559" t="s">
        <v>858</v>
      </c>
      <c r="F20" s="521" t="s">
        <v>859</v>
      </c>
      <c r="G20" s="817"/>
      <c r="H20" s="106"/>
      <c r="I20" s="817"/>
      <c r="J20" s="106"/>
      <c r="K20" s="679"/>
      <c r="V20" s="505">
        <v>34</v>
      </c>
    </row>
    <row customHeight="1" ht="48.29999999999999">
      <c r="A21" s="505"/>
      <c r="C21" s="526"/>
      <c r="D21" s="1890" t="s">
        <v>376</v>
      </c>
      <c r="E21" s="559" t="s">
        <v>860</v>
      </c>
      <c r="F21" s="521" t="s">
        <v>611</v>
      </c>
      <c r="G21" s="680"/>
      <c r="H21" s="106"/>
      <c r="I21" s="680"/>
      <c r="J21" s="106"/>
      <c r="K21" s="679"/>
      <c r="V21" s="505">
        <v>46</v>
      </c>
    </row>
    <row customHeight="1" ht="67.5" hidden="1">
      <c r="A22" s="505"/>
      <c r="C22" s="526"/>
      <c r="D22" s="521">
        <v>5</v>
      </c>
      <c r="E22" s="279" t="s">
        <v>1207</v>
      </c>
      <c r="F22" s="521" t="s">
        <v>598</v>
      </c>
      <c r="G22" s="681"/>
      <c r="H22" s="682"/>
      <c r="I22" s="681"/>
      <c r="J22" s="682"/>
      <c r="K22" s="289" t="s">
        <v>1208</v>
      </c>
      <c r="V22" s="505">
        <v>0</v>
      </c>
    </row>
    <row customHeight="1" ht="33.75" hidden="1">
      <c r="C23" s="451"/>
      <c r="D23" s="521">
        <v>6</v>
      </c>
      <c r="E23" s="279" t="s">
        <v>1209</v>
      </c>
      <c r="F23" s="521" t="s">
        <v>1210</v>
      </c>
      <c r="G23" s="681"/>
      <c r="H23" s="681"/>
      <c r="I23" s="681"/>
      <c r="J23" s="681"/>
      <c r="K23" s="289" t="s">
        <v>1211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52BC85-582C-A131-61F8-0E6B8CBAB72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1212</v>
      </c>
      <c r="B1" s="1067" t="s">
        <v>1213</v>
      </c>
      <c r="C1" s="1067" t="s">
        <v>1214</v>
      </c>
      <c r="D1" s="1067" t="s">
        <v>1215</v>
      </c>
      <c r="E1" s="1067" t="s">
        <v>1216</v>
      </c>
      <c r="F1" s="1067" t="s">
        <v>1217</v>
      </c>
      <c r="G1" s="1067" t="s">
        <v>1218</v>
      </c>
      <c r="H1" s="1067" t="s">
        <v>1219</v>
      </c>
      <c r="I1" s="1067" t="s">
        <v>1220</v>
      </c>
      <c r="J1" s="1067" t="s">
        <v>1221</v>
      </c>
      <c r="K1" s="1067" t="s">
        <v>1222</v>
      </c>
      <c r="L1" s="1067" t="s">
        <v>1223</v>
      </c>
      <c r="M1" s="1067"/>
      <c r="N1" s="1067" t="s">
        <v>1224</v>
      </c>
      <c r="O1" s="1067" t="s">
        <v>1225</v>
      </c>
      <c r="P1" s="1067" t="s">
        <v>1226</v>
      </c>
      <c r="Q1" s="1067" t="s">
        <v>1227</v>
      </c>
      <c r="R1" s="1067" t="s">
        <v>1228</v>
      </c>
      <c r="S1" s="1067" t="s">
        <v>1229</v>
      </c>
      <c r="T1" s="1067" t="s">
        <v>1230</v>
      </c>
      <c r="U1" s="1067" t="s">
        <v>1231</v>
      </c>
      <c r="V1" s="1067"/>
      <c r="W1" s="797" t="s">
        <v>1232</v>
      </c>
      <c r="X1" s="1067" t="s">
        <v>1233</v>
      </c>
      <c r="Y1" s="1067" t="s">
        <v>1234</v>
      </c>
      <c r="Z1" s="1067"/>
      <c r="AA1" s="1067" t="s">
        <v>1235</v>
      </c>
      <c r="AB1" s="1067"/>
      <c r="AC1" s="1067" t="s">
        <v>1236</v>
      </c>
      <c r="AD1" s="1067"/>
      <c r="AF1" s="1067" t="s">
        <v>1237</v>
      </c>
      <c r="AH1" s="1067" t="s">
        <v>1238</v>
      </c>
      <c r="AI1" s="1067" t="s">
        <v>1239</v>
      </c>
      <c r="AK1" s="1067" t="s">
        <v>1240</v>
      </c>
      <c r="AM1" s="1067" t="s">
        <v>1241</v>
      </c>
      <c r="AP1" s="1067" t="s">
        <v>1242</v>
      </c>
      <c r="AQ1" s="1067" t="s">
        <v>1243</v>
      </c>
      <c r="AS1" s="1067" t="s">
        <v>1244</v>
      </c>
      <c r="AU1" s="1067" t="s">
        <v>1245</v>
      </c>
      <c r="AW1" s="1067" t="s">
        <v>1246</v>
      </c>
      <c r="AX1" s="1067" t="s">
        <v>1247</v>
      </c>
      <c r="AZ1" s="1152" t="s">
        <v>1248</v>
      </c>
      <c r="BB1" s="1067" t="s">
        <v>1249</v>
      </c>
      <c r="BC1" s="1067"/>
      <c r="BE1" s="1067" t="s">
        <v>1250</v>
      </c>
      <c r="BF1" s="1067" t="s">
        <v>1251</v>
      </c>
      <c r="BH1" s="1069" t="s">
        <v>847</v>
      </c>
      <c r="BI1" s="1070"/>
      <c r="BJ1" s="1071" t="s">
        <v>1252</v>
      </c>
      <c r="BK1" s="1070"/>
      <c r="BL1" s="1072" t="s">
        <v>946</v>
      </c>
      <c r="BM1" s="1070"/>
      <c r="BN1" s="1073" t="s">
        <v>1253</v>
      </c>
      <c r="BS1" s="1427"/>
    </row>
    <row customHeight="1" ht="11.25">
      <c r="A2" s="1074" t="s">
        <v>1254</v>
      </c>
      <c r="B2" s="1075">
        <v>2000</v>
      </c>
      <c r="C2" s="1075">
        <v>2022</v>
      </c>
      <c r="D2" s="1075" t="s">
        <v>63</v>
      </c>
      <c r="E2" s="1076" t="s">
        <v>1255</v>
      </c>
      <c r="F2" s="1076" t="s">
        <v>1256</v>
      </c>
      <c r="G2" s="1076" t="s">
        <v>1257</v>
      </c>
      <c r="H2" s="1077" t="s">
        <v>57</v>
      </c>
      <c r="I2" s="1076" t="s">
        <v>111</v>
      </c>
      <c r="J2" s="1076" t="s">
        <v>1258</v>
      </c>
      <c r="K2" s="1078" t="s">
        <v>1259</v>
      </c>
      <c r="L2" s="1079"/>
      <c r="M2" s="1078">
        <v>1</v>
      </c>
      <c r="N2" s="1162" t="s">
        <v>1260</v>
      </c>
      <c r="O2" s="1077" t="s">
        <v>489</v>
      </c>
      <c r="P2" s="1080" t="s">
        <v>37</v>
      </c>
      <c r="Q2" s="1081" t="s">
        <v>488</v>
      </c>
      <c r="R2" s="143" t="s">
        <v>1261</v>
      </c>
      <c r="S2" s="143" t="s">
        <v>1262</v>
      </c>
      <c r="T2" s="1082" t="s">
        <v>1263</v>
      </c>
      <c r="U2" s="1079" t="s">
        <v>1264</v>
      </c>
      <c r="V2" s="1083">
        <v>1</v>
      </c>
      <c r="W2" s="1084"/>
      <c r="X2" s="1084" t="s">
        <v>1265</v>
      </c>
      <c r="Y2" s="1075" t="s">
        <v>1266</v>
      </c>
      <c r="Z2" s="1085"/>
      <c r="AA2" s="1075" t="s">
        <v>1267</v>
      </c>
      <c r="AB2" s="1086" t="s">
        <v>1267</v>
      </c>
      <c r="AC2" s="1075" t="s">
        <v>1268</v>
      </c>
      <c r="AD2" s="1086" t="s">
        <v>1268</v>
      </c>
      <c r="AF2" s="1077" t="s">
        <v>1264</v>
      </c>
      <c r="AH2" s="1076" t="s">
        <v>1269</v>
      </c>
      <c r="AI2" s="1076" t="s">
        <v>1269</v>
      </c>
      <c r="AK2" s="1076" t="s">
        <v>1270</v>
      </c>
      <c r="AM2" s="1076" t="s">
        <v>1271</v>
      </c>
      <c r="AP2" s="1087" t="s">
        <v>1265</v>
      </c>
      <c r="AQ2" s="1088" t="s">
        <v>1265</v>
      </c>
      <c r="AS2" s="1075" t="s">
        <v>1272</v>
      </c>
      <c r="AU2" s="1120" t="s">
        <v>1273</v>
      </c>
      <c r="AW2" s="1120" t="s">
        <v>1274</v>
      </c>
      <c r="AX2" s="1120" t="s">
        <v>1274</v>
      </c>
      <c r="AZ2" s="1120" t="s">
        <v>1275</v>
      </c>
      <c r="BB2" s="1120" t="s">
        <v>1276</v>
      </c>
      <c r="BC2" s="1120" t="s">
        <v>1277</v>
      </c>
      <c r="BE2" s="1120">
        <v>2000</v>
      </c>
      <c r="BF2" s="1120" t="s">
        <v>1278</v>
      </c>
    </row>
    <row customHeight="1" ht="11.25">
      <c r="A3" s="1074" t="s">
        <v>1279</v>
      </c>
      <c r="B3" s="1075">
        <v>2001</v>
      </c>
      <c r="C3" s="1075">
        <v>2023</v>
      </c>
      <c r="D3" s="1075" t="s">
        <v>19</v>
      </c>
      <c r="E3" s="1076" t="s">
        <v>1280</v>
      </c>
      <c r="F3" s="1076" t="s">
        <v>1281</v>
      </c>
      <c r="G3" s="1076" t="s">
        <v>1282</v>
      </c>
      <c r="H3" s="1077" t="s">
        <v>1283</v>
      </c>
      <c r="I3" s="1076" t="s">
        <v>112</v>
      </c>
      <c r="J3" s="1076" t="s">
        <v>596</v>
      </c>
      <c r="K3" s="1078" t="s">
        <v>1284</v>
      </c>
      <c r="L3" s="1079">
        <f>_xlfn.IFERROR(MATCH(K3,OFFER_METHOD,0),0)</f>
        <v>0</v>
      </c>
      <c r="M3" s="1078">
        <v>2</v>
      </c>
      <c r="N3" s="1162" t="s">
        <v>1285</v>
      </c>
      <c r="O3" s="1077" t="s">
        <v>1286</v>
      </c>
      <c r="P3" s="1080" t="s">
        <v>1287</v>
      </c>
      <c r="Q3" s="1081" t="s">
        <v>1288</v>
      </c>
      <c r="R3" s="143" t="s">
        <v>1289</v>
      </c>
      <c r="S3" s="143" t="s">
        <v>1290</v>
      </c>
      <c r="T3" s="1082" t="s">
        <v>1291</v>
      </c>
      <c r="U3" s="1079" t="s">
        <v>1292</v>
      </c>
      <c r="V3" s="1083">
        <v>2</v>
      </c>
      <c r="W3" s="1084"/>
      <c r="X3" s="1084" t="s">
        <v>1293</v>
      </c>
      <c r="Y3" s="1075" t="s">
        <v>1266</v>
      </c>
      <c r="Z3" s="1085"/>
      <c r="AA3" s="1075" t="s">
        <v>1294</v>
      </c>
      <c r="AB3" s="1086" t="s">
        <v>1294</v>
      </c>
      <c r="AC3" s="1075" t="s">
        <v>1295</v>
      </c>
      <c r="AD3" s="1086" t="s">
        <v>1295</v>
      </c>
      <c r="AF3" s="1077" t="s">
        <v>1292</v>
      </c>
      <c r="AH3" s="1076" t="s">
        <v>1296</v>
      </c>
      <c r="AI3" s="1076" t="s">
        <v>1297</v>
      </c>
      <c r="AK3" s="1076" t="s">
        <v>1298</v>
      </c>
      <c r="AM3" s="1076" t="s">
        <v>1299</v>
      </c>
      <c r="AP3" s="1087" t="s">
        <v>1300</v>
      </c>
      <c r="AQ3" s="1088" t="s">
        <v>1300</v>
      </c>
      <c r="AS3" s="1075" t="s">
        <v>1301</v>
      </c>
      <c r="AU3" s="1120" t="s">
        <v>1302</v>
      </c>
      <c r="AW3" s="1120" t="s">
        <v>1303</v>
      </c>
      <c r="AX3" s="1120" t="s">
        <v>1303</v>
      </c>
      <c r="AZ3" s="1120" t="s">
        <v>55</v>
      </c>
      <c r="BB3" s="1120" t="s">
        <v>1304</v>
      </c>
      <c r="BC3" s="1120" t="s">
        <v>1277</v>
      </c>
      <c r="BE3" s="1120">
        <v>2001</v>
      </c>
      <c r="BF3" s="1120" t="s">
        <v>1305</v>
      </c>
      <c r="BH3" s="1067" t="s">
        <v>1306</v>
      </c>
      <c r="BJ3" s="1067" t="s">
        <v>1307</v>
      </c>
      <c r="BL3" s="1067" t="s">
        <v>1308</v>
      </c>
      <c r="BN3" s="1067" t="s">
        <v>1309</v>
      </c>
      <c r="BR3" s="1067" t="s">
        <v>1310</v>
      </c>
      <c r="BS3" s="1428"/>
      <c r="BT3" s="1070"/>
      <c r="BU3" s="1067" t="s">
        <v>1311</v>
      </c>
      <c r="BV3" s="1070"/>
      <c r="BW3" s="1690"/>
      <c r="BX3" s="1692" t="s">
        <v>1312</v>
      </c>
      <c r="CA3" s="1067" t="s">
        <v>1313</v>
      </c>
    </row>
    <row customHeight="1" ht="11.25">
      <c r="A4" s="1074" t="s">
        <v>1314</v>
      </c>
      <c r="B4" s="1075">
        <v>2002</v>
      </c>
      <c r="C4" s="1075">
        <v>2024</v>
      </c>
      <c r="E4" s="1076" t="s">
        <v>1315</v>
      </c>
      <c r="F4" s="1076" t="s">
        <v>1316</v>
      </c>
      <c r="H4" s="1077" t="s">
        <v>1317</v>
      </c>
      <c r="I4" s="1076" t="s">
        <v>92</v>
      </c>
      <c r="J4" s="1076" t="s">
        <v>1318</v>
      </c>
      <c r="K4" s="1078" t="s">
        <v>1319</v>
      </c>
      <c r="L4" s="1079">
        <f>_xlfn.IFERROR(MATCH(K4,OFFER_METHOD,0),0)</f>
        <v>0</v>
      </c>
      <c r="M4" s="1078">
        <v>3</v>
      </c>
      <c r="N4" s="1162" t="s">
        <v>1320</v>
      </c>
      <c r="O4" s="1076" t="s">
        <v>1321</v>
      </c>
      <c r="Q4" s="1081" t="s">
        <v>1322</v>
      </c>
      <c r="R4" s="143" t="s">
        <v>1323</v>
      </c>
      <c r="S4" s="143" t="s">
        <v>1324</v>
      </c>
      <c r="T4" s="1082" t="s">
        <v>1325</v>
      </c>
      <c r="U4" s="1079" t="s">
        <v>1326</v>
      </c>
      <c r="V4" s="1083">
        <v>3</v>
      </c>
      <c r="W4" s="1084"/>
      <c r="X4" s="1084" t="s">
        <v>1327</v>
      </c>
      <c r="Y4" s="1075" t="s">
        <v>1266</v>
      </c>
      <c r="Z4" s="1091"/>
      <c r="AC4" s="1075" t="s">
        <v>1328</v>
      </c>
      <c r="AD4" s="1086" t="s">
        <v>1328</v>
      </c>
      <c r="AF4" s="1077" t="s">
        <v>1326</v>
      </c>
      <c r="AH4" s="1077" t="s">
        <v>1329</v>
      </c>
      <c r="AK4" s="1076" t="s">
        <v>1330</v>
      </c>
      <c r="AM4" s="1076" t="s">
        <v>1331</v>
      </c>
      <c r="AP4" s="1087" t="s">
        <v>1293</v>
      </c>
      <c r="AQ4" s="1088" t="s">
        <v>1293</v>
      </c>
      <c r="AS4" s="1075" t="s">
        <v>1332</v>
      </c>
      <c r="AU4" s="1120" t="s">
        <v>1333</v>
      </c>
      <c r="AW4" s="1120" t="s">
        <v>1334</v>
      </c>
      <c r="AX4" s="1120" t="s">
        <v>1334</v>
      </c>
      <c r="AZ4" s="1120" t="s">
        <v>1335</v>
      </c>
      <c r="BB4" s="1120" t="s">
        <v>1336</v>
      </c>
      <c r="BC4" s="1120" t="s">
        <v>1337</v>
      </c>
      <c r="BE4" s="1120">
        <v>2002</v>
      </c>
      <c r="BF4" s="1120" t="s">
        <v>1338</v>
      </c>
      <c r="BH4" s="1068" t="s">
        <v>1339</v>
      </c>
      <c r="BJ4" s="1068" t="s">
        <v>1339</v>
      </c>
      <c r="BL4" s="1068" t="s">
        <v>1339</v>
      </c>
      <c r="BN4" s="1068" t="s">
        <v>1339</v>
      </c>
      <c r="BQ4" s="1432" t="s">
        <v>1340</v>
      </c>
      <c r="BR4" s="1159" t="s">
        <v>1341</v>
      </c>
      <c r="BS4" s="274"/>
      <c r="BT4" s="1432" t="s">
        <v>1342</v>
      </c>
      <c r="BU4" s="1159" t="s">
        <v>1343</v>
      </c>
      <c r="BV4" s="1070"/>
      <c r="BW4" s="1697" t="s">
        <v>1344</v>
      </c>
      <c r="BX4" s="1691" t="s">
        <v>1345</v>
      </c>
      <c r="BZ4" s="1432" t="s">
        <v>1346</v>
      </c>
      <c r="CA4" s="1159" t="s">
        <v>1347</v>
      </c>
    </row>
    <row customHeight="1" ht="11.25">
      <c r="A5" s="1074" t="s">
        <v>1348</v>
      </c>
      <c r="B5" s="1075">
        <v>2003</v>
      </c>
      <c r="C5" s="1075">
        <v>2025</v>
      </c>
      <c r="E5" s="1076" t="s">
        <v>1349</v>
      </c>
      <c r="F5" s="1076" t="s">
        <v>1350</v>
      </c>
      <c r="H5" s="1077" t="s">
        <v>1351</v>
      </c>
      <c r="I5" s="1076" t="s">
        <v>93</v>
      </c>
      <c r="K5" s="1078" t="s">
        <v>1352</v>
      </c>
      <c r="L5" s="1079">
        <f>_xlfn.IFERROR(MATCH(K5,OFFER_METHOD,0),0)</f>
        <v>0</v>
      </c>
      <c r="M5" s="1078">
        <v>4</v>
      </c>
      <c r="N5" s="1092" t="s">
        <v>1353</v>
      </c>
      <c r="O5" s="1076" t="s">
        <v>1354</v>
      </c>
      <c r="Q5" s="1081" t="s">
        <v>1355</v>
      </c>
      <c r="R5" s="143" t="s">
        <v>1356</v>
      </c>
      <c r="T5" s="1077" t="s">
        <v>1357</v>
      </c>
      <c r="U5" s="1079" t="s">
        <v>1358</v>
      </c>
      <c r="V5" s="1083">
        <v>4</v>
      </c>
      <c r="W5" s="1084"/>
      <c r="X5" s="1084" t="s">
        <v>210</v>
      </c>
      <c r="Y5" s="1075" t="s">
        <v>1359</v>
      </c>
      <c r="Z5" s="1091">
        <v>1</v>
      </c>
      <c r="AF5" s="1077" t="s">
        <v>1360</v>
      </c>
      <c r="AH5" s="1076" t="s">
        <v>1361</v>
      </c>
      <c r="AK5" s="1076" t="s">
        <v>1362</v>
      </c>
      <c r="AM5" s="1076" t="s">
        <v>1363</v>
      </c>
      <c r="AP5" s="1087" t="s">
        <v>210</v>
      </c>
      <c r="AQ5" s="1088" t="s">
        <v>210</v>
      </c>
      <c r="AU5" s="1120" t="s">
        <v>1364</v>
      </c>
      <c r="AW5" s="1120" t="s">
        <v>1365</v>
      </c>
      <c r="AX5" s="1120" t="s">
        <v>1365</v>
      </c>
      <c r="AZ5" s="1120" t="s">
        <v>1366</v>
      </c>
      <c r="BB5" s="1120" t="s">
        <v>1367</v>
      </c>
      <c r="BC5" s="1120" t="s">
        <v>1368</v>
      </c>
      <c r="BE5" s="1120">
        <v>2003</v>
      </c>
      <c r="BF5" s="1120" t="s">
        <v>1369</v>
      </c>
      <c r="BH5" s="1068" t="s">
        <v>1370</v>
      </c>
      <c r="BJ5" s="1068" t="s">
        <v>1370</v>
      </c>
      <c r="BL5" s="1068" t="s">
        <v>1370</v>
      </c>
      <c r="BN5" s="1068" t="s">
        <v>1371</v>
      </c>
      <c r="BQ5" s="1281">
        <v>4213775</v>
      </c>
      <c r="BR5" s="1068" t="s">
        <v>1265</v>
      </c>
      <c r="BS5" s="1429"/>
      <c r="BT5" s="1281">
        <v>64236871</v>
      </c>
      <c r="BU5" s="1068" t="s">
        <v>271</v>
      </c>
      <c r="BV5" s="1070"/>
      <c r="BW5" s="1695">
        <v>4213767</v>
      </c>
      <c r="BX5" s="1693" t="s">
        <v>1372</v>
      </c>
      <c r="BZ5" s="1281">
        <v>64237509</v>
      </c>
      <c r="CA5" s="1295" t="s">
        <v>1373</v>
      </c>
    </row>
    <row customHeight="1" ht="11.25">
      <c r="A6" s="1074" t="s">
        <v>1374</v>
      </c>
      <c r="B6" s="1075">
        <v>2004</v>
      </c>
      <c r="C6" s="1075">
        <v>2026</v>
      </c>
      <c r="E6" s="1076" t="s">
        <v>1375</v>
      </c>
      <c r="F6" s="1093"/>
      <c r="H6" s="1077" t="s">
        <v>1376</v>
      </c>
      <c r="I6" s="1076" t="s">
        <v>113</v>
      </c>
      <c r="J6" s="1067" t="s">
        <v>1377</v>
      </c>
      <c r="L6" s="1079">
        <f>SUM(kind_of_control_method_filter)</f>
        <v>0</v>
      </c>
      <c r="N6" s="1092" t="s">
        <v>1378</v>
      </c>
      <c r="O6" s="1076" t="s">
        <v>1379</v>
      </c>
      <c r="R6" s="143" t="s">
        <v>488</v>
      </c>
      <c r="T6" s="1077" t="s">
        <v>1380</v>
      </c>
      <c r="U6" s="1079" t="s">
        <v>1360</v>
      </c>
      <c r="V6" s="1083">
        <v>5</v>
      </c>
      <c r="W6" s="1084"/>
      <c r="X6" s="1075" t="s">
        <v>216</v>
      </c>
      <c r="Y6" s="1075" t="s">
        <v>1381</v>
      </c>
      <c r="Z6" s="1091"/>
      <c r="AA6" s="1094"/>
      <c r="AH6" s="1076" t="s">
        <v>1382</v>
      </c>
      <c r="AK6" s="1076" t="s">
        <v>1383</v>
      </c>
      <c r="AM6" s="1076" t="s">
        <v>1384</v>
      </c>
      <c r="AP6" s="1087" t="s">
        <v>216</v>
      </c>
      <c r="AQ6" s="1088" t="s">
        <v>216</v>
      </c>
      <c r="AU6" s="1120" t="s">
        <v>1385</v>
      </c>
      <c r="AW6" s="1120" t="s">
        <v>1386</v>
      </c>
      <c r="AX6" s="1120" t="s">
        <v>1386</v>
      </c>
      <c r="BB6" s="1120" t="s">
        <v>1387</v>
      </c>
      <c r="BC6" s="1120" t="s">
        <v>1368</v>
      </c>
      <c r="BE6" s="1120">
        <v>2004</v>
      </c>
      <c r="BF6" s="1120" t="s">
        <v>1388</v>
      </c>
      <c r="BH6" s="1068" t="s">
        <v>1389</v>
      </c>
      <c r="BJ6" s="1068" t="s">
        <v>1390</v>
      </c>
      <c r="BL6" s="1068" t="s">
        <v>1390</v>
      </c>
      <c r="BN6" s="1068" t="s">
        <v>1391</v>
      </c>
      <c r="BQ6" s="1281">
        <v>4213784</v>
      </c>
      <c r="BR6" s="1295" t="s">
        <v>1300</v>
      </c>
      <c r="BS6" s="1430"/>
      <c r="BT6" s="1281">
        <v>64236872</v>
      </c>
      <c r="BU6" s="1068" t="s">
        <v>276</v>
      </c>
      <c r="BV6" s="1070"/>
      <c r="BW6" s="1695">
        <v>4213768</v>
      </c>
      <c r="BX6" s="1693" t="s">
        <v>296</v>
      </c>
      <c r="BZ6" s="1281">
        <v>64237510</v>
      </c>
      <c r="CA6" s="1068" t="s">
        <v>1392</v>
      </c>
    </row>
    <row customHeight="1" ht="11.25">
      <c r="A7" s="1074" t="s">
        <v>1393</v>
      </c>
      <c r="B7" s="1075">
        <v>2005</v>
      </c>
      <c r="E7" s="1076" t="s">
        <v>1394</v>
      </c>
      <c r="F7" s="1093"/>
      <c r="H7" s="1077" t="s">
        <v>1395</v>
      </c>
      <c r="I7" s="1076" t="s">
        <v>94</v>
      </c>
      <c r="J7" s="1076" t="s">
        <v>1396</v>
      </c>
      <c r="N7" s="1096" t="s">
        <v>1397</v>
      </c>
      <c r="O7" s="1076" t="s">
        <v>1398</v>
      </c>
      <c r="U7" s="1079" t="s">
        <v>19</v>
      </c>
      <c r="V7" s="370" t="s">
        <v>94</v>
      </c>
      <c r="W7" s="1084"/>
      <c r="X7" s="1075" t="s">
        <v>222</v>
      </c>
      <c r="Y7" s="1075" t="s">
        <v>1359</v>
      </c>
      <c r="Z7" s="1091"/>
      <c r="AA7" s="1094"/>
      <c r="AH7" s="1076" t="s">
        <v>1399</v>
      </c>
      <c r="AK7" s="1076" t="s">
        <v>1400</v>
      </c>
      <c r="AM7" s="1076" t="s">
        <v>1401</v>
      </c>
      <c r="AP7" s="1087" t="s">
        <v>222</v>
      </c>
      <c r="AQ7" s="1088" t="s">
        <v>222</v>
      </c>
      <c r="AU7" s="1120" t="s">
        <v>1402</v>
      </c>
      <c r="AW7" s="1120" t="s">
        <v>1403</v>
      </c>
      <c r="AX7" s="1120" t="s">
        <v>1403</v>
      </c>
      <c r="AZ7" s="1067" t="s">
        <v>1404</v>
      </c>
      <c r="BB7" s="1120" t="s">
        <v>1405</v>
      </c>
      <c r="BC7" s="1120" t="s">
        <v>1368</v>
      </c>
      <c r="BE7" s="1120">
        <v>2005</v>
      </c>
      <c r="BF7" s="1120" t="s">
        <v>1406</v>
      </c>
      <c r="BH7" s="1068" t="s">
        <v>1407</v>
      </c>
      <c r="BJ7" s="1068" t="s">
        <v>1389</v>
      </c>
      <c r="BL7" s="1068" t="s">
        <v>1389</v>
      </c>
      <c r="BN7" s="1068" t="s">
        <v>1408</v>
      </c>
      <c r="BQ7" s="1281">
        <v>4213781</v>
      </c>
      <c r="BR7" s="1068" t="s">
        <v>1293</v>
      </c>
      <c r="BS7" s="1429"/>
      <c r="BT7" s="1281">
        <v>64236873</v>
      </c>
      <c r="BU7" s="1068" t="s">
        <v>281</v>
      </c>
      <c r="BV7" s="1070"/>
      <c r="BW7" s="1695">
        <v>4213769</v>
      </c>
      <c r="BX7" s="1693" t="s">
        <v>1409</v>
      </c>
      <c r="BZ7" s="1281">
        <v>64237511</v>
      </c>
      <c r="CA7" s="1068" t="s">
        <v>311</v>
      </c>
    </row>
    <row customHeight="1" ht="11.25">
      <c r="A8" s="1074" t="s">
        <v>1410</v>
      </c>
      <c r="B8" s="1075">
        <v>2006</v>
      </c>
      <c r="E8" s="1076" t="s">
        <v>1411</v>
      </c>
      <c r="F8" s="1093"/>
      <c r="H8" s="1077" t="s">
        <v>1412</v>
      </c>
      <c r="I8" s="1076" t="s">
        <v>95</v>
      </c>
      <c r="J8" s="1076" t="s">
        <v>1413</v>
      </c>
      <c r="N8" s="1163" t="s">
        <v>1414</v>
      </c>
      <c r="O8" s="1076" t="s">
        <v>1415</v>
      </c>
      <c r="V8" s="370" t="s">
        <v>95</v>
      </c>
      <c r="W8" s="1084"/>
      <c r="X8" s="1075" t="s">
        <v>228</v>
      </c>
      <c r="Y8" s="1075" t="s">
        <v>1359</v>
      </c>
      <c r="Z8" s="1091"/>
      <c r="AA8" s="1094"/>
      <c r="AK8" s="1076" t="s">
        <v>1416</v>
      </c>
      <c r="AP8" s="1087" t="s">
        <v>228</v>
      </c>
      <c r="AQ8" s="1088" t="s">
        <v>228</v>
      </c>
      <c r="AU8" s="1120" t="s">
        <v>1417</v>
      </c>
      <c r="AW8" s="1120" t="s">
        <v>1418</v>
      </c>
      <c r="AX8" s="1120" t="s">
        <v>1418</v>
      </c>
      <c r="AZ8" s="1120" t="s">
        <v>1419</v>
      </c>
      <c r="BB8" s="1120" t="s">
        <v>1420</v>
      </c>
      <c r="BC8" s="1120" t="s">
        <v>1368</v>
      </c>
      <c r="BE8" s="1120">
        <v>2006</v>
      </c>
      <c r="BF8" s="1120" t="s">
        <v>1421</v>
      </c>
      <c r="BH8" s="1068" t="s">
        <v>1422</v>
      </c>
      <c r="BJ8" s="1068" t="s">
        <v>1423</v>
      </c>
      <c r="BL8" s="1068" t="s">
        <v>1423</v>
      </c>
      <c r="BN8" s="1068" t="s">
        <v>1424</v>
      </c>
      <c r="BQ8" s="1281">
        <v>4213776</v>
      </c>
      <c r="BR8" s="1068" t="s">
        <v>210</v>
      </c>
      <c r="BS8" s="1429"/>
      <c r="BT8" s="1281">
        <v>64236874</v>
      </c>
      <c r="BU8" s="1295" t="s">
        <v>1425</v>
      </c>
      <c r="BV8" s="1070"/>
      <c r="BW8" s="1695">
        <v>4213770</v>
      </c>
      <c r="BX8" s="1696" t="s">
        <v>1426</v>
      </c>
      <c r="BZ8" s="1281">
        <v>64237512</v>
      </c>
      <c r="CA8" s="1068" t="s">
        <v>306</v>
      </c>
    </row>
    <row customHeight="1" ht="11.25">
      <c r="A9" s="1074" t="s">
        <v>1427</v>
      </c>
      <c r="B9" s="1075">
        <v>2007</v>
      </c>
      <c r="E9" s="1076" t="s">
        <v>1428</v>
      </c>
      <c r="F9" s="1093"/>
      <c r="G9" s="1067" t="s">
        <v>1429</v>
      </c>
      <c r="H9" s="1067" t="s">
        <v>1430</v>
      </c>
      <c r="I9" s="1076" t="s">
        <v>114</v>
      </c>
      <c r="O9" s="1076" t="s">
        <v>1431</v>
      </c>
      <c r="V9" s="370" t="s">
        <v>114</v>
      </c>
      <c r="W9" s="1084"/>
      <c r="X9" s="1075" t="s">
        <v>234</v>
      </c>
      <c r="Y9" s="1075" t="s">
        <v>1266</v>
      </c>
      <c r="Z9" s="1091">
        <v>1</v>
      </c>
      <c r="AA9" s="1094"/>
      <c r="AK9" s="1076" t="s">
        <v>1432</v>
      </c>
      <c r="AP9" s="1087" t="s">
        <v>1433</v>
      </c>
      <c r="AQ9" s="1088" t="s">
        <v>1433</v>
      </c>
      <c r="AW9" s="1120" t="s">
        <v>1434</v>
      </c>
      <c r="AX9" s="1120" t="s">
        <v>1434</v>
      </c>
      <c r="AZ9" s="1120" t="s">
        <v>1435</v>
      </c>
      <c r="BB9" s="1120" t="s">
        <v>1436</v>
      </c>
      <c r="BC9" s="1120" t="s">
        <v>1368</v>
      </c>
      <c r="BE9" s="1120">
        <v>2007</v>
      </c>
      <c r="BF9" s="1120" t="s">
        <v>1437</v>
      </c>
      <c r="BH9" s="1068" t="s">
        <v>1438</v>
      </c>
      <c r="BJ9" s="1068" t="s">
        <v>1439</v>
      </c>
      <c r="BL9" s="1068" t="s">
        <v>1439</v>
      </c>
      <c r="BN9" s="1068" t="s">
        <v>1440</v>
      </c>
      <c r="BQ9" s="1281">
        <v>4213777</v>
      </c>
      <c r="BR9" s="1068" t="s">
        <v>216</v>
      </c>
      <c r="BS9" s="1429"/>
      <c r="BT9" s="1281">
        <v>64236875</v>
      </c>
      <c r="BU9" s="1068" t="s">
        <v>286</v>
      </c>
      <c r="BV9" s="1070"/>
      <c r="BW9" s="1690"/>
      <c r="BX9" s="1690"/>
    </row>
    <row customHeight="1" ht="11.25">
      <c r="A10" s="1074" t="s">
        <v>1441</v>
      </c>
      <c r="B10" s="1075">
        <v>2008</v>
      </c>
      <c r="E10" s="1076" t="s">
        <v>1442</v>
      </c>
      <c r="F10" s="1093"/>
      <c r="G10" s="1076" t="s">
        <v>1443</v>
      </c>
      <c r="H10" s="1076" t="s">
        <v>1444</v>
      </c>
      <c r="I10" s="1076" t="s">
        <v>150</v>
      </c>
      <c r="J10" s="1067" t="s">
        <v>1445</v>
      </c>
      <c r="K10" s="1067" t="s">
        <v>1446</v>
      </c>
      <c r="O10" s="1076" t="s">
        <v>1447</v>
      </c>
      <c r="V10" s="371" t="s">
        <v>150</v>
      </c>
      <c r="W10" s="1097"/>
      <c r="X10" s="1097" t="s">
        <v>1448</v>
      </c>
      <c r="Y10" s="1098" t="s">
        <v>1449</v>
      </c>
      <c r="Z10" s="1091"/>
      <c r="AP10" s="1087" t="s">
        <v>1448</v>
      </c>
      <c r="AQ10" s="1088" t="s">
        <v>1448</v>
      </c>
      <c r="AW10" s="1120" t="s">
        <v>1450</v>
      </c>
      <c r="AX10" s="1120" t="s">
        <v>1450</v>
      </c>
      <c r="AZ10" s="1120" t="s">
        <v>1451</v>
      </c>
      <c r="BB10" s="1120" t="s">
        <v>1452</v>
      </c>
      <c r="BC10" s="1120" t="s">
        <v>1368</v>
      </c>
      <c r="BE10" s="1120">
        <v>2008</v>
      </c>
      <c r="BF10" s="1120" t="s">
        <v>1453</v>
      </c>
      <c r="BH10" s="1068" t="s">
        <v>1454</v>
      </c>
      <c r="BJ10" s="1068" t="s">
        <v>1455</v>
      </c>
      <c r="BL10" s="1068" t="s">
        <v>1455</v>
      </c>
      <c r="BN10" s="1068" t="s">
        <v>1456</v>
      </c>
      <c r="BQ10" s="1281">
        <v>4213778</v>
      </c>
      <c r="BR10" s="1068" t="s">
        <v>222</v>
      </c>
      <c r="BS10" s="1429"/>
      <c r="BT10" s="1281">
        <v>64236876</v>
      </c>
      <c r="BU10" s="1068" t="s">
        <v>266</v>
      </c>
      <c r="BV10" s="1070"/>
      <c r="BW10" s="1690"/>
      <c r="BX10" s="1690"/>
    </row>
    <row customHeight="1" ht="11.25">
      <c r="A11" s="1074" t="s">
        <v>1457</v>
      </c>
      <c r="B11" s="1075">
        <v>2009</v>
      </c>
      <c r="E11" s="1076" t="s">
        <v>1458</v>
      </c>
      <c r="F11" s="1093"/>
      <c r="G11" s="1076" t="s">
        <v>1459</v>
      </c>
      <c r="H11" s="1076" t="s">
        <v>1460</v>
      </c>
      <c r="I11" s="1076" t="s">
        <v>151</v>
      </c>
      <c r="J11" s="1077" t="s">
        <v>1461</v>
      </c>
      <c r="K11" s="1099" t="s">
        <v>1462</v>
      </c>
      <c r="O11" s="1077" t="s">
        <v>1463</v>
      </c>
      <c r="V11" s="370" t="s">
        <v>151</v>
      </c>
      <c r="W11" s="275"/>
      <c r="X11" s="1084" t="s">
        <v>1433</v>
      </c>
      <c r="Y11" s="1075" t="s">
        <v>1464</v>
      </c>
      <c r="Z11" s="1091"/>
      <c r="AP11" s="1087" t="s">
        <v>234</v>
      </c>
      <c r="AQ11" s="1089" t="s">
        <v>234</v>
      </c>
      <c r="AW11" s="1120" t="s">
        <v>1465</v>
      </c>
      <c r="AX11" s="1120" t="s">
        <v>1465</v>
      </c>
      <c r="AZ11" s="1120" t="s">
        <v>1466</v>
      </c>
      <c r="BB11" s="1120" t="s">
        <v>1467</v>
      </c>
      <c r="BC11" s="1120" t="s">
        <v>1368</v>
      </c>
      <c r="BE11" s="1120">
        <v>2009</v>
      </c>
      <c r="BF11" s="1120" t="s">
        <v>1468</v>
      </c>
      <c r="BH11" s="1068" t="s">
        <v>1469</v>
      </c>
      <c r="BJ11" s="1068" t="s">
        <v>1438</v>
      </c>
      <c r="BL11" s="1068" t="s">
        <v>1438</v>
      </c>
      <c r="BN11" s="1068" t="s">
        <v>1470</v>
      </c>
      <c r="BQ11" s="1281">
        <v>4213780</v>
      </c>
      <c r="BR11" s="1068" t="s">
        <v>228</v>
      </c>
      <c r="BS11" s="1429"/>
      <c r="BW11" s="1690"/>
      <c r="BX11" s="1690"/>
    </row>
    <row customHeight="1" ht="11.25">
      <c r="A12" s="1074" t="s">
        <v>1471</v>
      </c>
      <c r="B12" s="1075">
        <v>2010</v>
      </c>
      <c r="E12" s="1076" t="s">
        <v>1472</v>
      </c>
      <c r="F12" s="1093"/>
      <c r="G12" s="1076" t="s">
        <v>1460</v>
      </c>
      <c r="I12" s="1076" t="s">
        <v>152</v>
      </c>
      <c r="J12" s="1077" t="s">
        <v>1473</v>
      </c>
      <c r="K12" s="1099" t="s">
        <v>1474</v>
      </c>
      <c r="O12" s="1077" t="s">
        <v>488</v>
      </c>
      <c r="V12" s="370" t="s">
        <v>152</v>
      </c>
      <c r="W12" s="1089"/>
      <c r="X12" s="1084" t="s">
        <v>1475</v>
      </c>
      <c r="Y12" s="1075" t="s">
        <v>1266</v>
      </c>
      <c r="AP12" s="1087"/>
      <c r="AW12" s="1120" t="s">
        <v>151</v>
      </c>
      <c r="AX12" s="1120" t="s">
        <v>151</v>
      </c>
      <c r="AZ12" s="1120" t="s">
        <v>1476</v>
      </c>
      <c r="BB12" s="1120" t="s">
        <v>1477</v>
      </c>
      <c r="BC12" s="1120" t="s">
        <v>1368</v>
      </c>
      <c r="BE12" s="1120">
        <v>2010</v>
      </c>
      <c r="BF12" s="1120" t="s">
        <v>1478</v>
      </c>
      <c r="BH12" s="1068" t="s">
        <v>1479</v>
      </c>
      <c r="BJ12" s="1068" t="s">
        <v>1480</v>
      </c>
      <c r="BL12" s="1068" t="s">
        <v>1480</v>
      </c>
      <c r="BN12" s="1068" t="s">
        <v>1481</v>
      </c>
      <c r="BQ12" s="1281">
        <v>4213779</v>
      </c>
      <c r="BR12" s="1068" t="s">
        <v>1433</v>
      </c>
      <c r="BS12" s="1429"/>
      <c r="BT12" s="1070"/>
      <c r="BU12" s="1070"/>
      <c r="BV12" s="1070"/>
      <c r="BW12" s="1690"/>
      <c r="BX12" s="1690"/>
    </row>
    <row customHeight="1" ht="11.25">
      <c r="A13" s="1074" t="s">
        <v>1482</v>
      </c>
      <c r="B13" s="1075">
        <v>2011</v>
      </c>
      <c r="E13" s="1076" t="s">
        <v>1483</v>
      </c>
      <c r="F13" s="1093"/>
      <c r="I13" s="1076" t="s">
        <v>153</v>
      </c>
      <c r="K13" s="1099" t="s">
        <v>1432</v>
      </c>
      <c r="V13" s="370" t="s">
        <v>153</v>
      </c>
      <c r="W13" s="1089"/>
      <c r="X13" s="1089"/>
      <c r="Y13" s="1089"/>
      <c r="AW13" s="1120" t="s">
        <v>152</v>
      </c>
      <c r="AX13" s="1120" t="s">
        <v>152</v>
      </c>
      <c r="BB13" s="1120" t="s">
        <v>1484</v>
      </c>
      <c r="BC13" s="1120" t="s">
        <v>1485</v>
      </c>
      <c r="BE13" s="1120">
        <v>2011</v>
      </c>
      <c r="BF13" s="1120" t="s">
        <v>1486</v>
      </c>
      <c r="BH13" s="1068" t="s">
        <v>1487</v>
      </c>
      <c r="BJ13" s="1068" t="s">
        <v>1469</v>
      </c>
      <c r="BL13" s="1068" t="s">
        <v>1469</v>
      </c>
      <c r="BN13" s="1068" t="s">
        <v>1488</v>
      </c>
      <c r="BQ13" s="1281">
        <v>4213783</v>
      </c>
      <c r="BR13" s="1068" t="s">
        <v>1448</v>
      </c>
      <c r="BS13" s="1429"/>
      <c r="BT13" s="1070"/>
      <c r="BU13" s="1070"/>
      <c r="BV13" s="1070"/>
      <c r="BW13" s="1694"/>
      <c r="BX13" s="1690"/>
    </row>
    <row customHeight="1" ht="11.25">
      <c r="A14" s="1074" t="s">
        <v>1489</v>
      </c>
      <c r="B14" s="1075">
        <v>2012</v>
      </c>
      <c r="I14" s="1076" t="s">
        <v>154</v>
      </c>
      <c r="J14" s="1067" t="s">
        <v>1490</v>
      </c>
      <c r="N14" s="1067" t="s">
        <v>1491</v>
      </c>
      <c r="V14" s="1083">
        <v>13</v>
      </c>
      <c r="W14" s="1084"/>
      <c r="X14" s="1084" t="s">
        <v>1300</v>
      </c>
      <c r="Y14" s="1075" t="s">
        <v>1266</v>
      </c>
      <c r="AW14" s="1120" t="s">
        <v>153</v>
      </c>
      <c r="AX14" s="1120" t="s">
        <v>153</v>
      </c>
      <c r="AZ14" s="1067" t="s">
        <v>1492</v>
      </c>
      <c r="BB14" s="1120" t="s">
        <v>1493</v>
      </c>
      <c r="BC14" s="1120" t="s">
        <v>1485</v>
      </c>
      <c r="BE14" s="1120">
        <v>2012</v>
      </c>
      <c r="BH14" s="1068" t="s">
        <v>1408</v>
      </c>
      <c r="BJ14" s="1217" t="s">
        <v>1494</v>
      </c>
      <c r="BL14" s="1217" t="s">
        <v>1494</v>
      </c>
      <c r="BN14" s="1068" t="s">
        <v>1495</v>
      </c>
      <c r="BQ14" s="1281">
        <v>4213782</v>
      </c>
      <c r="BR14" s="1068" t="s">
        <v>234</v>
      </c>
      <c r="BS14" s="1429"/>
      <c r="BT14" s="1070"/>
      <c r="BU14" s="1070"/>
      <c r="BV14" s="1070"/>
      <c r="BW14" s="1694"/>
      <c r="BX14" s="1690"/>
    </row>
    <row customHeight="1" ht="19.5">
      <c r="A15" s="1074" t="s">
        <v>1496</v>
      </c>
      <c r="B15" s="1075">
        <v>2013</v>
      </c>
      <c r="E15" s="1698" t="s">
        <v>1497</v>
      </c>
      <c r="G15" s="1067" t="s">
        <v>1498</v>
      </c>
      <c r="H15" s="1067" t="s">
        <v>1499</v>
      </c>
      <c r="I15" s="1078" t="s">
        <v>155</v>
      </c>
      <c r="J15" s="1089" t="s">
        <v>623</v>
      </c>
      <c r="N15" s="1158" t="s">
        <v>1500</v>
      </c>
      <c r="X15" s="1087"/>
      <c r="AW15" s="1120" t="s">
        <v>154</v>
      </c>
      <c r="AX15" s="1120" t="s">
        <v>154</v>
      </c>
      <c r="AZ15" s="1120" t="s">
        <v>1419</v>
      </c>
      <c r="BB15" s="1120" t="s">
        <v>1501</v>
      </c>
      <c r="BC15" s="1120" t="s">
        <v>1485</v>
      </c>
      <c r="BE15" s="1120">
        <v>2013</v>
      </c>
      <c r="BH15" s="1068" t="s">
        <v>1424</v>
      </c>
      <c r="BJ15" s="1217" t="s">
        <v>1502</v>
      </c>
      <c r="BL15" s="1217" t="s">
        <v>1502</v>
      </c>
      <c r="BN15" s="1068" t="s">
        <v>1503</v>
      </c>
      <c r="BR15" s="1070"/>
      <c r="BS15" s="1431"/>
      <c r="BT15" s="1070"/>
      <c r="BU15" s="1070"/>
      <c r="BV15" s="1070"/>
      <c r="BW15" s="1694"/>
      <c r="BX15" s="1690"/>
    </row>
    <row customHeight="1" ht="21">
      <c r="A16" s="1870" t="s">
        <v>1504</v>
      </c>
      <c r="B16" s="1075">
        <v>2014</v>
      </c>
      <c r="E16" s="1699" t="s">
        <v>1505</v>
      </c>
      <c r="G16" s="1076" t="s">
        <v>1506</v>
      </c>
      <c r="H16" s="1076" t="s">
        <v>1507</v>
      </c>
      <c r="I16" s="1078" t="s">
        <v>1508</v>
      </c>
      <c r="J16" s="1089" t="s">
        <v>596</v>
      </c>
      <c r="N16" s="1158" t="s">
        <v>1509</v>
      </c>
      <c r="AW16" s="1120" t="s">
        <v>155</v>
      </c>
      <c r="AX16" s="1120" t="s">
        <v>155</v>
      </c>
      <c r="AZ16" s="1120" t="s">
        <v>1435</v>
      </c>
      <c r="BB16" s="1120" t="s">
        <v>1510</v>
      </c>
      <c r="BC16" s="1120" t="s">
        <v>1485</v>
      </c>
      <c r="BE16" s="1120">
        <v>2014</v>
      </c>
      <c r="BH16" s="1068" t="s">
        <v>1440</v>
      </c>
      <c r="BJ16" s="1217" t="s">
        <v>1511</v>
      </c>
      <c r="BL16" s="1217" t="s">
        <v>1511</v>
      </c>
      <c r="BN16" s="1068" t="s">
        <v>1512</v>
      </c>
      <c r="BR16" s="1070"/>
      <c r="BS16" s="1431"/>
      <c r="BT16" s="1070"/>
      <c r="BU16" s="1070"/>
      <c r="BV16" s="1070"/>
      <c r="BW16" s="1694"/>
      <c r="BX16" s="1690"/>
    </row>
    <row customHeight="1" ht="21">
      <c r="A17" s="1074" t="s">
        <v>1513</v>
      </c>
      <c r="B17" s="1075">
        <v>2015</v>
      </c>
      <c r="G17" s="1076" t="s">
        <v>1460</v>
      </c>
      <c r="H17" s="1076" t="s">
        <v>1460</v>
      </c>
      <c r="I17" s="1076" t="s">
        <v>1514</v>
      </c>
      <c r="N17" s="1158" t="s">
        <v>1515</v>
      </c>
      <c r="X17" s="1087"/>
      <c r="AW17" s="1120" t="s">
        <v>1508</v>
      </c>
      <c r="AX17" s="1120" t="s">
        <v>1508</v>
      </c>
      <c r="AZ17" s="1120" t="s">
        <v>1516</v>
      </c>
      <c r="BB17" s="1120" t="s">
        <v>1517</v>
      </c>
      <c r="BC17" s="1120" t="s">
        <v>1368</v>
      </c>
      <c r="BE17" s="1120">
        <v>2015</v>
      </c>
      <c r="BH17" s="1068" t="s">
        <v>1456</v>
      </c>
      <c r="BJ17" s="1217" t="s">
        <v>1518</v>
      </c>
      <c r="BL17" s="1217" t="s">
        <v>1518</v>
      </c>
      <c r="BN17" s="1068" t="s">
        <v>1519</v>
      </c>
      <c r="BR17" s="1067" t="s">
        <v>1310</v>
      </c>
      <c r="BS17" s="1428"/>
      <c r="BU17" s="1067" t="s">
        <v>1520</v>
      </c>
      <c r="BV17" s="1070"/>
      <c r="BW17" s="1690"/>
      <c r="BX17" s="1692" t="s">
        <v>1521</v>
      </c>
      <c r="CA17" s="1067" t="s">
        <v>1522</v>
      </c>
      <c r="CD17" s="1067" t="s">
        <v>1523</v>
      </c>
    </row>
    <row customHeight="1" ht="21">
      <c r="A18" s="1074" t="s">
        <v>1524</v>
      </c>
      <c r="B18" s="1075">
        <v>2016</v>
      </c>
      <c r="E18" s="2005" t="s">
        <v>1525</v>
      </c>
      <c r="I18" s="1076" t="s">
        <v>1526</v>
      </c>
      <c r="N18" s="1158" t="s">
        <v>1527</v>
      </c>
      <c r="X18" s="1087"/>
      <c r="AW18" s="1120" t="s">
        <v>1514</v>
      </c>
      <c r="AX18" s="1120" t="s">
        <v>1514</v>
      </c>
      <c r="BB18" s="1120" t="s">
        <v>1528</v>
      </c>
      <c r="BC18" s="1120" t="s">
        <v>1368</v>
      </c>
      <c r="BE18" s="1120">
        <v>2016</v>
      </c>
      <c r="BH18" s="1068" t="s">
        <v>1470</v>
      </c>
      <c r="BJ18" s="1217" t="s">
        <v>1529</v>
      </c>
      <c r="BL18" s="1217" t="s">
        <v>1529</v>
      </c>
      <c r="BN18" s="1068" t="s">
        <v>1530</v>
      </c>
      <c r="BQ18" s="1432" t="s">
        <v>1340</v>
      </c>
      <c r="BR18" s="1159" t="s">
        <v>1341</v>
      </c>
      <c r="BS18" s="274"/>
      <c r="BT18" s="1432" t="s">
        <v>1531</v>
      </c>
      <c r="BU18" s="1159" t="s">
        <v>1532</v>
      </c>
      <c r="BV18" s="1070"/>
      <c r="BW18" s="1697" t="s">
        <v>1533</v>
      </c>
      <c r="BX18" s="1691" t="s">
        <v>1534</v>
      </c>
      <c r="BZ18" s="1432" t="s">
        <v>1535</v>
      </c>
      <c r="CA18" s="1159" t="s">
        <v>1536</v>
      </c>
      <c r="CC18" s="1432" t="s">
        <v>1537</v>
      </c>
      <c r="CD18" s="1159" t="s">
        <v>1538</v>
      </c>
    </row>
    <row customHeight="1" ht="21">
      <c r="A19" s="1870" t="s">
        <v>1539</v>
      </c>
      <c r="B19" s="1075">
        <v>2017</v>
      </c>
      <c r="E19" s="1074" t="s">
        <v>162</v>
      </c>
      <c r="I19" s="1076" t="s">
        <v>1540</v>
      </c>
      <c r="N19" s="1158" t="s">
        <v>1541</v>
      </c>
      <c r="X19" s="1087"/>
      <c r="AW19" s="1120" t="s">
        <v>1526</v>
      </c>
      <c r="AX19" s="1120" t="s">
        <v>1526</v>
      </c>
      <c r="AZ19" s="1067" t="s">
        <v>1542</v>
      </c>
      <c r="BB19" s="1120" t="s">
        <v>1543</v>
      </c>
      <c r="BC19" s="1120" t="s">
        <v>1368</v>
      </c>
      <c r="BE19" s="1120">
        <v>2017</v>
      </c>
      <c r="BH19" s="1068" t="s">
        <v>1544</v>
      </c>
      <c r="BJ19" s="1217" t="s">
        <v>1545</v>
      </c>
      <c r="BL19" s="1217" t="s">
        <v>1545</v>
      </c>
      <c r="BQ19" s="1281">
        <v>4190064</v>
      </c>
      <c r="BR19" s="1068" t="s">
        <v>1546</v>
      </c>
      <c r="BS19" s="1429"/>
      <c r="BT19" s="1281">
        <v>4189671</v>
      </c>
      <c r="BU19" s="1068" t="s">
        <v>1547</v>
      </c>
      <c r="BV19" s="1070"/>
      <c r="BW19" s="1695">
        <v>4189706</v>
      </c>
      <c r="BX19" s="1693" t="s">
        <v>1548</v>
      </c>
      <c r="BZ19" s="1281">
        <v>4189714</v>
      </c>
      <c r="CA19" s="1068" t="s">
        <v>1549</v>
      </c>
      <c r="CC19" s="1281">
        <v>4189708</v>
      </c>
      <c r="CD19" s="1068" t="s">
        <v>1550</v>
      </c>
    </row>
    <row customHeight="1" ht="21">
      <c r="A20" s="1074" t="s">
        <v>1551</v>
      </c>
      <c r="B20" s="1075">
        <v>2018</v>
      </c>
      <c r="E20" s="1074" t="s">
        <v>1300</v>
      </c>
      <c r="I20" s="1076" t="s">
        <v>1552</v>
      </c>
      <c r="N20" s="1158" t="s">
        <v>1553</v>
      </c>
      <c r="AW20" s="1120" t="s">
        <v>1540</v>
      </c>
      <c r="AX20" s="1120" t="s">
        <v>1540</v>
      </c>
      <c r="AZ20" s="1120" t="s">
        <v>1554</v>
      </c>
      <c r="BB20" s="1120" t="s">
        <v>1555</v>
      </c>
      <c r="BC20" s="1120" t="s">
        <v>1485</v>
      </c>
      <c r="BE20" s="1120">
        <v>2018</v>
      </c>
      <c r="BH20" s="1068" t="s">
        <v>1481</v>
      </c>
      <c r="BJ20" s="1068" t="s">
        <v>1408</v>
      </c>
      <c r="BL20" s="1068" t="s">
        <v>1408</v>
      </c>
      <c r="BQ20" s="1281">
        <v>4190065</v>
      </c>
      <c r="BR20" s="1068" t="s">
        <v>1556</v>
      </c>
      <c r="BS20" s="1429"/>
      <c r="BT20" s="1281">
        <v>4189672</v>
      </c>
      <c r="BU20" s="1068" t="s">
        <v>1557</v>
      </c>
      <c r="BV20" s="1070"/>
      <c r="BW20" s="1695">
        <v>4189705</v>
      </c>
      <c r="BX20" s="1693" t="s">
        <v>1558</v>
      </c>
      <c r="BZ20" s="1281">
        <v>4189713</v>
      </c>
      <c r="CA20" s="1068" t="s">
        <v>1558</v>
      </c>
      <c r="CC20" s="1281">
        <v>4189709</v>
      </c>
      <c r="CD20" s="1068" t="s">
        <v>1559</v>
      </c>
    </row>
    <row customHeight="1" ht="21">
      <c r="A21" s="1074" t="s">
        <v>1560</v>
      </c>
      <c r="B21" s="1075">
        <v>2019</v>
      </c>
      <c r="I21" s="1076" t="s">
        <v>1561</v>
      </c>
      <c r="N21" s="1158" t="s">
        <v>1562</v>
      </c>
      <c r="AW21" s="1120" t="s">
        <v>1552</v>
      </c>
      <c r="AX21" s="1120" t="s">
        <v>1552</v>
      </c>
      <c r="AZ21" s="1120" t="s">
        <v>1563</v>
      </c>
      <c r="BB21" s="1120" t="s">
        <v>1564</v>
      </c>
      <c r="BC21" s="1120" t="s">
        <v>1368</v>
      </c>
      <c r="BE21" s="1120">
        <v>2019</v>
      </c>
      <c r="BH21" s="1068" t="s">
        <v>1488</v>
      </c>
      <c r="BJ21" s="1068" t="s">
        <v>1424</v>
      </c>
      <c r="BL21" s="1068" t="s">
        <v>1424</v>
      </c>
      <c r="BQ21" s="1281">
        <v>4190066</v>
      </c>
      <c r="BR21" s="1068" t="s">
        <v>1565</v>
      </c>
      <c r="BS21" s="1429"/>
      <c r="BT21" s="1281">
        <v>4189673</v>
      </c>
      <c r="BU21" s="1068" t="s">
        <v>1566</v>
      </c>
      <c r="BV21" s="1070"/>
      <c r="BW21" s="1695">
        <v>4189707</v>
      </c>
      <c r="BX21" s="1693" t="s">
        <v>1567</v>
      </c>
      <c r="BZ21" s="1281">
        <v>4189712</v>
      </c>
      <c r="CA21" s="1068" t="s">
        <v>1568</v>
      </c>
      <c r="CC21" s="1281">
        <v>4189710</v>
      </c>
      <c r="CD21" s="1068" t="s">
        <v>1569</v>
      </c>
    </row>
    <row customHeight="1" ht="21">
      <c r="A22" s="1074" t="s">
        <v>1570</v>
      </c>
      <c r="B22" s="1075">
        <v>2020</v>
      </c>
      <c r="N22" s="1158" t="s">
        <v>1571</v>
      </c>
      <c r="AW22" s="1120" t="s">
        <v>1561</v>
      </c>
      <c r="AX22" s="1120" t="s">
        <v>1561</v>
      </c>
      <c r="AZ22" s="1120" t="s">
        <v>1572</v>
      </c>
      <c r="BB22" s="1120" t="s">
        <v>1573</v>
      </c>
      <c r="BC22" s="1120" t="s">
        <v>1368</v>
      </c>
      <c r="BE22" s="1120">
        <v>2020</v>
      </c>
      <c r="BH22" s="1068" t="s">
        <v>1495</v>
      </c>
      <c r="BJ22" s="1068" t="s">
        <v>1440</v>
      </c>
      <c r="BL22" s="1068" t="s">
        <v>1440</v>
      </c>
      <c r="BQ22" s="1281">
        <v>4190067</v>
      </c>
      <c r="BR22" s="1068" t="s">
        <v>1574</v>
      </c>
      <c r="BS22" s="1429"/>
      <c r="BT22" s="1281">
        <v>4189674</v>
      </c>
      <c r="BU22" s="1068" t="s">
        <v>1575</v>
      </c>
      <c r="BV22" s="1070"/>
      <c r="BW22" s="1070"/>
      <c r="CC22" s="1281">
        <v>4189711</v>
      </c>
      <c r="CD22" s="1068" t="s">
        <v>335</v>
      </c>
    </row>
    <row customHeight="1" ht="21">
      <c r="A23" s="1074" t="s">
        <v>1576</v>
      </c>
      <c r="B23" s="1075">
        <v>2021</v>
      </c>
      <c r="AW23" s="1120" t="s">
        <v>1577</v>
      </c>
      <c r="AX23" s="1120" t="s">
        <v>1577</v>
      </c>
      <c r="AZ23" s="1120" t="s">
        <v>1578</v>
      </c>
      <c r="BB23" s="1120" t="s">
        <v>1579</v>
      </c>
      <c r="BC23" s="1120" t="s">
        <v>1277</v>
      </c>
      <c r="BE23" s="1120">
        <v>2021</v>
      </c>
      <c r="BH23" s="1068" t="s">
        <v>1503</v>
      </c>
      <c r="BJ23" s="1068" t="s">
        <v>1456</v>
      </c>
      <c r="BL23" s="1068" t="s">
        <v>1456</v>
      </c>
      <c r="BQ23" s="1281">
        <v>4190068</v>
      </c>
      <c r="BR23" s="1068" t="s">
        <v>1580</v>
      </c>
      <c r="BS23" s="1429"/>
      <c r="BT23" s="1281">
        <v>4189675</v>
      </c>
      <c r="BU23" s="1068" t="s">
        <v>1581</v>
      </c>
      <c r="BV23" s="1070"/>
      <c r="BW23" s="1070"/>
      <c r="CC23" s="1281">
        <v>5110778</v>
      </c>
      <c r="CD23" s="1068" t="s">
        <v>1582</v>
      </c>
    </row>
    <row customHeight="1" ht="21">
      <c r="A24" s="1074" t="s">
        <v>1583</v>
      </c>
      <c r="B24" s="1075">
        <v>2022</v>
      </c>
      <c r="AW24" s="1120" t="s">
        <v>1584</v>
      </c>
      <c r="AX24" s="1120" t="s">
        <v>1584</v>
      </c>
      <c r="AZ24" s="1120" t="s">
        <v>1585</v>
      </c>
      <c r="BB24" s="1120" t="s">
        <v>1586</v>
      </c>
      <c r="BC24" s="1120" t="s">
        <v>1587</v>
      </c>
      <c r="BE24" s="1120">
        <v>2022</v>
      </c>
      <c r="BH24" s="1068" t="s">
        <v>1512</v>
      </c>
      <c r="BJ24" s="1068" t="s">
        <v>1470</v>
      </c>
      <c r="BL24" s="1068" t="s">
        <v>1470</v>
      </c>
      <c r="BQ24" s="1281">
        <v>4190069</v>
      </c>
      <c r="BR24" s="1068" t="s">
        <v>1588</v>
      </c>
      <c r="BS24" s="1429"/>
      <c r="BT24" s="1281">
        <v>4189676</v>
      </c>
      <c r="BU24" s="1068" t="s">
        <v>1589</v>
      </c>
      <c r="BV24" s="1070"/>
      <c r="BW24" s="1070"/>
      <c r="CC24" s="1281">
        <v>25575374</v>
      </c>
      <c r="CD24" s="1068" t="s">
        <v>1590</v>
      </c>
    </row>
    <row customHeight="1" ht="11.25">
      <c r="A25" s="1074" t="s">
        <v>1591</v>
      </c>
      <c r="B25" s="1075">
        <v>2023</v>
      </c>
      <c r="AW25" s="1120" t="s">
        <v>1592</v>
      </c>
      <c r="AX25" s="1120" t="s">
        <v>1592</v>
      </c>
      <c r="AZ25" s="1120" t="s">
        <v>1593</v>
      </c>
      <c r="BB25" s="1120" t="s">
        <v>1594</v>
      </c>
      <c r="BC25" s="1120" t="s">
        <v>1587</v>
      </c>
      <c r="BE25" s="1120">
        <v>2023</v>
      </c>
      <c r="BH25" s="1068" t="s">
        <v>1519</v>
      </c>
      <c r="BJ25" s="1068" t="s">
        <v>1544</v>
      </c>
      <c r="BL25" s="1068" t="s">
        <v>1544</v>
      </c>
      <c r="BQ25" s="1281">
        <v>4190070</v>
      </c>
      <c r="BR25" s="1068" t="s">
        <v>1595</v>
      </c>
      <c r="BS25" s="1429"/>
      <c r="BT25" s="1281">
        <v>4189677</v>
      </c>
      <c r="BU25" s="1068" t="s">
        <v>1596</v>
      </c>
      <c r="BV25" s="1070"/>
      <c r="BW25" s="1070"/>
    </row>
    <row customHeight="1" ht="11.25">
      <c r="A26" s="1074" t="s">
        <v>1597</v>
      </c>
      <c r="B26" s="1075">
        <v>2024</v>
      </c>
      <c r="J26" s="1731" t="s">
        <v>1598</v>
      </c>
      <c r="AX26" s="1120" t="s">
        <v>1599</v>
      </c>
      <c r="AZ26" s="1120" t="s">
        <v>1463</v>
      </c>
      <c r="BB26" s="1120" t="s">
        <v>1600</v>
      </c>
      <c r="BC26" s="1120" t="s">
        <v>1587</v>
      </c>
      <c r="BE26" s="1120">
        <v>2024</v>
      </c>
      <c r="BH26" s="1068" t="s">
        <v>1530</v>
      </c>
      <c r="BJ26" s="1068" t="s">
        <v>1481</v>
      </c>
      <c r="BL26" s="1068" t="s">
        <v>1481</v>
      </c>
      <c r="BQ26" s="1281">
        <v>4190071</v>
      </c>
      <c r="BR26" s="1068" t="s">
        <v>1601</v>
      </c>
      <c r="BS26" s="1429"/>
      <c r="BV26" s="1070"/>
      <c r="BW26" s="1070"/>
    </row>
    <row customHeight="1" ht="11.25">
      <c r="A27" s="1074" t="s">
        <v>1602</v>
      </c>
      <c r="B27" s="1075">
        <v>2025</v>
      </c>
      <c r="J27" s="176" t="s">
        <v>173</v>
      </c>
      <c r="AX27" s="1120" t="s">
        <v>1603</v>
      </c>
      <c r="BB27" s="1120" t="s">
        <v>1604</v>
      </c>
      <c r="BC27" s="1120" t="s">
        <v>1587</v>
      </c>
      <c r="BE27" s="1120">
        <v>2025</v>
      </c>
      <c r="BH27" s="1070" t="s">
        <v>28</v>
      </c>
      <c r="BJ27" s="1068" t="s">
        <v>1488</v>
      </c>
      <c r="BL27" s="1068" t="s">
        <v>1488</v>
      </c>
      <c r="BN27" s="1070" t="s">
        <v>28</v>
      </c>
      <c r="BQ27" s="1281">
        <v>4190072</v>
      </c>
      <c r="BR27" s="1068" t="s">
        <v>1605</v>
      </c>
      <c r="BS27" s="1429"/>
      <c r="BV27" s="1070"/>
      <c r="BW27" s="1070"/>
    </row>
    <row customHeight="1" ht="11.25">
      <c r="A28" s="1074" t="s">
        <v>1606</v>
      </c>
      <c r="D28" s="1101"/>
      <c r="E28" s="1102"/>
      <c r="F28" s="1102"/>
      <c r="H28" s="1103" t="s">
        <v>1607</v>
      </c>
      <c r="AX28" s="1120" t="s">
        <v>1608</v>
      </c>
      <c r="AZ28" s="1067" t="s">
        <v>1609</v>
      </c>
      <c r="BB28" s="1120" t="s">
        <v>1610</v>
      </c>
      <c r="BC28" s="1120" t="s">
        <v>1611</v>
      </c>
      <c r="BE28" s="1120">
        <v>2026</v>
      </c>
      <c r="BH28" s="1070" t="s">
        <v>28</v>
      </c>
      <c r="BJ28" s="1068" t="s">
        <v>1495</v>
      </c>
      <c r="BL28" s="1068" t="s">
        <v>1495</v>
      </c>
      <c r="BN28" s="1070" t="s">
        <v>28</v>
      </c>
      <c r="BQ28" s="1281">
        <v>4190073</v>
      </c>
      <c r="BR28" s="1068" t="s">
        <v>1612</v>
      </c>
      <c r="BS28" s="1429"/>
      <c r="BV28" s="1070"/>
      <c r="BW28" s="1070"/>
    </row>
    <row customHeight="1" ht="11.25">
      <c r="A29" s="1074" t="s">
        <v>1613</v>
      </c>
      <c r="D29" s="1104" t="s">
        <v>1614</v>
      </c>
      <c r="E29" s="1105" t="str">
        <f>IF(TEMPLATE_GROUP="","",INDEX(StartDateList,MATCH(TEMPLATE_GROUP,CodeTemplateList,0),1))</f>
        <v>01.01.2024</v>
      </c>
      <c r="F29" s="1105" t="str">
        <f>IF(TEMPLATE_GROUP="","",INDEX(EndDateList,MATCH(TEMPLATE_GROUP,CodeTemplateList,0),1))</f>
        <v>31.12.2024</v>
      </c>
      <c r="H29" s="1106" t="s">
        <v>1615</v>
      </c>
      <c r="AX29" s="1120" t="s">
        <v>1616</v>
      </c>
      <c r="AZ29" s="1120" t="s">
        <v>1261</v>
      </c>
      <c r="BB29" s="1120" t="s">
        <v>1463</v>
      </c>
      <c r="BC29" s="1091"/>
      <c r="BE29" s="1120">
        <v>2027</v>
      </c>
      <c r="BJ29" s="1068" t="s">
        <v>1503</v>
      </c>
      <c r="BL29" s="1068" t="s">
        <v>1503</v>
      </c>
    </row>
    <row customHeight="1" ht="11.25">
      <c r="A30" s="1074" t="s">
        <v>1617</v>
      </c>
      <c r="D30" s="1107"/>
      <c r="E30" s="1108"/>
      <c r="F30" s="1108"/>
      <c r="AX30" s="1120" t="s">
        <v>1618</v>
      </c>
      <c r="AZ30" s="1120" t="s">
        <v>1289</v>
      </c>
      <c r="BE30" s="1120">
        <v>2028</v>
      </c>
      <c r="BJ30" s="1068" t="s">
        <v>1619</v>
      </c>
      <c r="BL30" s="1068" t="s">
        <v>1619</v>
      </c>
    </row>
    <row customHeight="1" ht="12.75">
      <c r="A31" s="1074" t="s">
        <v>1620</v>
      </c>
      <c r="D31" s="1101"/>
      <c r="E31" s="1102"/>
      <c r="F31" s="1102"/>
      <c r="H31" s="1109"/>
      <c r="AX31" s="1120" t="s">
        <v>1621</v>
      </c>
      <c r="AZ31" s="1120" t="s">
        <v>1622</v>
      </c>
      <c r="BE31" s="1120">
        <v>2029</v>
      </c>
      <c r="BJ31" s="1068" t="s">
        <v>1623</v>
      </c>
      <c r="BL31" s="1068" t="s">
        <v>1623</v>
      </c>
    </row>
    <row customHeight="1" ht="11.25">
      <c r="A32" s="1074" t="s">
        <v>1624</v>
      </c>
      <c r="D32" s="1104" t="s">
        <v>1625</v>
      </c>
      <c r="E32" s="1105" t="str">
        <f>IF(TEMPLATE_GROUP="","",INDEX(StartDateList,MATCH(TEMPLATE_GROUP,CodeTemplateList,0),1))</f>
        <v>01.01.2024</v>
      </c>
      <c r="F32" s="1105" t="str">
        <f>IF(TEMPLATE_GROUP="","",INDEX(EndDateList,MATCH(TEMPLATE_GROUP,CodeTemplateList,0),1))</f>
        <v>31.12.2024</v>
      </c>
      <c r="H32" s="1110" t="s">
        <v>1626</v>
      </c>
      <c r="O32" s="1074" t="s">
        <v>489</v>
      </c>
      <c r="AX32" s="1120" t="s">
        <v>1627</v>
      </c>
      <c r="AZ32" s="1120" t="s">
        <v>1356</v>
      </c>
      <c r="BE32" s="1120">
        <v>2030</v>
      </c>
      <c r="BJ32" s="1068" t="s">
        <v>1512</v>
      </c>
      <c r="BL32" s="1068" t="s">
        <v>1512</v>
      </c>
    </row>
    <row customHeight="1" ht="11.25">
      <c r="A33" s="1074" t="s">
        <v>1628</v>
      </c>
      <c r="O33" s="1074" t="s">
        <v>1286</v>
      </c>
      <c r="AX33" s="1120" t="s">
        <v>1629</v>
      </c>
      <c r="AZ33" s="1120" t="s">
        <v>488</v>
      </c>
      <c r="BE33" s="1120">
        <v>2031</v>
      </c>
      <c r="BJ33" s="1068" t="s">
        <v>1519</v>
      </c>
      <c r="BL33" s="1068" t="s">
        <v>1519</v>
      </c>
    </row>
    <row customHeight="1" ht="11.25">
      <c r="A34" s="1074" t="s">
        <v>1630</v>
      </c>
      <c r="O34" s="1074" t="s">
        <v>1321</v>
      </c>
      <c r="AX34" s="1120" t="s">
        <v>1631</v>
      </c>
      <c r="BE34" s="1120">
        <v>2032</v>
      </c>
      <c r="BJ34" s="1068" t="s">
        <v>1530</v>
      </c>
      <c r="BL34" s="1068" t="s">
        <v>1530</v>
      </c>
    </row>
    <row customHeight="1" ht="11.25">
      <c r="A35" s="1074" t="s">
        <v>1632</v>
      </c>
      <c r="O35" s="1074" t="s">
        <v>1354</v>
      </c>
      <c r="AX35" s="1120" t="s">
        <v>1633</v>
      </c>
      <c r="AZ35" s="1067" t="s">
        <v>1634</v>
      </c>
      <c r="BE35" s="1120">
        <v>2033</v>
      </c>
      <c r="BL35" s="1068" t="s">
        <v>1635</v>
      </c>
    </row>
    <row customHeight="1" ht="11.25">
      <c r="A36" s="1870" t="s">
        <v>1636</v>
      </c>
      <c r="D36" s="1111" t="s">
        <v>1637</v>
      </c>
      <c r="E36" s="1112" t="s">
        <v>847</v>
      </c>
      <c r="F36" s="1113" t="str">
        <f>INDEX(E37:E41,MATCH(TEMPLATE_SPHERE,F37:F41,0))</f>
        <v>теплоснабжения</v>
      </c>
      <c r="G36" s="1113" t="str">
        <f>INDEX(G37:G41,MATCH(TEMPLATE_SPHERE,F37:F41,0))</f>
        <v>теплоснабжение</v>
      </c>
      <c r="O36" s="1074" t="s">
        <v>1379</v>
      </c>
      <c r="AX36" s="1120" t="s">
        <v>1638</v>
      </c>
      <c r="AZ36" s="1120" t="s">
        <v>488</v>
      </c>
      <c r="BE36" s="1120">
        <v>2034</v>
      </c>
      <c r="BL36" s="1068" t="s">
        <v>1639</v>
      </c>
    </row>
    <row customHeight="1" ht="11.25">
      <c r="A37" s="1074" t="s">
        <v>1640</v>
      </c>
      <c r="E37" s="407" t="s">
        <v>1641</v>
      </c>
      <c r="F37" s="1114" t="s">
        <v>847</v>
      </c>
      <c r="G37" s="407" t="s">
        <v>1642</v>
      </c>
      <c r="O37" s="1074" t="s">
        <v>1398</v>
      </c>
      <c r="AX37" s="1120" t="s">
        <v>1643</v>
      </c>
      <c r="AZ37" s="1120" t="s">
        <v>1288</v>
      </c>
      <c r="BE37" s="1120">
        <v>2035</v>
      </c>
    </row>
    <row customHeight="1" ht="11.25">
      <c r="A38" s="1074" t="s">
        <v>1644</v>
      </c>
      <c r="E38" s="407" t="s">
        <v>1645</v>
      </c>
      <c r="F38" s="1115" t="s">
        <v>893</v>
      </c>
      <c r="G38" s="407" t="s">
        <v>1646</v>
      </c>
      <c r="O38" s="1074" t="s">
        <v>1415</v>
      </c>
      <c r="AX38" s="1120" t="s">
        <v>1647</v>
      </c>
      <c r="AZ38" s="1120" t="s">
        <v>1322</v>
      </c>
      <c r="BE38" s="1120">
        <v>2036</v>
      </c>
      <c r="BH38" s="1067" t="s">
        <v>1648</v>
      </c>
      <c r="BJ38" s="1067" t="s">
        <v>1649</v>
      </c>
      <c r="BL38" s="1067" t="s">
        <v>1650</v>
      </c>
      <c r="BN38" s="1067" t="s">
        <v>1651</v>
      </c>
    </row>
    <row customHeight="1" ht="11.25">
      <c r="A39" s="1074" t="s">
        <v>1652</v>
      </c>
      <c r="E39" s="407" t="s">
        <v>1653</v>
      </c>
      <c r="F39" s="1115" t="s">
        <v>946</v>
      </c>
      <c r="G39" s="407" t="s">
        <v>1654</v>
      </c>
      <c r="O39" s="1074" t="s">
        <v>1431</v>
      </c>
      <c r="AX39" s="1120" t="s">
        <v>1655</v>
      </c>
      <c r="AZ39" s="1120" t="s">
        <v>1355</v>
      </c>
      <c r="BE39" s="1120">
        <v>2037</v>
      </c>
      <c r="BH39" s="1068" t="s">
        <v>1656</v>
      </c>
      <c r="BJ39" s="1217" t="s">
        <v>1656</v>
      </c>
      <c r="BL39" s="1217" t="s">
        <v>1656</v>
      </c>
      <c r="BN39" s="1068" t="s">
        <v>1657</v>
      </c>
    </row>
    <row customHeight="1" ht="11.25">
      <c r="A40" s="1074" t="s">
        <v>1658</v>
      </c>
      <c r="E40" s="407" t="s">
        <v>1659</v>
      </c>
      <c r="F40" s="1115" t="s">
        <v>933</v>
      </c>
      <c r="G40" s="407" t="s">
        <v>1660</v>
      </c>
      <c r="O40" s="1074" t="s">
        <v>1447</v>
      </c>
      <c r="AX40" s="1120" t="s">
        <v>1661</v>
      </c>
      <c r="BE40" s="1120">
        <v>2038</v>
      </c>
      <c r="BH40" s="1068" t="s">
        <v>1662</v>
      </c>
      <c r="BJ40" s="1217" t="s">
        <v>1066</v>
      </c>
      <c r="BL40" s="1217" t="s">
        <v>1066</v>
      </c>
      <c r="BN40" s="1068" t="s">
        <v>1100</v>
      </c>
    </row>
    <row customHeight="1" ht="11.25">
      <c r="A41" s="1074" t="s">
        <v>1663</v>
      </c>
      <c r="E41" s="407" t="s">
        <v>1664</v>
      </c>
      <c r="F41" s="1115" t="s">
        <v>1665</v>
      </c>
      <c r="G41" s="407" t="s">
        <v>1664</v>
      </c>
      <c r="O41" s="1074" t="s">
        <v>1463</v>
      </c>
      <c r="AX41" s="1120" t="s">
        <v>1666</v>
      </c>
      <c r="AZ41" s="1067" t="s">
        <v>1667</v>
      </c>
      <c r="BE41" s="1120">
        <v>2039</v>
      </c>
      <c r="BH41" s="1068" t="s">
        <v>1668</v>
      </c>
      <c r="BJ41" s="1217" t="s">
        <v>1062</v>
      </c>
      <c r="BL41" s="1217" t="s">
        <v>1062</v>
      </c>
      <c r="BN41" s="1068" t="s">
        <v>1087</v>
      </c>
    </row>
    <row customHeight="1" ht="11.25">
      <c r="A42" s="1074" t="s">
        <v>1669</v>
      </c>
      <c r="AX42" s="1120" t="s">
        <v>1670</v>
      </c>
      <c r="AZ42" s="1120" t="s">
        <v>489</v>
      </c>
      <c r="BE42" s="1120">
        <v>2040</v>
      </c>
      <c r="BH42" s="1068" t="s">
        <v>1084</v>
      </c>
      <c r="BJ42" s="1217" t="s">
        <v>1064</v>
      </c>
      <c r="BL42" s="1217" t="s">
        <v>1064</v>
      </c>
      <c r="BN42" s="1068" t="s">
        <v>1671</v>
      </c>
    </row>
    <row customHeight="1" ht="11.25">
      <c r="A43" s="1074" t="s">
        <v>1672</v>
      </c>
      <c r="AX43" s="1120" t="s">
        <v>1673</v>
      </c>
      <c r="AZ43" s="1120" t="s">
        <v>1286</v>
      </c>
      <c r="BE43" s="1120">
        <v>2041</v>
      </c>
      <c r="BH43" s="1068" t="s">
        <v>1674</v>
      </c>
      <c r="BJ43" s="1217" t="s">
        <v>1668</v>
      </c>
      <c r="BL43" s="1217" t="s">
        <v>1668</v>
      </c>
      <c r="BN43" s="1068" t="s">
        <v>1675</v>
      </c>
    </row>
    <row customHeight="1" ht="11.25">
      <c r="A44" s="1074" t="s">
        <v>1676</v>
      </c>
      <c r="G44" s="1094">
        <f>YEAR(TODAY())</f>
        <v>2024</v>
      </c>
      <c r="I44" s="799" t="s">
        <v>1677</v>
      </c>
      <c r="J44" s="1089" t="s">
        <v>1678</v>
      </c>
      <c r="K44" s="1089" t="s">
        <v>1679</v>
      </c>
      <c r="AX44" s="1120" t="s">
        <v>1680</v>
      </c>
      <c r="AZ44" s="1120" t="s">
        <v>1321</v>
      </c>
      <c r="BE44" s="1120">
        <v>2042</v>
      </c>
      <c r="BH44" s="1068" t="s">
        <v>1681</v>
      </c>
      <c r="BJ44" s="1217" t="s">
        <v>1084</v>
      </c>
      <c r="BL44" s="1217" t="s">
        <v>1084</v>
      </c>
      <c r="BN44" s="1068" t="s">
        <v>1682</v>
      </c>
    </row>
    <row customHeight="1" ht="11.25">
      <c r="A45" s="1074" t="s">
        <v>1683</v>
      </c>
      <c r="D45" s="1111" t="s">
        <v>1684</v>
      </c>
      <c r="E45" s="1112" t="s">
        <v>1685</v>
      </c>
      <c r="F45" s="797" t="s">
        <v>1686</v>
      </c>
      <c r="G45" s="796" t="s">
        <v>1687</v>
      </c>
      <c r="H45" s="799" t="s">
        <v>1688</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1689</v>
      </c>
      <c r="AZ45" s="1120" t="s">
        <v>1354</v>
      </c>
      <c r="BE45" s="1120">
        <v>2043</v>
      </c>
      <c r="BH45" s="1068" t="s">
        <v>1690</v>
      </c>
      <c r="BJ45" s="1217" t="s">
        <v>1078</v>
      </c>
      <c r="BL45" s="1217" t="s">
        <v>1078</v>
      </c>
      <c r="BN45" s="1068" t="s">
        <v>1691</v>
      </c>
    </row>
    <row customHeight="1" ht="11.25">
      <c r="A46" s="1074" t="s">
        <v>1692</v>
      </c>
      <c r="E46" s="407" t="s">
        <v>26</v>
      </c>
      <c r="F46" s="1114" t="s">
        <v>1693</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1694</v>
      </c>
      <c r="AZ46" s="1120" t="s">
        <v>1379</v>
      </c>
      <c r="BE46" s="1120">
        <v>2044</v>
      </c>
      <c r="BH46" s="1068" t="s">
        <v>1087</v>
      </c>
      <c r="BJ46" s="1217" t="s">
        <v>1068</v>
      </c>
      <c r="BL46" s="1217" t="s">
        <v>1068</v>
      </c>
      <c r="BN46" s="1068" t="s">
        <v>1695</v>
      </c>
    </row>
    <row customHeight="1" ht="11.25">
      <c r="A47" s="1074" t="s">
        <v>1696</v>
      </c>
      <c r="E47" s="407" t="s">
        <v>33</v>
      </c>
      <c r="F47" s="1115" t="s">
        <v>1697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1698</v>
      </c>
      <c r="AZ47" s="1120" t="s">
        <v>1398</v>
      </c>
      <c r="BE47" s="1120">
        <v>2045</v>
      </c>
      <c r="BH47" s="1068" t="s">
        <v>1671</v>
      </c>
      <c r="BJ47" s="1217" t="s">
        <v>1070</v>
      </c>
      <c r="BL47" s="1217" t="s">
        <v>1070</v>
      </c>
      <c r="BN47" s="1068" t="s">
        <v>1699</v>
      </c>
    </row>
    <row customHeight="1" ht="11.25">
      <c r="A48" s="1074" t="s">
        <v>1700</v>
      </c>
      <c r="E48" s="407" t="s">
        <v>1701</v>
      </c>
      <c r="F48" s="1115" t="s">
        <v>1702</v>
      </c>
      <c r="G48" s="1116" t="str">
        <f>_xlfn.IFERROR(IF(f_year="","01.01."&amp;CURRENT_YEAR,"01.01."&amp;f_year),"01.01."&amp;CURRENT_YEAR)</f>
        <v>01.01.2024</v>
      </c>
      <c r="H48" s="1116" t="str">
        <f>_xlfn.IFERROR(IF(f_year="","31.12."&amp;CURRENT_YEAR,"31.12."&amp;f_year),"31.12."&amp;CURRENT_YEAR)</f>
        <v>31.12.2024</v>
      </c>
      <c r="I48" s="1742">
        <f>IF(f_year="",TRUE,FALSE)</f>
        <v>1</v>
      </c>
      <c r="J48" s="1745" t="s">
        <v>1703</v>
      </c>
      <c r="K48" s="1746"/>
      <c r="AX48" s="1120" t="s">
        <v>1704</v>
      </c>
      <c r="AZ48" s="1120" t="s">
        <v>1415</v>
      </c>
      <c r="BE48" s="1120">
        <v>2046</v>
      </c>
      <c r="BH48" s="1068" t="s">
        <v>1675</v>
      </c>
      <c r="BJ48" s="1217" t="s">
        <v>1072</v>
      </c>
      <c r="BL48" s="1217" t="s">
        <v>1072</v>
      </c>
      <c r="BN48" s="1068" t="s">
        <v>1705</v>
      </c>
    </row>
    <row customHeight="1" ht="11.25">
      <c r="A49" s="1074" t="s">
        <v>1706</v>
      </c>
      <c r="E49" s="407" t="s">
        <v>1707</v>
      </c>
      <c r="F49" s="1115" t="s">
        <v>1708</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1709</v>
      </c>
      <c r="AZ49" s="1120" t="s">
        <v>1431</v>
      </c>
      <c r="BE49" s="1120">
        <v>2047</v>
      </c>
      <c r="BH49" s="1068" t="s">
        <v>1088</v>
      </c>
      <c r="BJ49" s="1217" t="s">
        <v>1074</v>
      </c>
      <c r="BL49" s="1217" t="s">
        <v>1074</v>
      </c>
    </row>
    <row customHeight="1" ht="11.25">
      <c r="A50" s="1074" t="s">
        <v>1710</v>
      </c>
      <c r="E50" s="407" t="s">
        <v>1711</v>
      </c>
      <c r="F50" s="1115" t="s">
        <v>1058</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1712</v>
      </c>
      <c r="AZ50" s="1120" t="s">
        <v>1447</v>
      </c>
      <c r="BE50" s="1120">
        <v>2048</v>
      </c>
      <c r="BH50" s="1068" t="s">
        <v>1682</v>
      </c>
      <c r="BJ50" s="1217" t="s">
        <v>1076</v>
      </c>
      <c r="BL50" s="1217" t="s">
        <v>1076</v>
      </c>
    </row>
    <row customHeight="1" ht="11.25">
      <c r="A51" s="1074" t="s">
        <v>1713</v>
      </c>
      <c r="E51" s="407" t="s">
        <v>1714</v>
      </c>
      <c r="F51" s="1115" t="s">
        <v>1715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1716</v>
      </c>
      <c r="AZ51" s="1120" t="s">
        <v>1463</v>
      </c>
      <c r="BE51" s="1120">
        <v>2049</v>
      </c>
      <c r="BH51" s="1068" t="s">
        <v>1691</v>
      </c>
      <c r="BJ51" s="1217" t="s">
        <v>1717</v>
      </c>
      <c r="BL51" s="1217" t="s">
        <v>1717</v>
      </c>
    </row>
    <row customHeight="1" ht="11.25">
      <c r="A52" s="1074" t="s">
        <v>1718</v>
      </c>
      <c r="E52" s="407" t="s">
        <v>1719</v>
      </c>
      <c r="F52" s="1115" t="s">
        <v>1685</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1720</v>
      </c>
      <c r="AZ52" s="1120" t="s">
        <v>488</v>
      </c>
      <c r="BE52" s="1120">
        <v>2050</v>
      </c>
      <c r="BH52" s="1068" t="s">
        <v>1695</v>
      </c>
      <c r="BJ52" s="1217" t="s">
        <v>1087</v>
      </c>
      <c r="BL52" s="1217" t="s">
        <v>1087</v>
      </c>
    </row>
    <row customHeight="1" ht="11.25">
      <c r="A53" s="1074" t="s">
        <v>1721</v>
      </c>
      <c r="E53" s="407" t="s">
        <v>1722</v>
      </c>
      <c r="F53" s="1115" t="s">
        <v>1722</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1723</v>
      </c>
      <c r="K53" s="1746"/>
      <c r="AX53" s="1120" t="s">
        <v>1724</v>
      </c>
      <c r="BE53" s="1120">
        <v>2051</v>
      </c>
      <c r="BH53" s="1068" t="s">
        <v>1699</v>
      </c>
      <c r="BJ53" s="1217" t="s">
        <v>1671</v>
      </c>
      <c r="BL53" s="1217" t="s">
        <v>1671</v>
      </c>
    </row>
    <row customHeight="1" ht="11.25">
      <c r="A54" s="1074" t="s">
        <v>1725</v>
      </c>
      <c r="AX54" s="1120" t="s">
        <v>1726</v>
      </c>
      <c r="AZ54" s="1067" t="s">
        <v>1727</v>
      </c>
      <c r="BE54" s="1120">
        <v>2052</v>
      </c>
      <c r="BH54" s="1068" t="s">
        <v>1705</v>
      </c>
      <c r="BJ54" s="1217" t="s">
        <v>1675</v>
      </c>
      <c r="BL54" s="1217" t="s">
        <v>1675</v>
      </c>
    </row>
    <row customHeight="1" ht="11.25">
      <c r="A55" s="1074" t="s">
        <v>1728</v>
      </c>
      <c r="AX55" s="1120" t="s">
        <v>1729</v>
      </c>
      <c r="AZ55" s="1120" t="s">
        <v>1262</v>
      </c>
      <c r="BE55" s="1120">
        <v>2053</v>
      </c>
      <c r="BH55" s="1070" t="s">
        <v>28</v>
      </c>
      <c r="BJ55" s="1217" t="s">
        <v>1088</v>
      </c>
      <c r="BL55" s="1217" t="s">
        <v>1088</v>
      </c>
    </row>
    <row customHeight="1" ht="11.25">
      <c r="A56" s="1074" t="s">
        <v>1730</v>
      </c>
      <c r="D56" s="1118" t="s">
        <v>1731</v>
      </c>
      <c r="E56" s="1095" t="s">
        <v>113</v>
      </c>
      <c r="F56" s="1074" t="s">
        <v>1732</v>
      </c>
      <c r="AX56" s="1120" t="s">
        <v>1733</v>
      </c>
      <c r="AZ56" s="1120" t="s">
        <v>1290</v>
      </c>
      <c r="BE56" s="1120">
        <v>2054</v>
      </c>
      <c r="BH56" s="1070" t="s">
        <v>28</v>
      </c>
      <c r="BJ56" s="1217" t="s">
        <v>1682</v>
      </c>
      <c r="BL56" s="1217" t="s">
        <v>1682</v>
      </c>
    </row>
    <row customHeight="1" ht="11.25">
      <c r="A57" s="1074" t="s">
        <v>1734</v>
      </c>
      <c r="D57" s="1118" t="s">
        <v>1735</v>
      </c>
      <c r="E57" s="1095" t="s">
        <v>113</v>
      </c>
      <c r="F57" s="1074" t="s">
        <v>1732</v>
      </c>
      <c r="AX57" s="1120" t="s">
        <v>1736</v>
      </c>
      <c r="AZ57" s="1120" t="s">
        <v>1324</v>
      </c>
      <c r="BE57" s="1120">
        <v>2055</v>
      </c>
      <c r="BJ57" s="1217" t="s">
        <v>1691</v>
      </c>
      <c r="BL57" s="1217" t="s">
        <v>1691</v>
      </c>
    </row>
    <row customHeight="1" ht="11.25">
      <c r="A58" s="1074" t="s">
        <v>1737</v>
      </c>
      <c r="D58" s="1118" t="s">
        <v>1738</v>
      </c>
      <c r="E58" s="1095" t="s">
        <v>113</v>
      </c>
      <c r="F58" s="1074" t="s">
        <v>1732</v>
      </c>
      <c r="AX58" s="1120" t="s">
        <v>1739</v>
      </c>
      <c r="BE58" s="1120">
        <v>2056</v>
      </c>
      <c r="BJ58" s="1217" t="s">
        <v>1695</v>
      </c>
      <c r="BL58" s="1217" t="s">
        <v>1695</v>
      </c>
    </row>
    <row customHeight="1" ht="11.25">
      <c r="A59" s="1074" t="s">
        <v>1740</v>
      </c>
      <c r="D59" s="1118" t="s">
        <v>133</v>
      </c>
      <c r="E59" s="1095" t="s">
        <v>1627</v>
      </c>
      <c r="F59" s="1074" t="s">
        <v>1741</v>
      </c>
      <c r="AX59" s="1120" t="s">
        <v>1742</v>
      </c>
      <c r="AZ59" s="1067" t="s">
        <v>1743</v>
      </c>
      <c r="BE59" s="1120">
        <v>2057</v>
      </c>
      <c r="BJ59" s="1217" t="s">
        <v>1699</v>
      </c>
      <c r="BL59" s="1217" t="s">
        <v>1699</v>
      </c>
    </row>
    <row customHeight="1" ht="11.25">
      <c r="A60" s="1074" t="s">
        <v>1744</v>
      </c>
      <c r="D60" s="1118" t="s">
        <v>1745</v>
      </c>
      <c r="E60" s="1095" t="s">
        <v>1627</v>
      </c>
      <c r="F60" s="1074" t="s">
        <v>1741</v>
      </c>
      <c r="AX60" s="1120" t="s">
        <v>1746</v>
      </c>
      <c r="AZ60" s="1120" t="s">
        <v>1263</v>
      </c>
      <c r="BE60" s="1120">
        <v>2058</v>
      </c>
      <c r="BJ60" s="1217" t="s">
        <v>1705</v>
      </c>
      <c r="BL60" s="1217" t="s">
        <v>1705</v>
      </c>
    </row>
    <row customHeight="1" ht="11.25">
      <c r="A61" s="1074" t="s">
        <v>1747</v>
      </c>
      <c r="D61" s="1118" t="s">
        <v>1748</v>
      </c>
      <c r="E61" s="1095" t="s">
        <v>1749</v>
      </c>
      <c r="F61" s="1074" t="s">
        <v>1741</v>
      </c>
      <c r="AX61" s="1120" t="s">
        <v>1750</v>
      </c>
      <c r="AZ61" s="1120" t="s">
        <v>1291</v>
      </c>
      <c r="BE61" s="1120">
        <v>2059</v>
      </c>
      <c r="BL61" s="1217" t="s">
        <v>1080</v>
      </c>
    </row>
    <row customHeight="1" ht="11.25">
      <c r="A62" s="1074" t="s">
        <v>1751</v>
      </c>
      <c r="D62" s="1118" t="s">
        <v>132</v>
      </c>
      <c r="E62" s="1095">
        <v>37</v>
      </c>
      <c r="F62" s="1074" t="s">
        <v>1741</v>
      </c>
      <c r="AZ62" s="1120" t="s">
        <v>1325</v>
      </c>
      <c r="BE62" s="1120">
        <v>2060</v>
      </c>
      <c r="BL62" s="1217" t="s">
        <v>1082</v>
      </c>
    </row>
    <row customHeight="1" ht="11.25">
      <c r="A63" s="1074" t="s">
        <v>1752</v>
      </c>
      <c r="D63" s="1118" t="s">
        <v>1753</v>
      </c>
      <c r="E63" s="1095">
        <v>37</v>
      </c>
      <c r="F63" s="1074" t="s">
        <v>1741</v>
      </c>
      <c r="AZ63" s="1120" t="s">
        <v>1357</v>
      </c>
      <c r="BE63" s="1120">
        <v>2061</v>
      </c>
    </row>
    <row customHeight="1" ht="11.25">
      <c r="A64" s="1074" t="s">
        <v>1754</v>
      </c>
      <c r="D64" s="1118" t="s">
        <v>1755</v>
      </c>
      <c r="E64" s="1095">
        <v>37</v>
      </c>
      <c r="F64" s="1074" t="s">
        <v>1741</v>
      </c>
      <c r="AZ64" s="1120" t="s">
        <v>1380</v>
      </c>
      <c r="BE64" s="1120">
        <v>2062</v>
      </c>
    </row>
    <row customHeight="1" ht="11.25">
      <c r="A65" s="1074" t="s">
        <v>1756</v>
      </c>
      <c r="D65" s="1074"/>
      <c r="BE65" s="1120">
        <v>2063</v>
      </c>
    </row>
    <row customHeight="1" ht="11.25">
      <c r="A66" s="1074" t="s">
        <v>1757</v>
      </c>
      <c r="AZ66" s="1067" t="s">
        <v>1758</v>
      </c>
      <c r="BE66" s="1120">
        <v>2064</v>
      </c>
    </row>
    <row customHeight="1" ht="11.25">
      <c r="A67" s="1074" t="s">
        <v>1759</v>
      </c>
      <c r="AZ67" s="1120" t="s">
        <v>1264</v>
      </c>
      <c r="BE67" s="1120">
        <v>2065</v>
      </c>
    </row>
    <row customHeight="1" ht="11.25">
      <c r="A68" s="1074" t="s">
        <v>1760</v>
      </c>
      <c r="AZ68" s="1120" t="s">
        <v>1292</v>
      </c>
      <c r="BE68" s="1120">
        <v>2066</v>
      </c>
      <c r="BH68" s="1067" t="s">
        <v>1761</v>
      </c>
      <c r="BJ68" s="1067" t="s">
        <v>1762</v>
      </c>
      <c r="BL68" s="1067" t="s">
        <v>1763</v>
      </c>
      <c r="BN68" s="1067" t="s">
        <v>1764</v>
      </c>
    </row>
    <row customHeight="1" ht="11.25">
      <c r="A69" s="1074" t="s">
        <v>1765</v>
      </c>
      <c r="AZ69" s="1120" t="s">
        <v>1326</v>
      </c>
      <c r="BE69" s="1120">
        <v>2067</v>
      </c>
      <c r="BH69" s="1068" t="s">
        <v>1766</v>
      </c>
      <c r="BI69" s="1117" t="s">
        <v>111</v>
      </c>
      <c r="BJ69" s="1068" t="s">
        <v>1767</v>
      </c>
      <c r="BK69" s="1117" t="s">
        <v>111</v>
      </c>
      <c r="BL69" s="1068" t="s">
        <v>1768</v>
      </c>
      <c r="BM69" s="1070" t="s">
        <v>111</v>
      </c>
      <c r="BN69" s="1068" t="s">
        <v>1769</v>
      </c>
    </row>
    <row customHeight="1" ht="11.25">
      <c r="A70" s="1074" t="s">
        <v>1770</v>
      </c>
      <c r="AZ70" s="1120" t="s">
        <v>1358</v>
      </c>
      <c r="BE70" s="1120">
        <v>2068</v>
      </c>
      <c r="BH70" s="1068" t="s">
        <v>1771</v>
      </c>
      <c r="BJ70" s="1068" t="s">
        <v>1772</v>
      </c>
      <c r="BL70" s="1068" t="s">
        <v>1773</v>
      </c>
      <c r="BN70" s="1068" t="s">
        <v>1774</v>
      </c>
    </row>
    <row customHeight="1" ht="11.25">
      <c r="A71" s="1074" t="s">
        <v>1775</v>
      </c>
      <c r="AZ71" s="1120" t="s">
        <v>1360</v>
      </c>
      <c r="BE71" s="1120">
        <v>2069</v>
      </c>
      <c r="BH71" s="1068" t="s">
        <v>1776</v>
      </c>
      <c r="BI71" s="1117" t="s">
        <v>92</v>
      </c>
      <c r="BJ71" s="1068" t="s">
        <v>1777</v>
      </c>
      <c r="BK71" s="1117" t="s">
        <v>92</v>
      </c>
      <c r="BL71" s="1068" t="s">
        <v>1778</v>
      </c>
      <c r="BM71" s="1070" t="s">
        <v>92</v>
      </c>
      <c r="BN71" s="1068" t="s">
        <v>1779</v>
      </c>
    </row>
    <row customHeight="1" ht="11.25">
      <c r="A72" s="1074" t="s">
        <v>1780</v>
      </c>
      <c r="AZ72" s="1120" t="s">
        <v>19</v>
      </c>
      <c r="BE72" s="1120">
        <v>2070</v>
      </c>
      <c r="BH72" s="1068" t="s">
        <v>1781</v>
      </c>
      <c r="BJ72" s="1068" t="s">
        <v>1781</v>
      </c>
      <c r="BL72" s="1068" t="s">
        <v>1781</v>
      </c>
      <c r="BN72" s="1068" t="s">
        <v>1782</v>
      </c>
    </row>
    <row customHeight="1" ht="11.25">
      <c r="A73" s="1074" t="s">
        <v>1783</v>
      </c>
      <c r="BH73" s="1068" t="s">
        <v>1784</v>
      </c>
      <c r="BI73" s="1117" t="s">
        <v>113</v>
      </c>
      <c r="BJ73" s="1068" t="s">
        <v>1785</v>
      </c>
      <c r="BK73" s="1117" t="s">
        <v>113</v>
      </c>
      <c r="BL73" s="1068" t="s">
        <v>1786</v>
      </c>
      <c r="BM73" s="1070" t="s">
        <v>113</v>
      </c>
      <c r="BN73" s="1068" t="s">
        <v>1787</v>
      </c>
    </row>
    <row customHeight="1" ht="11.25">
      <c r="A74" s="1074" t="s">
        <v>1788</v>
      </c>
      <c r="BH74" s="1068" t="s">
        <v>1789</v>
      </c>
      <c r="BJ74" s="1068" t="s">
        <v>1790</v>
      </c>
      <c r="BL74" s="1068" t="s">
        <v>1791</v>
      </c>
      <c r="BN74" s="1068" t="s">
        <v>1792</v>
      </c>
    </row>
    <row customHeight="1" ht="11.25">
      <c r="A75" s="1074" t="s">
        <v>1793</v>
      </c>
      <c r="AZ75" s="1067" t="s">
        <v>1794</v>
      </c>
      <c r="BH75" s="1068" t="s">
        <v>1795</v>
      </c>
      <c r="BJ75" s="1068" t="s">
        <v>1795</v>
      </c>
      <c r="BL75" s="1068" t="s">
        <v>1795</v>
      </c>
    </row>
    <row customHeight="1" ht="11.25">
      <c r="A76" s="1074" t="s">
        <v>1796</v>
      </c>
      <c r="AZ76" s="1120" t="s">
        <v>1273</v>
      </c>
      <c r="BH76" s="1068" t="s">
        <v>1797</v>
      </c>
      <c r="BJ76" s="1068" t="s">
        <v>1798</v>
      </c>
      <c r="BL76" s="1068" t="s">
        <v>1799</v>
      </c>
    </row>
    <row customHeight="1" ht="11.25">
      <c r="A77" s="1074" t="s">
        <v>1800</v>
      </c>
      <c r="AZ77" s="1120" t="s">
        <v>1302</v>
      </c>
    </row>
    <row customHeight="1" ht="11.25">
      <c r="A78" s="1074" t="s">
        <v>1801</v>
      </c>
      <c r="AZ78" s="1120" t="s">
        <v>1333</v>
      </c>
    </row>
    <row customHeight="1" ht="11.25">
      <c r="A79" s="1074" t="s">
        <v>1802</v>
      </c>
      <c r="AZ79" s="1120" t="s">
        <v>1364</v>
      </c>
      <c r="BH79" s="1067" t="s">
        <v>1803</v>
      </c>
      <c r="BJ79" s="1067" t="s">
        <v>1804</v>
      </c>
      <c r="BL79" s="1067" t="s">
        <v>1805</v>
      </c>
    </row>
    <row customHeight="1" ht="11.25">
      <c r="A80" s="1074" t="s">
        <v>16</v>
      </c>
      <c r="AZ80" s="1120" t="s">
        <v>1385</v>
      </c>
      <c r="BH80" s="1068" t="s">
        <v>1806</v>
      </c>
      <c r="BJ80" s="1068" t="s">
        <v>1807</v>
      </c>
      <c r="BL80" s="1068" t="s">
        <v>1808</v>
      </c>
    </row>
    <row customHeight="1" ht="11.25">
      <c r="A81" s="1074" t="s">
        <v>1809</v>
      </c>
      <c r="AZ81" s="1120" t="s">
        <v>1402</v>
      </c>
      <c r="BH81" s="1068" t="s">
        <v>1810</v>
      </c>
      <c r="BJ81" s="1068" t="s">
        <v>1811</v>
      </c>
      <c r="BL81" s="1068" t="s">
        <v>1812</v>
      </c>
    </row>
    <row customHeight="1" ht="11.25">
      <c r="A82" s="1074" t="s">
        <v>1813</v>
      </c>
      <c r="AZ82" s="1120" t="s">
        <v>1417</v>
      </c>
      <c r="BH82" s="1068" t="s">
        <v>1814</v>
      </c>
      <c r="BJ82" s="1068" t="s">
        <v>1815</v>
      </c>
      <c r="BL82" s="1068" t="s">
        <v>1816</v>
      </c>
    </row>
    <row customHeight="1" ht="11.25">
      <c r="A83" s="1074" t="s">
        <v>1817</v>
      </c>
      <c r="BH83" s="1068" t="s">
        <v>1818</v>
      </c>
      <c r="BJ83" s="1068" t="s">
        <v>1819</v>
      </c>
      <c r="BL83" s="1068" t="s">
        <v>1820</v>
      </c>
    </row>
    <row customHeight="1" ht="11.25">
      <c r="A84" s="1074" t="s">
        <v>1821</v>
      </c>
      <c r="AZ84" s="1067" t="s">
        <v>1822</v>
      </c>
    </row>
    <row customHeight="1" ht="11.25">
      <c r="A85" s="1870" t="s">
        <v>1823</v>
      </c>
      <c r="AZ85" s="1120" t="s">
        <v>1824</v>
      </c>
    </row>
    <row customHeight="1" ht="11.25">
      <c r="A86" s="1074" t="s">
        <v>1825</v>
      </c>
      <c r="AZ86" s="1120" t="s">
        <v>1826</v>
      </c>
      <c r="BH86" s="1067" t="s">
        <v>1827</v>
      </c>
      <c r="BJ86" s="1067" t="s">
        <v>1828</v>
      </c>
      <c r="BL86" s="1067" t="s">
        <v>1829</v>
      </c>
    </row>
    <row customHeight="1" ht="11.25">
      <c r="A87" s="1074" t="s">
        <v>1830</v>
      </c>
      <c r="AZ87" s="1120" t="s">
        <v>1831</v>
      </c>
      <c r="BH87" s="1068" t="s">
        <v>1832</v>
      </c>
      <c r="BJ87" s="1068" t="s">
        <v>1833</v>
      </c>
      <c r="BL87" s="1068" t="s">
        <v>1834</v>
      </c>
    </row>
    <row customHeight="1" ht="11.25">
      <c r="A88" s="1074" t="s">
        <v>1835</v>
      </c>
      <c r="AZ88" s="1606"/>
      <c r="BH88" s="1068" t="s">
        <v>1836</v>
      </c>
      <c r="BJ88" s="1068" t="s">
        <v>1837</v>
      </c>
      <c r="BL88" s="1068" t="s">
        <v>1838</v>
      </c>
    </row>
    <row customHeight="1" ht="11.25">
      <c r="A89" s="1074" t="s">
        <v>1839</v>
      </c>
      <c r="AZ89" s="1067" t="s">
        <v>1840</v>
      </c>
    </row>
    <row customHeight="1" ht="11.25">
      <c r="A90" s="1074" t="s">
        <v>1841</v>
      </c>
      <c r="AZ90" s="1120" t="s">
        <v>1058</v>
      </c>
    </row>
    <row customHeight="1" ht="11.25">
      <c r="A91" s="1074" t="s">
        <v>1842</v>
      </c>
      <c r="AZ91" s="1120" t="s">
        <v>1094</v>
      </c>
      <c r="BH91" s="1067" t="s">
        <v>1843</v>
      </c>
      <c r="BJ91" s="1067" t="s">
        <v>1844</v>
      </c>
      <c r="BL91" s="1067" t="s">
        <v>1845</v>
      </c>
    </row>
    <row customHeight="1" ht="11.25">
      <c r="AZ92" s="1120" t="s">
        <v>1846</v>
      </c>
      <c r="BH92" s="1068" t="s">
        <v>1847</v>
      </c>
      <c r="BJ92" s="1068" t="s">
        <v>1848</v>
      </c>
      <c r="BL92" s="1068" t="s">
        <v>1849</v>
      </c>
    </row>
    <row customHeight="1" ht="11.25">
      <c r="AZ93" s="1120" t="s">
        <v>1850</v>
      </c>
      <c r="BH93" s="1068" t="s">
        <v>1851</v>
      </c>
      <c r="BJ93" s="1068" t="s">
        <v>1852</v>
      </c>
      <c r="BL93" s="1068" t="s">
        <v>1853</v>
      </c>
    </row>
    <row customHeight="1" ht="11.25">
      <c r="AZ94" s="1120" t="s">
        <v>1854</v>
      </c>
    </row>
    <row r="96" customHeight="1" ht="11.25">
      <c r="AZ96" s="1067" t="s">
        <v>1855</v>
      </c>
      <c r="BH96" s="1067" t="s">
        <v>1856</v>
      </c>
      <c r="BJ96" s="1067" t="s">
        <v>1857</v>
      </c>
      <c r="BL96" s="1067" t="s">
        <v>1858</v>
      </c>
      <c r="BN96" s="1067" t="s">
        <v>1859</v>
      </c>
    </row>
    <row customHeight="1" ht="11.25">
      <c r="AZ97" s="1901" t="s">
        <v>1860</v>
      </c>
      <c r="BA97" s="1902" t="s">
        <v>1861</v>
      </c>
      <c r="BH97" s="1068" t="s">
        <v>1862</v>
      </c>
      <c r="BJ97" s="1068" t="s">
        <v>1863</v>
      </c>
      <c r="BL97" s="1068" t="s">
        <v>1864</v>
      </c>
      <c r="BN97" s="1068" t="s">
        <v>1865</v>
      </c>
    </row>
    <row customHeight="1" ht="11.25">
      <c r="AZ98" s="1901" t="s">
        <v>1866</v>
      </c>
      <c r="BA98" s="1902" t="s">
        <v>1867</v>
      </c>
      <c r="BH98" s="1068" t="s">
        <v>1868</v>
      </c>
      <c r="BJ98" s="1068" t="s">
        <v>1869</v>
      </c>
      <c r="BL98" s="1068" t="s">
        <v>1870</v>
      </c>
      <c r="BN98" s="1068" t="s">
        <v>1871</v>
      </c>
    </row>
    <row customHeight="1" ht="22.5">
      <c r="AZ99" s="1901" t="s">
        <v>1872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1873</v>
      </c>
      <c r="BJ99" s="1068" t="s">
        <v>1874</v>
      </c>
      <c r="BL99" s="1068" t="s">
        <v>1875</v>
      </c>
      <c r="BN99" s="1068" t="s">
        <v>1876</v>
      </c>
    </row>
    <row customHeight="1" ht="22.5">
      <c r="AZ100" s="1901" t="s">
        <v>1877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1463</v>
      </c>
      <c r="BL100" s="1068" t="s">
        <v>1463</v>
      </c>
      <c r="BN100" s="1068" t="s">
        <v>1878</v>
      </c>
    </row>
    <row customHeight="1" ht="22.5">
      <c r="AZ101" s="1901" t="s">
        <v>1879</v>
      </c>
      <c r="BA101" s="1902" t="s">
        <v>1880</v>
      </c>
      <c r="BN101" s="1068" t="s">
        <v>1881</v>
      </c>
    </row>
    <row customHeight="1" ht="22.5">
      <c r="AZ102" s="1901" t="s">
        <v>1882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1883</v>
      </c>
    </row>
    <row customHeight="1" ht="11.25">
      <c r="AZ103" s="1901" t="s">
        <v>1884</v>
      </c>
      <c r="BA103" s="1902" t="s">
        <v>1885</v>
      </c>
      <c r="BN103" s="1068" t="s">
        <v>1886</v>
      </c>
    </row>
    <row customHeight="1" ht="11.25">
      <c r="BN104" s="1068" t="s">
        <v>1887</v>
      </c>
    </row>
    <row customHeight="1" ht="11.25">
      <c r="AZ105" s="1692" t="s">
        <v>1888</v>
      </c>
    </row>
    <row customHeight="1" ht="11.25">
      <c r="AZ106" s="1120" t="s">
        <v>1889</v>
      </c>
    </row>
    <row customHeight="1" ht="11.25">
      <c r="AZ107" s="1120" t="s">
        <v>1890</v>
      </c>
      <c r="BH107" s="1067" t="s">
        <v>1891</v>
      </c>
      <c r="BJ107" s="1067" t="s">
        <v>1892</v>
      </c>
      <c r="BL107" s="1067" t="s">
        <v>1893</v>
      </c>
      <c r="BN107" s="1067" t="s">
        <v>1894</v>
      </c>
    </row>
    <row customHeight="1" ht="11.25">
      <c r="AZ108" s="1120" t="s">
        <v>611</v>
      </c>
      <c r="BH108" s="1068" t="s">
        <v>1895</v>
      </c>
      <c r="BJ108" s="1068" t="s">
        <v>1896</v>
      </c>
      <c r="BL108" s="1068" t="s">
        <v>1549</v>
      </c>
      <c r="BN108" s="1068" t="s">
        <v>1897</v>
      </c>
    </row>
    <row customHeight="1" ht="11.25">
      <c r="BH109" s="1068" t="s">
        <v>1898</v>
      </c>
    </row>
    <row customHeight="1" ht="11.25">
      <c r="AZ110" s="1692" t="s">
        <v>1899</v>
      </c>
      <c r="BH110" s="1068" t="s">
        <v>1898</v>
      </c>
    </row>
    <row customHeight="1" ht="11.25">
      <c r="AZ111" s="1901" t="s">
        <v>1860</v>
      </c>
      <c r="BA111" s="1902" t="s">
        <v>1861</v>
      </c>
    </row>
    <row customHeight="1" ht="11.25">
      <c r="AZ112" s="1901" t="s">
        <v>1866</v>
      </c>
      <c r="BA112" s="1902" t="s">
        <v>1867</v>
      </c>
    </row>
    <row customHeight="1" ht="22.5">
      <c r="AZ113" s="1901" t="s">
        <v>1872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1877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1900</v>
      </c>
    </row>
    <row customHeight="1" ht="22.5">
      <c r="AZ115" s="1901" t="s">
        <v>1882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488</v>
      </c>
    </row>
    <row customHeight="1" ht="11.25">
      <c r="AZ116" s="1901" t="s">
        <v>1884</v>
      </c>
      <c r="BA116" s="1902" t="s">
        <v>1885</v>
      </c>
      <c r="BH116" s="1068" t="s">
        <v>1288</v>
      </c>
    </row>
    <row customHeight="1" ht="11.25">
      <c r="BH117" s="1068" t="s">
        <v>1322</v>
      </c>
    </row>
    <row customHeight="1" ht="11.25">
      <c r="BH118" s="1068" t="s">
        <v>1355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5D031-21E7-FA54-01C6-9B527B811B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341</v>
      </c>
      <c r="J1" s="455" t="s">
        <v>14</v>
      </c>
    </row>
    <row customHeight="1" ht="22.5" hidden="1">
      <c r="A2" s="502"/>
      <c r="B2" s="502"/>
      <c r="C2" s="1730" t="s">
        <v>173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Тюменская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342</v>
      </c>
      <c r="E9" s="2205"/>
      <c r="F9" s="2205"/>
      <c r="G9" s="2208" t="s">
        <v>343</v>
      </c>
      <c r="J9" s="455">
        <v>11</v>
      </c>
    </row>
    <row customHeight="1" ht="11.549999999999999">
      <c r="A10" s="502"/>
      <c r="B10" s="502"/>
      <c r="C10" s="457"/>
      <c r="D10" s="1474" t="s">
        <v>90</v>
      </c>
      <c r="E10" s="1476" t="s">
        <v>344</v>
      </c>
      <c r="F10" s="1476" t="s">
        <v>345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"УСТЭК"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1901</v>
      </c>
      <c r="F13" s="1521" t="s">
        <v>348</v>
      </c>
      <c r="G13" s="474"/>
      <c r="H13" s="1533"/>
      <c r="J13" s="455">
        <v>19</v>
      </c>
    </row>
    <row customHeight="1" ht="19.95">
      <c r="A14" s="502"/>
      <c r="B14" s="502"/>
      <c r="C14" s="457"/>
      <c r="D14" s="1523" t="s">
        <v>748</v>
      </c>
      <c r="E14" s="1524" t="s">
        <v>1902</v>
      </c>
      <c r="F14" s="1526"/>
      <c r="G14" s="1525" t="s">
        <v>1903</v>
      </c>
      <c r="H14" s="1533"/>
      <c r="J14" s="455">
        <v>19</v>
      </c>
    </row>
    <row customHeight="1" ht="19.95">
      <c r="A15" s="502"/>
      <c r="B15" s="502"/>
      <c r="C15" s="457"/>
      <c r="D15" s="1523" t="s">
        <v>349</v>
      </c>
      <c r="E15" s="1524" t="s">
        <v>1904</v>
      </c>
      <c r="F15" s="1526"/>
      <c r="G15" s="1525" t="s">
        <v>1905</v>
      </c>
      <c r="H15" s="1533"/>
      <c r="J15" s="455">
        <v>19</v>
      </c>
    </row>
    <row customHeight="1" ht="24">
      <c r="A16" s="502"/>
      <c r="B16" s="502"/>
      <c r="C16" s="457"/>
      <c r="D16" s="1523" t="s">
        <v>352</v>
      </c>
      <c r="E16" s="1522" t="s">
        <v>1906</v>
      </c>
      <c r="F16" s="1531"/>
      <c r="G16" s="474" t="s">
        <v>1907</v>
      </c>
      <c r="H16" s="1533"/>
      <c r="J16" s="455">
        <v>23</v>
      </c>
    </row>
    <row customHeight="1" ht="48.29999999999999">
      <c r="A17" s="502"/>
      <c r="B17" s="502"/>
      <c r="C17" s="457"/>
      <c r="D17" s="1520">
        <v>3</v>
      </c>
      <c r="E17" s="1527" t="s">
        <v>1908</v>
      </c>
      <c r="F17" s="1526"/>
      <c r="G17" s="474" t="s">
        <v>1909</v>
      </c>
      <c r="H17" s="1533"/>
      <c r="J17" s="455">
        <v>46</v>
      </c>
    </row>
    <row customHeight="1" ht="48.29999999999999">
      <c r="A18" s="1475">
        <v>1</v>
      </c>
      <c r="B18" s="502"/>
      <c r="C18" s="1477"/>
      <c r="D18" s="1520" t="s">
        <v>93</v>
      </c>
      <c r="E18" s="1527" t="s">
        <v>1910</v>
      </c>
      <c r="F18" s="1526"/>
      <c r="G18" s="474" t="s">
        <v>1909</v>
      </c>
      <c r="H18" s="1533"/>
      <c r="I18" s="852"/>
      <c r="J18" s="455">
        <v>46</v>
      </c>
    </row>
    <row customHeight="1" ht="23.25">
      <c r="A19" s="502"/>
      <c r="B19" s="502"/>
      <c r="C19" s="457"/>
      <c r="D19" s="1520" t="s">
        <v>113</v>
      </c>
      <c r="E19" s="1527" t="s">
        <v>1911</v>
      </c>
      <c r="F19" s="1521" t="s">
        <v>348</v>
      </c>
      <c r="G19" s="2471" t="s">
        <v>1912</v>
      </c>
      <c r="H19" s="475"/>
      <c r="J19" s="455">
        <v>22</v>
      </c>
    </row>
    <row s="1530" customFormat="1" customHeight="1" ht="5.25" hidden="1">
      <c r="A20" s="502"/>
      <c r="B20" s="502"/>
      <c r="C20" s="1529"/>
      <c r="D20" s="1528" t="s">
        <v>1155</v>
      </c>
      <c r="E20" s="1014"/>
      <c r="F20" s="1013"/>
      <c r="G20" s="2472"/>
      <c r="J20" s="1530">
        <v>0</v>
      </c>
    </row>
    <row customHeight="1" ht="15.75">
      <c r="A21" s="502"/>
      <c r="B21" s="502"/>
      <c r="C21" s="457"/>
      <c r="D21" s="467"/>
      <c r="E21" s="415" t="s">
        <v>381</v>
      </c>
      <c r="F21" s="469"/>
      <c r="G21" s="2473"/>
      <c r="H21" s="1533"/>
      <c r="J21" s="455">
        <v>15</v>
      </c>
    </row>
    <row s="501" customFormat="1" customHeight="1" ht="26.25">
      <c r="A22" s="502"/>
      <c r="B22" s="502"/>
      <c r="C22" s="502"/>
      <c r="D22" s="1520" t="s">
        <v>94</v>
      </c>
      <c r="E22" s="474" t="s">
        <v>1913</v>
      </c>
      <c r="F22" s="1526"/>
      <c r="G22" s="474" t="s">
        <v>1914</v>
      </c>
      <c r="H22" s="1532"/>
      <c r="J22" s="501">
        <v>25</v>
      </c>
    </row>
    <row s="501" customFormat="1" customHeight="1" ht="19.95">
      <c r="A23" s="502"/>
      <c r="B23" s="502"/>
      <c r="C23" s="502"/>
      <c r="D23" s="1520" t="s">
        <v>95</v>
      </c>
      <c r="E23" s="1527" t="s">
        <v>1915</v>
      </c>
      <c r="F23" s="1531"/>
      <c r="G23" s="474" t="s">
        <v>1916</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644E1-835D-E32D-AF91-EB84D4B5DBD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1917</v>
      </c>
      <c r="G1" s="1631" t="s">
        <v>50</v>
      </c>
      <c r="H1" s="1631" t="s">
        <v>52</v>
      </c>
      <c r="IU1" s="1155" t="s">
        <v>14</v>
      </c>
    </row>
    <row s="1850" customFormat="1" customHeight="1" ht="22.5" hidden="1">
      <c r="A2" s="831"/>
      <c r="B2" s="1160">
        <v>1</v>
      </c>
      <c r="C2" s="1160"/>
      <c r="D2" s="1928" t="s">
        <v>173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342</v>
      </c>
      <c r="F7" s="2102"/>
      <c r="G7" s="2102"/>
      <c r="H7" s="2102"/>
      <c r="I7" s="2102"/>
      <c r="J7" s="2474" t="s">
        <v>343</v>
      </c>
      <c r="K7" s="500"/>
      <c r="L7" s="500"/>
      <c r="M7" s="500"/>
      <c r="N7" s="500"/>
      <c r="O7" s="226"/>
      <c r="P7" s="500"/>
      <c r="Q7" s="225"/>
      <c r="R7" s="225"/>
      <c r="S7" s="225"/>
      <c r="T7" s="225"/>
      <c r="IU7" s="507">
        <v>14</v>
      </c>
    </row>
    <row s="1819" customFormat="1" customHeight="1" ht="21">
      <c r="A8" s="1155"/>
      <c r="B8" s="1160"/>
      <c r="C8" s="1155"/>
      <c r="D8" s="1495"/>
      <c r="E8" s="1548" t="s">
        <v>90</v>
      </c>
      <c r="F8" s="1540" t="s">
        <v>1917</v>
      </c>
      <c r="G8" s="1540" t="s">
        <v>50</v>
      </c>
      <c r="H8" s="1540" t="s">
        <v>52</v>
      </c>
      <c r="I8" s="1540" t="s">
        <v>1918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1919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6087E-1DFF-04AB-8994-AFE652B74F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173</v>
      </c>
      <c r="E2" s="1889"/>
      <c r="F2" s="1892" t="str">
        <f>IF(ROIV_INFO_NAME="","",ROIV_INFO_NAME)</f>
        <v>АО "УСТЭК"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342</v>
      </c>
      <c r="F7" s="2102"/>
      <c r="G7" s="2102"/>
      <c r="H7" s="2102"/>
      <c r="I7" s="2102"/>
      <c r="J7" s="2102"/>
      <c r="K7" s="2102"/>
      <c r="L7" s="2474" t="s">
        <v>343</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1920</v>
      </c>
      <c r="H9" s="1537" t="s">
        <v>1921</v>
      </c>
      <c r="I9" s="1537" t="s">
        <v>1922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"УСТЭК"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1923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A8B09-D588-D5AB-D9A7-4029B4CA57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173</v>
      </c>
      <c r="E2" s="1904"/>
      <c r="F2" s="1906" t="str">
        <f>IF(ROIV_INFO_NAME="","",ROIV_INFO_NAME)</f>
        <v>АО "УСТЭК"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342</v>
      </c>
      <c r="F7" s="2102"/>
      <c r="G7" s="2102"/>
      <c r="H7" s="2102"/>
      <c r="I7" s="2102"/>
      <c r="J7" s="2102"/>
      <c r="K7" s="2102"/>
      <c r="L7" s="2474" t="s">
        <v>343</v>
      </c>
      <c r="M7" s="1624"/>
      <c r="N7" s="1624"/>
      <c r="O7" s="1624"/>
      <c r="P7" s="1624"/>
      <c r="Q7" s="1624"/>
      <c r="R7" s="1624"/>
      <c r="S7" s="225"/>
      <c r="T7" s="225"/>
      <c r="U7" s="225"/>
      <c r="V7" s="225"/>
      <c r="IW7" s="1609">
        <v>14</v>
      </c>
    </row>
    <row s="1819" customFormat="1" customHeight="1" ht="67.2">
      <c r="A8" s="1631"/>
      <c r="B8" s="1366"/>
      <c r="C8" s="1631"/>
      <c r="D8" s="1515"/>
      <c r="E8" s="2478" t="s">
        <v>90</v>
      </c>
      <c r="F8" s="2478" t="s">
        <v>1924</v>
      </c>
      <c r="G8" s="2480" t="s">
        <v>1925</v>
      </c>
      <c r="H8" s="2481"/>
      <c r="I8" s="2482"/>
      <c r="J8" s="2478" t="s">
        <v>1926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1920</v>
      </c>
      <c r="H9" s="1894" t="s">
        <v>1921</v>
      </c>
      <c r="I9" s="1894" t="s">
        <v>1922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"УСТЭК"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1923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189B1-B93C-792E-3453-85333B9B03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173</v>
      </c>
      <c r="E2" s="2127">
        <v>1</v>
      </c>
      <c r="F2" s="2303" t="str">
        <f>IF(region_name="","",region_name)</f>
        <v>Тюменская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1927</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173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342</v>
      </c>
      <c r="F10" s="2127"/>
      <c r="G10" s="2127"/>
      <c r="H10" s="2127"/>
      <c r="I10" s="2127"/>
      <c r="J10" s="2127"/>
      <c r="K10" s="2127"/>
      <c r="L10" s="2127"/>
      <c r="M10" s="2101"/>
      <c r="N10" s="2478" t="s">
        <v>343</v>
      </c>
      <c r="O10" s="500"/>
      <c r="P10" s="500"/>
      <c r="Q10" s="507">
        <v>14</v>
      </c>
    </row>
    <row s="1819" customFormat="1" customHeight="1" ht="44.25">
      <c r="A11" s="1631"/>
      <c r="B11" s="1366"/>
      <c r="C11" s="1631"/>
      <c r="D11" s="1515"/>
      <c r="E11" s="2492" t="s">
        <v>90</v>
      </c>
      <c r="F11" s="2492" t="s">
        <v>346</v>
      </c>
      <c r="G11" s="2492" t="s">
        <v>1928</v>
      </c>
      <c r="H11" s="2492"/>
      <c r="I11" s="2492" t="s">
        <v>1929</v>
      </c>
      <c r="J11" s="2492"/>
      <c r="K11" s="2492"/>
      <c r="L11" s="2492" t="s">
        <v>1930</v>
      </c>
      <c r="M11" s="2480" t="s">
        <v>1931</v>
      </c>
      <c r="N11" s="2491"/>
      <c r="O11" s="1624"/>
      <c r="P11" s="1624"/>
      <c r="Q11" s="1609">
        <v>42</v>
      </c>
    </row>
    <row s="1819" customFormat="1" customHeight="1" ht="29.25">
      <c r="A12" s="1155"/>
      <c r="B12" s="1160"/>
      <c r="C12" s="1155"/>
      <c r="D12" s="1495"/>
      <c r="E12" s="2478"/>
      <c r="F12" s="2492"/>
      <c r="G12" s="1909" t="s">
        <v>1932</v>
      </c>
      <c r="H12" s="1909" t="s">
        <v>350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Тюменская область</v>
      </c>
      <c r="G13" s="2487"/>
      <c r="H13" s="2494"/>
      <c r="I13" s="474"/>
      <c r="J13" s="1905">
        <v>1</v>
      </c>
      <c r="K13" s="1918"/>
      <c r="L13" s="1919"/>
      <c r="M13" s="1919"/>
      <c r="N13" s="2488" t="s">
        <v>1933</v>
      </c>
      <c r="O13" s="1535"/>
      <c r="P13" s="511"/>
      <c r="Q13" s="423">
        <v>22</v>
      </c>
    </row>
    <row s="1850" customFormat="1" customHeight="1" ht="23.25">
      <c r="A14" s="2099"/>
      <c r="B14" s="1160"/>
      <c r="C14" s="1160"/>
      <c r="D14" s="801"/>
      <c r="E14" s="2127"/>
      <c r="F14" s="2486"/>
      <c r="G14" s="2487"/>
      <c r="H14" s="2495"/>
      <c r="I14" s="421"/>
      <c r="J14" s="1500"/>
      <c r="K14" s="1500" t="s">
        <v>1927</v>
      </c>
      <c r="L14" s="1543"/>
      <c r="M14" s="1543"/>
      <c r="N14" s="2489"/>
      <c r="O14" s="1535"/>
      <c r="P14" s="511"/>
      <c r="Q14" s="423">
        <v>22</v>
      </c>
    </row>
    <row s="1850" customFormat="1" customHeight="1" ht="23.25">
      <c r="A15" s="2099"/>
      <c r="B15" s="1160"/>
      <c r="C15" s="412"/>
      <c r="D15" s="801"/>
      <c r="E15" s="421"/>
      <c r="F15" s="1500" t="s">
        <v>1919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6839D-EEE3-3E16-117E-7A6A3A19B80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1934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342</v>
      </c>
      <c r="E8" s="2209"/>
      <c r="F8" s="2209"/>
      <c r="G8" s="2209"/>
      <c r="H8" s="2209"/>
      <c r="I8" s="2209" t="s">
        <v>343</v>
      </c>
      <c r="M8" s="121">
        <v>14</v>
      </c>
    </row>
    <row customHeight="1" ht="29.25">
      <c r="D9" s="2209" t="s">
        <v>90</v>
      </c>
      <c r="E9" s="2209" t="s">
        <v>1935</v>
      </c>
      <c r="F9" s="2209"/>
      <c r="G9" s="2209"/>
      <c r="H9" s="2209"/>
      <c r="I9" s="2209"/>
      <c r="M9" s="121">
        <v>28</v>
      </c>
    </row>
    <row customHeight="1" ht="24">
      <c r="D10" s="2209"/>
      <c r="E10" s="127" t="s">
        <v>1936</v>
      </c>
      <c r="F10" s="127" t="s">
        <v>1937</v>
      </c>
      <c r="G10" s="127" t="s">
        <v>1938</v>
      </c>
      <c r="H10" s="127" t="s">
        <v>432</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1939</v>
      </c>
      <c r="K12" s="272"/>
      <c r="L12" s="273"/>
      <c r="M12" s="117">
        <v>25</v>
      </c>
    </row>
    <row customHeight="1" ht="15.75">
      <c r="A13" s="121"/>
      <c r="B13" s="121"/>
      <c r="C13" s="121"/>
      <c r="D13" s="109"/>
      <c r="E13" s="130" t="s">
        <v>508</v>
      </c>
      <c r="F13" s="129"/>
      <c r="G13" s="129"/>
      <c r="H13" s="214"/>
      <c r="I13" s="2171"/>
      <c r="M13" s="121">
        <v>15</v>
      </c>
    </row>
    <row customHeight="1" ht="3">
      <c r="A14" s="121"/>
      <c r="B14" s="121"/>
      <c r="C14" s="121"/>
      <c r="M14" s="121">
        <v>3</v>
      </c>
    </row>
    <row customHeight="1" ht="29.25">
      <c r="E15" s="2496" t="s">
        <v>1940</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B4A01-0A45-DC23-3F4B-3F9FAFBE9BA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1941</v>
      </c>
      <c r="E7" s="2498"/>
      <c r="F7" s="267"/>
      <c r="J7" s="69">
        <v>22</v>
      </c>
    </row>
    <row customHeight="1" ht="3">
      <c r="C8" s="92"/>
      <c r="D8" s="70"/>
      <c r="E8" s="70"/>
      <c r="J8" s="69">
        <v>3</v>
      </c>
    </row>
    <row customHeight="1" ht="16.8">
      <c r="C9" s="92"/>
      <c r="D9" s="105" t="s">
        <v>90</v>
      </c>
      <c r="E9" s="260" t="s">
        <v>1942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1943</v>
      </c>
      <c r="J13" s="69">
        <v>12</v>
      </c>
    </row>
    <row customHeight="1" ht="3">
      <c r="J14" s="69">
        <v>3</v>
      </c>
    </row>
    <row customHeight="1" ht="23.25">
      <c r="C15" s="137"/>
      <c r="D15" s="2499" t="s">
        <v>1944</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112D1-4D61-D234-BE0E-A5217CE704E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1945</v>
      </c>
      <c r="E7" s="2100"/>
      <c r="F7" s="267"/>
      <c r="M7" s="69">
        <v>22</v>
      </c>
    </row>
    <row customHeight="1" ht="3">
      <c r="C8" s="92"/>
      <c r="D8" s="70"/>
      <c r="E8" s="70"/>
      <c r="M8" s="69">
        <v>3</v>
      </c>
    </row>
    <row customHeight="1" ht="16.8">
      <c r="C9" s="92"/>
      <c r="D9" s="105" t="s">
        <v>90</v>
      </c>
      <c r="E9" s="108" t="s">
        <v>329</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1943</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043D2-9581-901C-5ED6-7F7C754595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1946</v>
      </c>
      <c r="C2" s="2500"/>
      <c r="D2" s="2500"/>
      <c r="E2" s="268"/>
      <c r="F2" s="89">
        <v>22</v>
      </c>
    </row>
    <row customHeight="1" ht="3">
      <c r="F3" s="89">
        <v>3</v>
      </c>
    </row>
    <row customHeight="1" ht="23.25">
      <c r="B4" s="2614" t="s">
        <v>1947</v>
      </c>
      <c r="C4" s="383" t="s">
        <v>1948</v>
      </c>
      <c r="D4" s="383" t="s">
        <v>1949</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3DCA9-59A2-7374-06AD-30C8BE9A5D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1950</v>
      </c>
    </row>
    <row r="4" s="264" customFormat="1" customHeight="1" ht="15">
      <c r="C4" s="1816"/>
      <c r="D4" s="113"/>
      <c r="E4" s="377"/>
    </row>
    <row r="6" s="1815" customFormat="1" customHeight="1" ht="17.25">
      <c r="A6" s="1815" t="s">
        <v>1951</v>
      </c>
    </row>
    <row r="8" s="264" customFormat="1" customHeight="1" ht="17.25">
      <c r="C8" s="1817"/>
      <c r="D8" s="113"/>
      <c r="E8" s="114"/>
    </row>
    <row r="11" s="1815" customFormat="1" customHeight="1" ht="17.25">
      <c r="A11" s="1815" t="s">
        <v>1952</v>
      </c>
    </row>
    <row r="13" s="1819" customFormat="1" customHeight="1" ht="15">
      <c r="A13" s="2217">
        <v>1</v>
      </c>
      <c r="B13" s="1160"/>
      <c r="C13" s="801" t="s">
        <v>173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1953</v>
      </c>
    </row>
    <row r="19" s="1850" customFormat="1" customHeight="1" ht="15">
      <c r="A19" s="1882"/>
      <c r="B19" s="1366">
        <v>1</v>
      </c>
      <c r="C19" s="1366"/>
      <c r="D19" s="800" t="s">
        <v>173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1954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173</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1955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173</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1956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173</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1957</v>
      </c>
    </row>
    <row customHeight="1" ht="11.25"/>
    <row s="455" customFormat="1" customHeight="1" ht="22.5">
      <c r="A39" s="1791"/>
      <c r="B39" s="457"/>
      <c r="C39" s="859"/>
      <c r="D39" s="440"/>
      <c r="E39" s="860"/>
      <c r="F39" s="1812"/>
      <c r="G39" s="1822"/>
      <c r="H39" s="475"/>
    </row>
    <row customHeight="1" ht="11.25"/>
    <row s="1815" customFormat="1" customHeight="1" ht="11.25">
      <c r="A41" s="1815" t="s">
        <v>1958</v>
      </c>
    </row>
    <row customHeight="1" ht="11.25"/>
    <row s="455" customFormat="1" customHeight="1" ht="22.5">
      <c r="A43" s="457"/>
      <c r="B43" s="457"/>
      <c r="C43" s="457"/>
      <c r="D43" s="440"/>
      <c r="E43" s="860"/>
      <c r="F43" s="861"/>
      <c r="G43" s="1822"/>
      <c r="H43" s="475"/>
    </row>
    <row customHeight="1" ht="11.25"/>
    <row s="1815" customFormat="1" customHeight="1" ht="11.25">
      <c r="A45" s="1815" t="s">
        <v>1959</v>
      </c>
    </row>
    <row customHeight="1" ht="11.25"/>
    <row s="455" customFormat="1" customHeight="1" ht="24">
      <c r="A47" s="2202" t="s">
        <v>355</v>
      </c>
      <c r="B47" s="502"/>
      <c r="C47" s="2213"/>
      <c r="D47" s="445" t="str">
        <f>A47</f>
        <v>5.1</v>
      </c>
      <c r="E47" s="442" t="s">
        <v>356</v>
      </c>
      <c r="F47" s="1976" t="s">
        <v>348</v>
      </c>
      <c r="G47" s="444" t="s">
        <v>357</v>
      </c>
      <c r="H47" s="475"/>
      <c r="I47" s="852"/>
    </row>
    <row s="455" customFormat="1" customHeight="1" ht="22.5">
      <c r="A48" s="2202"/>
      <c r="B48" s="502"/>
      <c r="C48" s="2213"/>
      <c r="D48" s="440" t="str">
        <f>D47&amp;".1"</f>
        <v>5.1.1</v>
      </c>
      <c r="E48" s="439" t="s">
        <v>358</v>
      </c>
      <c r="F48" s="1977" t="s">
        <v>28</v>
      </c>
      <c r="G48" s="474"/>
      <c r="H48" s="475"/>
      <c r="I48" s="852"/>
    </row>
    <row s="455" customFormat="1" customHeight="1" ht="22.5">
      <c r="A49" s="2202"/>
      <c r="B49" s="502"/>
      <c r="C49" s="2213"/>
      <c r="D49" s="440" t="str">
        <f>D47&amp;".2"</f>
        <v>5.1.2</v>
      </c>
      <c r="E49" s="439" t="s">
        <v>359</v>
      </c>
      <c r="F49" s="1732" t="s">
        <v>28</v>
      </c>
      <c r="G49" s="444" t="s">
        <v>360</v>
      </c>
      <c r="H49" s="475"/>
      <c r="I49" s="852"/>
    </row>
    <row s="455" customFormat="1" customHeight="1" ht="22.5">
      <c r="A50" s="2202"/>
      <c r="B50" s="502"/>
      <c r="C50" s="2213"/>
      <c r="D50" s="440" t="str">
        <f>D47&amp;".3"</f>
        <v>5.1.3</v>
      </c>
      <c r="E50" s="439" t="s">
        <v>361</v>
      </c>
      <c r="F50" s="1977" t="s">
        <v>28</v>
      </c>
      <c r="G50" s="474"/>
      <c r="H50" s="475"/>
      <c r="I50" s="852"/>
    </row>
    <row s="455" customFormat="1" customHeight="1" ht="22.5">
      <c r="A51" s="2202"/>
      <c r="B51" s="502"/>
      <c r="C51" s="2213"/>
      <c r="D51" s="440" t="str">
        <f>D47&amp;".4"</f>
        <v>5.1.4</v>
      </c>
      <c r="E51" s="439" t="s">
        <v>362</v>
      </c>
      <c r="F51" s="1977" t="s">
        <v>28</v>
      </c>
      <c r="G51" s="444" t="s">
        <v>363</v>
      </c>
      <c r="H51" s="475"/>
      <c r="I51" s="852"/>
    </row>
    <row r="54" s="1815" customFormat="1" customHeight="1" ht="17.25">
      <c r="A54" s="1815" t="s">
        <v>1960</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434</v>
      </c>
      <c r="Q56" s="516" t="s">
        <v>435</v>
      </c>
      <c r="R56" s="517" t="s">
        <v>436</v>
      </c>
      <c r="S56" s="1636" t="s">
        <v>437</v>
      </c>
      <c r="T56" s="1636"/>
      <c r="U56" s="1636"/>
      <c r="V56" s="1636"/>
    </row>
    <row r="58" s="1815" customFormat="1" customHeight="1" ht="11.25">
      <c r="A58" s="1815" t="s">
        <v>1961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423</v>
      </c>
      <c r="AQ60" s="1624" t="s">
        <v>423</v>
      </c>
      <c r="AR60" s="1636"/>
      <c r="AS60" s="1636"/>
    </row>
    <row r="62" s="1815" customFormat="1" customHeight="1" ht="11.25">
      <c r="A62" s="1815" t="s">
        <v>1962</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1963</v>
      </c>
    </row>
    <row r="68" s="1635" customFormat="1" customHeight="1" ht="14.25">
      <c r="A68" s="343"/>
      <c r="B68" s="1160"/>
      <c r="C68" s="376"/>
      <c r="D68" s="1810"/>
      <c r="E68" s="886"/>
      <c r="F68" s="1825"/>
      <c r="G68" s="89"/>
      <c r="I68" s="1624"/>
      <c r="J68" s="1624"/>
    </row>
    <row r="70" s="1815" customFormat="1" customHeight="1" ht="11.25">
      <c r="A70" s="1815" t="s">
        <v>1964</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1965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1966</v>
      </c>
    </row>
    <row r="75" s="1815" customFormat="1" customHeight="1" ht="11.25">
      <c r="A75" s="1815" t="s">
        <v>1967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1965</v>
      </c>
    </row>
    <row r="79" s="1815" customFormat="1" customHeight="1" ht="11.25">
      <c r="A79" s="1815" t="s">
        <v>1968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418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1969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1972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1973</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418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1974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1975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1976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1977</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649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604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605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650</v>
      </c>
      <c r="F118" s="2376"/>
      <c r="G118" s="2376"/>
      <c r="H118" s="2376"/>
      <c r="I118" s="2376"/>
      <c r="J118" s="2376"/>
      <c r="K118" s="2376"/>
      <c r="L118" s="2376"/>
      <c r="M118" s="2376"/>
      <c r="N118" s="2376"/>
      <c r="O118" s="2376"/>
      <c r="P118" s="2376"/>
      <c r="Q118" s="558">
        <f>SUMIF(T119:T120,"i",Q119:Q120)</f>
        <v>0</v>
      </c>
      <c r="R118" s="1017"/>
      <c r="S118" s="1798" t="s">
        <v>651</v>
      </c>
      <c r="T118" s="717" t="s">
        <v>652</v>
      </c>
      <c r="U118" s="2374">
        <v>1</v>
      </c>
      <c r="V118" s="2374" t="s">
        <v>615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1978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653</v>
      </c>
      <c r="F121" s="2376"/>
      <c r="G121" s="2376"/>
      <c r="H121" s="2376"/>
      <c r="I121" s="2376"/>
      <c r="J121" s="2376"/>
      <c r="K121" s="2376"/>
      <c r="L121" s="2376"/>
      <c r="M121" s="2376"/>
      <c r="N121" s="2376"/>
      <c r="O121" s="2376"/>
      <c r="P121" s="2376"/>
      <c r="Q121" s="558">
        <f>SUMIF(T122:T123,"i",Q122:Q123)</f>
        <v>0</v>
      </c>
      <c r="R121" s="1017"/>
      <c r="S121" s="1798" t="s">
        <v>654</v>
      </c>
      <c r="T121" s="717" t="s">
        <v>652</v>
      </c>
      <c r="U121" s="2374">
        <v>1</v>
      </c>
      <c r="V121" s="2374" t="s">
        <v>615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1978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1979</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649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604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605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650</v>
      </c>
      <c r="F130" s="2376"/>
      <c r="G130" s="2376"/>
      <c r="H130" s="2376"/>
      <c r="I130" s="2376"/>
      <c r="J130" s="2376"/>
      <c r="K130" s="2376"/>
      <c r="L130" s="2376"/>
      <c r="M130" s="2376"/>
      <c r="N130" s="2376"/>
      <c r="O130" s="2376"/>
      <c r="P130" s="2376"/>
      <c r="Q130" s="558">
        <f>SUMIF(T131:T132,"i",Q131:Q132)</f>
        <v>0</v>
      </c>
      <c r="R130" s="1017"/>
      <c r="S130" s="1798" t="s">
        <v>651</v>
      </c>
      <c r="T130" s="717" t="s">
        <v>652</v>
      </c>
      <c r="U130" s="2374">
        <v>1</v>
      </c>
      <c r="V130" s="2374" t="s">
        <v>615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1978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652</v>
      </c>
      <c r="U133" s="2374">
        <v>1</v>
      </c>
      <c r="V133" s="2374" t="s">
        <v>615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1980</v>
      </c>
    </row>
    <row r="139" s="1850" customFormat="1" customHeight="1" ht="45">
      <c r="A139" s="1806"/>
      <c r="B139" s="1160"/>
      <c r="C139" s="412"/>
      <c r="D139" s="89"/>
      <c r="E139" s="2572"/>
      <c r="F139" s="2108" t="s">
        <v>111</v>
      </c>
      <c r="G139" s="2575" t="s">
        <v>28</v>
      </c>
      <c r="H139" s="289"/>
      <c r="I139" s="637" t="s">
        <v>111</v>
      </c>
      <c r="J139" s="1807" t="s">
        <v>1981</v>
      </c>
      <c r="K139" s="638" t="s">
        <v>586</v>
      </c>
      <c r="L139" s="2224" t="s">
        <v>586</v>
      </c>
      <c r="M139" s="2577"/>
      <c r="N139" s="638" t="s">
        <v>586</v>
      </c>
      <c r="O139" s="638" t="s">
        <v>586</v>
      </c>
      <c r="P139" s="638" t="s">
        <v>586</v>
      </c>
      <c r="Q139" s="639">
        <f>SUM(Q140:Q142)</f>
        <v>0</v>
      </c>
      <c r="R139" s="639">
        <f>IF(R136=0,0,(Q136/R136)*100)</f>
        <v>0</v>
      </c>
      <c r="S139" s="2179"/>
      <c r="T139" s="717" t="s">
        <v>652</v>
      </c>
      <c r="U139" s="89"/>
      <c r="V139" s="89"/>
      <c r="AC139" s="89"/>
    </row>
    <row s="1850" customFormat="1" customHeight="1" ht="11.25">
      <c r="A140" s="1806"/>
      <c r="B140" s="1160"/>
      <c r="C140" s="412"/>
      <c r="D140" s="89"/>
      <c r="E140" s="2573"/>
      <c r="F140" s="2108"/>
      <c r="G140" s="2575"/>
      <c r="H140" s="2127"/>
      <c r="I140" s="2515" t="s">
        <v>1061</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1982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1983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1061</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1982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1984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209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1985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209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1986</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1987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1988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1989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209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BBC83-48DB-DC6F-918A-BF6822CDA4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1990</v>
      </c>
      <c r="B1" s="846"/>
      <c r="C1" s="982" t="s">
        <v>1991</v>
      </c>
      <c r="D1" s="980" t="s">
        <v>847</v>
      </c>
      <c r="E1" s="980" t="s">
        <v>893</v>
      </c>
      <c r="F1" s="980" t="s">
        <v>946</v>
      </c>
      <c r="G1" s="980" t="s">
        <v>933</v>
      </c>
      <c r="H1" s="980" t="s">
        <v>1665</v>
      </c>
    </row>
    <row customHeight="1" ht="9">
      <c r="A2" s="983" t="s">
        <v>1992</v>
      </c>
      <c r="B2" s="983"/>
      <c r="C2" s="984" t="str">
        <f>INDEX(TEMPLATE_NUMBER_FORM_LIST,MATCH(TEMPLATE_SPHERE,TEMPLATE_SPHERE_LIST,0))</f>
        <v>16</v>
      </c>
      <c r="D2" s="983" t="s">
        <v>1514</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1993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1994</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1995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1996</v>
      </c>
    </row>
    <row customHeight="1" ht="117">
      <c r="A5" s="846" t="s">
        <v>1997</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1998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1999</v>
      </c>
    </row>
    <row customHeight="1" ht="90">
      <c r="A6" s="846" t="s">
        <v>2000</v>
      </c>
      <c r="B6" s="846" t="s">
        <v>93</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2001</v>
      </c>
      <c r="B7" s="846" t="s">
        <v>113</v>
      </c>
      <c r="C7" s="984" t="str">
        <f>IF(TEMPLATE_SPHERE="HEAT",D7,E7)</f>
        <v>Форма 11. Информация о расходах на капитальный и текущий ремонт основных средств</v>
      </c>
      <c r="D7" s="846" t="s">
        <v>2002</v>
      </c>
      <c r="E7" s="846" t="s">
        <v>2003</v>
      </c>
      <c r="F7" s="986"/>
      <c r="G7" s="986"/>
      <c r="H7" s="986"/>
    </row>
    <row customHeight="1" ht="108">
      <c r="A8" s="846" t="s">
        <v>2004</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1203</v>
      </c>
      <c r="E8" s="846" t="s">
        <v>2005</v>
      </c>
      <c r="F8" s="986"/>
      <c r="G8" s="986"/>
      <c r="H8" s="986"/>
    </row>
    <row customHeight="1" ht="99">
      <c r="A9" s="846" t="s">
        <v>2006</v>
      </c>
      <c r="B9" s="846"/>
      <c r="C9" s="846" t="s">
        <v>2007</v>
      </c>
      <c r="D9" s="846"/>
      <c r="E9" s="846"/>
      <c r="F9" s="986"/>
      <c r="G9" s="986"/>
      <c r="H9" s="986"/>
    </row>
    <row customHeight="1" ht="126">
      <c r="A10" s="846" t="s">
        <v>2008</v>
      </c>
      <c r="B10" s="846"/>
      <c r="C10" s="846" t="s">
        <v>2009</v>
      </c>
      <c r="D10" s="846"/>
      <c r="E10" s="846"/>
      <c r="F10" s="986"/>
      <c r="G10" s="986"/>
      <c r="H10" s="986"/>
    </row>
    <row customHeight="1" ht="108">
      <c r="A11" s="846" t="s">
        <v>2010</v>
      </c>
      <c r="B11" s="846"/>
      <c r="C11" s="846" t="s">
        <v>2011</v>
      </c>
      <c r="D11" s="846"/>
      <c r="E11" s="846"/>
      <c r="F11" s="986"/>
      <c r="G11" s="986"/>
      <c r="H11" s="986"/>
    </row>
    <row customHeight="1" ht="54">
      <c r="A12" s="846" t="s">
        <v>2012</v>
      </c>
      <c r="B12" s="846"/>
      <c r="C12" s="846" t="s">
        <v>2013</v>
      </c>
      <c r="D12" s="846"/>
      <c r="E12" s="846"/>
      <c r="F12" s="986"/>
      <c r="G12" s="986"/>
      <c r="H12" s="986"/>
    </row>
    <row customHeight="1" ht="45">
      <c r="A13" s="846" t="s">
        <v>2014</v>
      </c>
      <c r="B13" s="846"/>
      <c r="C13" s="846" t="s">
        <v>2015</v>
      </c>
      <c r="D13" s="846"/>
      <c r="E13" s="846"/>
      <c r="F13" s="986"/>
      <c r="G13" s="986"/>
      <c r="H13" s="986"/>
    </row>
    <row customHeight="1" ht="117">
      <c r="A14" s="846" t="s">
        <v>2016</v>
      </c>
      <c r="B14" s="846"/>
      <c r="C14" s="846" t="s">
        <v>2017</v>
      </c>
      <c r="D14" s="846"/>
      <c r="E14" s="846"/>
      <c r="F14" s="986"/>
      <c r="G14" s="986"/>
      <c r="H14" s="986"/>
    </row>
    <row customHeight="1" ht="117">
      <c r="A15" s="846" t="s">
        <v>2018</v>
      </c>
      <c r="B15" s="846"/>
      <c r="C15" s="846" t="s">
        <v>2019</v>
      </c>
      <c r="D15" s="846"/>
      <c r="E15" s="846"/>
      <c r="F15" s="986"/>
      <c r="G15" s="986"/>
      <c r="H15" s="986"/>
    </row>
    <row customHeight="1" ht="63">
      <c r="A16" s="846" t="s">
        <v>2020</v>
      </c>
      <c r="B16" s="846"/>
      <c r="C16" s="846" t="s">
        <v>2021</v>
      </c>
      <c r="D16" s="846"/>
      <c r="E16" s="846"/>
      <c r="F16" s="986"/>
      <c r="G16" s="986"/>
      <c r="H16" s="986"/>
    </row>
    <row customHeight="1" ht="54">
      <c r="A17" s="846" t="s">
        <v>2022</v>
      </c>
      <c r="B17" s="846"/>
      <c r="C17" s="984" t="s">
        <v>2023</v>
      </c>
      <c r="D17" s="846"/>
      <c r="E17" s="846"/>
      <c r="F17" s="986"/>
      <c r="G17" s="986"/>
      <c r="H17" s="986"/>
    </row>
    <row customHeight="1" ht="27">
      <c r="A18" s="846" t="s">
        <v>2024</v>
      </c>
      <c r="B18" s="846"/>
      <c r="C18" s="984" t="s">
        <v>2025</v>
      </c>
      <c r="D18" s="846"/>
      <c r="E18" s="846"/>
      <c r="F18" s="986"/>
      <c r="G18" s="986"/>
      <c r="H18" s="986"/>
    </row>
    <row customHeight="1" ht="54">
      <c r="A19" s="846" t="s">
        <v>2026</v>
      </c>
      <c r="B19" s="846"/>
      <c r="C19" s="984" t="s">
        <v>2027</v>
      </c>
      <c r="D19" s="846"/>
      <c r="E19" s="846"/>
      <c r="F19" s="986"/>
      <c r="G19" s="986"/>
      <c r="H19" s="986"/>
    </row>
    <row customHeight="1" ht="36">
      <c r="A20" s="846" t="s">
        <v>2028</v>
      </c>
      <c r="B20" s="846"/>
      <c r="C20" s="984" t="s">
        <v>2029</v>
      </c>
      <c r="D20" s="846"/>
      <c r="E20" s="846"/>
      <c r="F20" s="986"/>
      <c r="G20" s="986"/>
      <c r="H20" s="986"/>
    </row>
    <row customHeight="1" ht="36">
      <c r="A21" s="846" t="s">
        <v>2030</v>
      </c>
      <c r="B21" s="846"/>
      <c r="C21" s="984" t="s">
        <v>2031</v>
      </c>
      <c r="D21" s="846"/>
      <c r="E21" s="846"/>
      <c r="F21" s="986"/>
      <c r="G21" s="986"/>
      <c r="H21" s="986"/>
    </row>
    <row customHeight="1" ht="27">
      <c r="A22" s="846" t="s">
        <v>2032</v>
      </c>
      <c r="B22" s="846"/>
      <c r="C22" s="984" t="s">
        <v>2033</v>
      </c>
      <c r="D22" s="846"/>
      <c r="E22" s="846"/>
      <c r="F22" s="986"/>
      <c r="G22" s="986"/>
      <c r="H22" s="986"/>
    </row>
    <row customHeight="1" ht="36">
      <c r="A23" s="846" t="s">
        <v>2034</v>
      </c>
      <c r="B23" s="846"/>
      <c r="C23" s="984" t="s">
        <v>2035</v>
      </c>
      <c r="D23" s="846"/>
      <c r="E23" s="846"/>
      <c r="F23" s="986"/>
      <c r="G23" s="986"/>
      <c r="H23" s="986"/>
    </row>
    <row customHeight="1" ht="28.5">
      <c r="A24" s="846" t="s">
        <v>2036</v>
      </c>
      <c r="B24" s="846"/>
      <c r="C24" s="984" t="s">
        <v>2037</v>
      </c>
      <c r="D24" s="846"/>
      <c r="E24" s="846"/>
      <c r="F24" s="986"/>
      <c r="G24" s="986"/>
      <c r="H24" s="986"/>
    </row>
    <row customHeight="1" ht="36">
      <c r="A25" s="846" t="s">
        <v>2038</v>
      </c>
      <c r="B25" s="846"/>
      <c r="C25" s="984" t="s">
        <v>2039</v>
      </c>
      <c r="D25" s="846"/>
      <c r="E25" s="846"/>
      <c r="F25" s="986"/>
      <c r="G25" s="986"/>
      <c r="H25" s="986"/>
    </row>
    <row customHeight="1" ht="27">
      <c r="A26" s="846" t="s">
        <v>2040</v>
      </c>
      <c r="B26" s="846"/>
      <c r="C26" s="984" t="s">
        <v>2041</v>
      </c>
      <c r="D26" s="846"/>
      <c r="E26" s="846"/>
      <c r="F26" s="986"/>
      <c r="G26" s="986"/>
      <c r="H26" s="986"/>
    </row>
    <row customHeight="1" ht="36">
      <c r="A27" s="846" t="s">
        <v>2042</v>
      </c>
      <c r="B27" s="846"/>
      <c r="C27" s="984" t="s">
        <v>2043</v>
      </c>
      <c r="D27" s="846"/>
      <c r="E27" s="846"/>
      <c r="F27" s="986"/>
      <c r="G27" s="986"/>
      <c r="H27" s="986"/>
    </row>
    <row customHeight="1" ht="28.5">
      <c r="A28" s="846" t="s">
        <v>2044</v>
      </c>
      <c r="B28" s="846"/>
      <c r="C28" s="984" t="s">
        <v>2045</v>
      </c>
      <c r="D28" s="846"/>
      <c r="E28" s="846"/>
      <c r="F28" s="986"/>
      <c r="G28" s="986"/>
      <c r="H28" s="986"/>
    </row>
    <row customHeight="1" ht="126">
      <c r="A29" s="846" t="s">
        <v>2046</v>
      </c>
      <c r="B29" s="846" t="s">
        <v>1616</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2047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2048</v>
      </c>
    </row>
    <row customHeight="1" ht="36">
      <c r="A30" s="846" t="s">
        <v>2049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2050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2051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2052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2053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2054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2055</v>
      </c>
    </row>
    <row customHeight="1" ht="9">
      <c r="A33" s="846"/>
      <c r="B33" s="846"/>
      <c r="C33" s="984"/>
      <c r="D33" s="846"/>
      <c r="E33" s="846"/>
      <c r="F33" s="986"/>
      <c r="G33" s="986"/>
      <c r="H33" s="986"/>
    </row>
    <row customHeight="1" ht="9">
      <c r="A34" s="846"/>
      <c r="B34" s="846" t="s">
        <v>1552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5B9224-4B66-1132-7F63-F1C267FA5A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2056</v>
      </c>
      <c r="D1" s="898"/>
      <c r="E1" s="898"/>
      <c r="F1" s="898"/>
      <c r="G1" s="898"/>
      <c r="H1" s="898" t="s">
        <v>2057</v>
      </c>
      <c r="I1" s="898"/>
      <c r="J1" s="898"/>
      <c r="K1" s="898"/>
      <c r="L1" s="898"/>
      <c r="M1" s="898" t="s">
        <v>2058</v>
      </c>
      <c r="N1" s="898" t="s">
        <v>2059</v>
      </c>
      <c r="O1" s="2592" t="s">
        <v>2060</v>
      </c>
      <c r="P1" s="2592"/>
      <c r="Q1" s="2592"/>
      <c r="R1" s="2592"/>
      <c r="S1" s="2592"/>
      <c r="T1" s="2592" t="s">
        <v>2058</v>
      </c>
      <c r="U1" s="2592"/>
      <c r="V1" s="2592"/>
      <c r="W1" s="2592"/>
      <c r="X1" s="2592"/>
      <c r="Y1" s="999"/>
      <c r="Z1" s="2592" t="s">
        <v>2061</v>
      </c>
      <c r="AA1" s="2592"/>
      <c r="AB1" s="2592"/>
      <c r="AC1" s="2592"/>
      <c r="AD1" s="2592"/>
    </row>
    <row customHeight="1" ht="18">
      <c r="A2" s="846"/>
      <c r="B2" s="846"/>
      <c r="C2" s="841" t="s">
        <v>847</v>
      </c>
      <c r="D2" s="841" t="s">
        <v>893</v>
      </c>
      <c r="E2" s="841" t="s">
        <v>946</v>
      </c>
      <c r="F2" s="841" t="s">
        <v>933</v>
      </c>
      <c r="G2" s="841" t="s">
        <v>1665</v>
      </c>
      <c r="H2" s="843"/>
      <c r="I2" s="843"/>
      <c r="J2" s="843"/>
      <c r="K2" s="843"/>
      <c r="L2" s="843"/>
      <c r="M2" s="843"/>
      <c r="N2" s="843"/>
      <c r="O2" s="841" t="s">
        <v>847</v>
      </c>
      <c r="P2" s="841" t="s">
        <v>893</v>
      </c>
      <c r="Q2" s="841" t="s">
        <v>933</v>
      </c>
      <c r="R2" s="841" t="s">
        <v>946</v>
      </c>
      <c r="S2" s="841" t="s">
        <v>1665</v>
      </c>
      <c r="T2" s="841" t="s">
        <v>847</v>
      </c>
      <c r="U2" s="841" t="s">
        <v>893</v>
      </c>
      <c r="V2" s="841" t="s">
        <v>933</v>
      </c>
      <c r="W2" s="841" t="s">
        <v>946</v>
      </c>
      <c r="X2" s="841" t="s">
        <v>1665</v>
      </c>
      <c r="Y2" s="841"/>
      <c r="Z2" s="841" t="s">
        <v>847</v>
      </c>
      <c r="AA2" s="850" t="s">
        <v>893</v>
      </c>
      <c r="AB2" s="841" t="s">
        <v>933</v>
      </c>
      <c r="AC2" s="841" t="s">
        <v>946</v>
      </c>
      <c r="AD2" s="841" t="s">
        <v>1665</v>
      </c>
    </row>
    <row customHeight="1" ht="162">
      <c r="A3" s="845" t="s">
        <v>26</v>
      </c>
      <c r="B3" s="845"/>
      <c r="C3" s="2596" t="s">
        <v>2062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2063</v>
      </c>
      <c r="AA3" s="843" t="s">
        <v>2064</v>
      </c>
      <c r="AB3" s="846" t="s">
        <v>2065</v>
      </c>
      <c r="AC3" s="846" t="s">
        <v>2066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1603</v>
      </c>
      <c r="D11" s="2599" t="s">
        <v>1599</v>
      </c>
      <c r="E11" s="2599" t="s">
        <v>1698</v>
      </c>
      <c r="F11" s="2599" t="s">
        <v>2067</v>
      </c>
      <c r="G11" s="2599"/>
      <c r="H11" s="898" t="s">
        <v>2068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2069</v>
      </c>
      <c r="U11" s="843" t="s">
        <v>2070</v>
      </c>
      <c r="V11" s="843"/>
      <c r="W11" s="843"/>
      <c r="X11" s="843"/>
      <c r="Y11" s="1000"/>
      <c r="Z11" s="846" t="s">
        <v>2071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2072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2073</v>
      </c>
      <c r="U12" s="843" t="s">
        <v>2074</v>
      </c>
      <c r="V12" s="843"/>
      <c r="W12" s="843"/>
      <c r="X12" s="843"/>
      <c r="Y12" s="1000"/>
      <c r="Z12" s="846" t="s">
        <v>2075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2076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2077</v>
      </c>
      <c r="U13" s="844" t="s">
        <v>2078</v>
      </c>
      <c r="V13" s="844"/>
      <c r="W13" s="844"/>
      <c r="X13" s="843"/>
      <c r="Y13" s="1000"/>
      <c r="Z13" s="846" t="s">
        <v>2079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2081</v>
      </c>
      <c r="AA14" s="849" t="s">
        <v>2081</v>
      </c>
      <c r="AB14" s="846"/>
      <c r="AC14" s="846"/>
      <c r="AD14" s="846"/>
    </row>
    <row customHeight="1" ht="108">
      <c r="A15" s="2593"/>
      <c r="B15" s="899">
        <v>5</v>
      </c>
      <c r="C15" s="2600"/>
      <c r="D15" s="2600"/>
      <c r="E15" s="2600"/>
      <c r="F15" s="2600"/>
      <c r="G15" s="2600"/>
      <c r="H15" s="2594" t="s">
        <v>2082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2083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2084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2084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1701</v>
      </c>
      <c r="B18" s="899">
        <v>1</v>
      </c>
      <c r="C18" s="843" t="s">
        <v>2068</v>
      </c>
      <c r="D18" s="967" t="s">
        <v>2068</v>
      </c>
      <c r="E18" s="843" t="s">
        <v>2068</v>
      </c>
      <c r="F18" s="843" t="s">
        <v>2068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2085</v>
      </c>
      <c r="U18" s="846" t="s">
        <v>2086</v>
      </c>
      <c r="V18" s="846" t="s">
        <v>2087</v>
      </c>
      <c r="W18" s="846" t="s">
        <v>2088</v>
      </c>
      <c r="X18" s="843"/>
      <c r="Y18" s="1000"/>
      <c r="Z18" s="846" t="s">
        <v>2089</v>
      </c>
      <c r="AA18" s="849" t="s">
        <v>2090</v>
      </c>
      <c r="AB18" s="849" t="s">
        <v>2090</v>
      </c>
      <c r="AC18" s="849" t="s">
        <v>2090</v>
      </c>
      <c r="AD18" s="846"/>
    </row>
    <row customHeight="1" ht="36">
      <c r="A19" s="845"/>
      <c r="B19" s="899">
        <v>2</v>
      </c>
      <c r="C19" s="843" t="s">
        <v>2072</v>
      </c>
      <c r="D19" s="967" t="s">
        <v>2072</v>
      </c>
      <c r="E19" s="843" t="s">
        <v>2072</v>
      </c>
      <c r="F19" s="843" t="s">
        <v>2072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2091</v>
      </c>
      <c r="U19" s="846" t="s">
        <v>2092</v>
      </c>
      <c r="V19" s="846" t="s">
        <v>2093</v>
      </c>
      <c r="W19" s="846" t="s">
        <v>2094</v>
      </c>
      <c r="X19" s="843"/>
      <c r="Y19" s="1000"/>
      <c r="Z19" s="846" t="s">
        <v>2095</v>
      </c>
      <c r="AA19" s="849" t="s">
        <v>2095</v>
      </c>
      <c r="AB19" s="849" t="s">
        <v>2095</v>
      </c>
      <c r="AC19" s="849" t="s">
        <v>2095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748</v>
      </c>
      <c r="P20" s="957" t="s">
        <v>748</v>
      </c>
      <c r="Q20" s="957" t="s">
        <v>748</v>
      </c>
      <c r="R20" s="957" t="s">
        <v>748</v>
      </c>
      <c r="S20" s="957"/>
      <c r="T20" s="964" t="s">
        <v>2096</v>
      </c>
      <c r="U20" s="846" t="s">
        <v>2097</v>
      </c>
      <c r="V20" s="846" t="s">
        <v>2098</v>
      </c>
      <c r="W20" s="846" t="s">
        <v>2099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349</v>
      </c>
      <c r="P21" s="957"/>
      <c r="Q21" s="957"/>
      <c r="R21" s="957"/>
      <c r="S21" s="957"/>
      <c r="T21" s="964" t="s">
        <v>2100</v>
      </c>
      <c r="U21" s="846"/>
      <c r="V21" s="846"/>
      <c r="W21" s="846"/>
      <c r="X21" s="843"/>
      <c r="Y21" s="1000"/>
      <c r="Z21" s="846" t="s">
        <v>2101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349</v>
      </c>
      <c r="R22" s="957"/>
      <c r="S22" s="957"/>
      <c r="T22" s="964"/>
      <c r="U22" s="846"/>
      <c r="V22" s="846" t="s">
        <v>2102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352</v>
      </c>
      <c r="R23" s="957"/>
      <c r="S23" s="957"/>
      <c r="T23" s="964"/>
      <c r="U23" s="846"/>
      <c r="V23" s="846" t="s">
        <v>2103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768</v>
      </c>
      <c r="R24" s="957"/>
      <c r="S24" s="957"/>
      <c r="T24" s="964"/>
      <c r="U24" s="846"/>
      <c r="V24" s="846" t="s">
        <v>2104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352</v>
      </c>
      <c r="P25" s="957" t="s">
        <v>349</v>
      </c>
      <c r="Q25" s="957" t="s">
        <v>775</v>
      </c>
      <c r="R25" s="957" t="s">
        <v>349</v>
      </c>
      <c r="S25" s="957"/>
      <c r="T25" s="964" t="s">
        <v>2105</v>
      </c>
      <c r="U25" s="846" t="s">
        <v>2105</v>
      </c>
      <c r="V25" s="846" t="s">
        <v>2105</v>
      </c>
      <c r="W25" s="846" t="s">
        <v>2105</v>
      </c>
      <c r="X25" s="843"/>
      <c r="Y25" s="1000"/>
      <c r="Z25" s="846"/>
      <c r="AA25" s="849"/>
      <c r="AB25" s="846"/>
      <c r="AC25" s="846"/>
      <c r="AD25" s="846"/>
    </row>
    <row customHeight="1" ht="18">
      <c r="A26" s="845"/>
      <c r="B26" s="899">
        <v>9</v>
      </c>
      <c r="C26" s="843" t="s">
        <v>692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764</v>
      </c>
      <c r="P26" s="957" t="s">
        <v>758</v>
      </c>
      <c r="Q26" s="957" t="s">
        <v>2106</v>
      </c>
      <c r="R26" s="957" t="s">
        <v>758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2107</v>
      </c>
      <c r="V26" s="964" t="s">
        <v>2107</v>
      </c>
      <c r="W26" s="964" t="s">
        <v>2107</v>
      </c>
      <c r="X26" s="843"/>
      <c r="Y26" s="1000"/>
      <c r="Z26" s="846"/>
      <c r="AA26" s="849"/>
      <c r="AB26" s="846"/>
      <c r="AC26" s="846"/>
      <c r="AD26" s="846"/>
    </row>
    <row customHeight="1" ht="18">
      <c r="A27" s="845"/>
      <c r="B27" s="899">
        <v>10</v>
      </c>
      <c r="C27" s="843" t="s">
        <v>696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766</v>
      </c>
      <c r="P27" s="957" t="s">
        <v>760</v>
      </c>
      <c r="Q27" s="957" t="s">
        <v>2108</v>
      </c>
      <c r="R27" s="957" t="s">
        <v>760</v>
      </c>
      <c r="S27" s="957"/>
      <c r="T27" s="964" t="s">
        <v>2109</v>
      </c>
      <c r="U27" s="964" t="s">
        <v>2109</v>
      </c>
      <c r="V27" s="964" t="s">
        <v>2109</v>
      </c>
      <c r="W27" s="964" t="s">
        <v>2109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768</v>
      </c>
      <c r="P28" s="957"/>
      <c r="Q28" s="957"/>
      <c r="R28" s="957"/>
      <c r="S28" s="957"/>
      <c r="T28" s="964" t="s">
        <v>2110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775</v>
      </c>
      <c r="P29" s="957" t="s">
        <v>352</v>
      </c>
      <c r="Q29" s="957"/>
      <c r="R29" s="957" t="s">
        <v>352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2111</v>
      </c>
      <c r="V29" s="846"/>
      <c r="W29" s="846" t="s">
        <v>2111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777</v>
      </c>
      <c r="P30" s="957" t="s">
        <v>768</v>
      </c>
      <c r="Q30" s="957" t="s">
        <v>777</v>
      </c>
      <c r="R30" s="957" t="s">
        <v>768</v>
      </c>
      <c r="S30" s="957"/>
      <c r="T30" s="964" t="s">
        <v>2112</v>
      </c>
      <c r="U30" s="846" t="s">
        <v>2112</v>
      </c>
      <c r="V30" s="846" t="s">
        <v>2112</v>
      </c>
      <c r="W30" s="846" t="s">
        <v>2112</v>
      </c>
      <c r="X30" s="843"/>
      <c r="Y30" s="1000"/>
      <c r="Z30" s="846"/>
      <c r="AA30" s="849" t="s">
        <v>2113</v>
      </c>
      <c r="AB30" s="849" t="s">
        <v>2113</v>
      </c>
      <c r="AC30" s="849" t="s">
        <v>2113</v>
      </c>
      <c r="AD30" s="846"/>
    </row>
    <row customHeight="1" ht="18">
      <c r="A31" s="845"/>
      <c r="B31" s="899">
        <v>14</v>
      </c>
      <c r="C31" s="843" t="s">
        <v>2114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2115</v>
      </c>
      <c r="P31" s="957" t="s">
        <v>771</v>
      </c>
      <c r="Q31" s="957" t="s">
        <v>2115</v>
      </c>
      <c r="R31" s="957" t="s">
        <v>771</v>
      </c>
      <c r="S31" s="957"/>
      <c r="T31" s="965" t="s">
        <v>2116</v>
      </c>
      <c r="U31" s="846" t="s">
        <v>2116</v>
      </c>
      <c r="V31" s="846" t="s">
        <v>2116</v>
      </c>
      <c r="W31" s="846" t="s">
        <v>2116</v>
      </c>
      <c r="X31" s="843"/>
      <c r="Y31" s="1000"/>
      <c r="Z31" s="846"/>
      <c r="AA31" s="849"/>
      <c r="AB31" s="849"/>
      <c r="AC31" s="849"/>
      <c r="AD31" s="846"/>
    </row>
    <row customHeight="1" ht="36">
      <c r="A32" s="845"/>
      <c r="B32" s="899">
        <v>15</v>
      </c>
      <c r="C32" s="843" t="s">
        <v>2117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2118</v>
      </c>
      <c r="P32" s="957" t="s">
        <v>773</v>
      </c>
      <c r="Q32" s="957" t="s">
        <v>2118</v>
      </c>
      <c r="R32" s="957" t="s">
        <v>773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2119</v>
      </c>
      <c r="V32" s="846" t="s">
        <v>2119</v>
      </c>
      <c r="W32" s="846" t="s">
        <v>2119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779</v>
      </c>
      <c r="P33" s="957" t="s">
        <v>775</v>
      </c>
      <c r="Q33" s="957" t="s">
        <v>779</v>
      </c>
      <c r="R33" s="957" t="s">
        <v>775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2120</v>
      </c>
      <c r="V33" s="846" t="s">
        <v>2120</v>
      </c>
      <c r="W33" s="846" t="s">
        <v>2121</v>
      </c>
      <c r="X33" s="843"/>
      <c r="Y33" s="1000"/>
      <c r="Z33" s="846"/>
      <c r="AA33" s="849" t="s">
        <v>2122</v>
      </c>
      <c r="AB33" s="849" t="s">
        <v>2122</v>
      </c>
      <c r="AC33" s="849" t="s">
        <v>2122</v>
      </c>
      <c r="AD33" s="846"/>
    </row>
    <row customHeight="1" ht="27">
      <c r="A34" s="845"/>
      <c r="B34" s="899">
        <v>17</v>
      </c>
      <c r="C34" s="843" t="s">
        <v>2123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2124</v>
      </c>
      <c r="P34" s="957" t="s">
        <v>2106</v>
      </c>
      <c r="Q34" s="957" t="s">
        <v>2124</v>
      </c>
      <c r="R34" s="957" t="s">
        <v>2106</v>
      </c>
      <c r="S34" s="957"/>
      <c r="T34" s="966" t="s">
        <v>2125</v>
      </c>
      <c r="U34" s="846" t="s">
        <v>2125</v>
      </c>
      <c r="V34" s="846" t="s">
        <v>2125</v>
      </c>
      <c r="W34" s="846" t="s">
        <v>2126</v>
      </c>
      <c r="X34" s="843"/>
      <c r="Y34" s="1000"/>
      <c r="Z34" s="846"/>
      <c r="AA34" s="849"/>
      <c r="AB34" s="846"/>
      <c r="AC34" s="846"/>
      <c r="AD34" s="846"/>
    </row>
    <row customHeight="1" ht="45">
      <c r="A35" s="845"/>
      <c r="B35" s="899">
        <v>18</v>
      </c>
      <c r="C35" s="843" t="s">
        <v>2127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2128</v>
      </c>
      <c r="P35" s="957" t="s">
        <v>2108</v>
      </c>
      <c r="Q35" s="957" t="s">
        <v>2128</v>
      </c>
      <c r="R35" s="957" t="s">
        <v>2108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2129</v>
      </c>
      <c r="V35" s="846" t="s">
        <v>2129</v>
      </c>
      <c r="W35" s="846" t="s">
        <v>2129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781</v>
      </c>
      <c r="P36" s="957" t="s">
        <v>777</v>
      </c>
      <c r="Q36" s="957" t="s">
        <v>781</v>
      </c>
      <c r="R36" s="957" t="s">
        <v>777</v>
      </c>
      <c r="S36" s="957"/>
      <c r="T36" s="964" t="s">
        <v>2130</v>
      </c>
      <c r="U36" s="846" t="s">
        <v>2130</v>
      </c>
      <c r="V36" s="846" t="s">
        <v>2130</v>
      </c>
      <c r="W36" s="846" t="s">
        <v>2130</v>
      </c>
      <c r="X36" s="843"/>
      <c r="Y36" s="1000"/>
      <c r="Z36" s="846"/>
      <c r="AA36" s="849"/>
      <c r="AB36" s="846"/>
      <c r="AC36" s="846"/>
      <c r="AD36" s="846"/>
    </row>
    <row customHeight="1" ht="18">
      <c r="A37" s="845"/>
      <c r="B37" s="899">
        <v>20</v>
      </c>
      <c r="C37" s="843" t="s">
        <v>2131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2132</v>
      </c>
      <c r="P37" s="957" t="s">
        <v>2115</v>
      </c>
      <c r="Q37" s="957" t="s">
        <v>2132</v>
      </c>
      <c r="R37" s="957" t="s">
        <v>2115</v>
      </c>
      <c r="S37" s="957"/>
      <c r="T37" s="964" t="s">
        <v>2133</v>
      </c>
      <c r="U37" s="846" t="s">
        <v>2133</v>
      </c>
      <c r="V37" s="846" t="s">
        <v>2133</v>
      </c>
      <c r="W37" s="846" t="s">
        <v>2133</v>
      </c>
      <c r="X37" s="843"/>
      <c r="Y37" s="1000"/>
      <c r="Z37" s="846"/>
      <c r="AA37" s="849"/>
      <c r="AB37" s="846"/>
      <c r="AC37" s="846"/>
      <c r="AD37" s="846"/>
    </row>
    <row customHeight="1" ht="18">
      <c r="A38" s="845"/>
      <c r="B38" s="899">
        <v>21</v>
      </c>
      <c r="C38" s="843" t="s">
        <v>2134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2135</v>
      </c>
      <c r="P38" s="957" t="s">
        <v>2118</v>
      </c>
      <c r="Q38" s="957" t="s">
        <v>2135</v>
      </c>
      <c r="R38" s="957" t="s">
        <v>2118</v>
      </c>
      <c r="S38" s="957"/>
      <c r="T38" s="964" t="s">
        <v>2136</v>
      </c>
      <c r="U38" s="846" t="s">
        <v>2136</v>
      </c>
      <c r="V38" s="846" t="s">
        <v>2136</v>
      </c>
      <c r="W38" s="846" t="s">
        <v>2136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785</v>
      </c>
      <c r="P39" s="957" t="s">
        <v>779</v>
      </c>
      <c r="Q39" s="957" t="s">
        <v>785</v>
      </c>
      <c r="R39" s="957" t="s">
        <v>779</v>
      </c>
      <c r="S39" s="957"/>
      <c r="T39" s="964" t="s">
        <v>2137</v>
      </c>
      <c r="U39" s="846" t="s">
        <v>2138</v>
      </c>
      <c r="V39" s="846" t="s">
        <v>2139</v>
      </c>
      <c r="W39" s="846" t="s">
        <v>2140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2141</v>
      </c>
      <c r="P40" s="957" t="s">
        <v>781</v>
      </c>
      <c r="Q40" s="957" t="s">
        <v>2141</v>
      </c>
      <c r="R40" s="957" t="s">
        <v>781</v>
      </c>
      <c r="S40" s="957"/>
      <c r="T40" s="843" t="s">
        <v>2142</v>
      </c>
      <c r="U40" s="843" t="s">
        <v>2142</v>
      </c>
      <c r="V40" s="843" t="s">
        <v>2142</v>
      </c>
      <c r="W40" s="843" t="s">
        <v>2142</v>
      </c>
      <c r="X40" s="843"/>
      <c r="Y40" s="1000"/>
      <c r="Z40" s="846" t="s">
        <v>2143</v>
      </c>
      <c r="AA40" s="849" t="s">
        <v>2143</v>
      </c>
      <c r="AB40" s="849" t="s">
        <v>2143</v>
      </c>
      <c r="AC40" s="849" t="s">
        <v>2143</v>
      </c>
      <c r="AD40" s="846"/>
    </row>
    <row customHeight="1" ht="27">
      <c r="A41" s="845"/>
      <c r="B41" s="899">
        <v>24</v>
      </c>
      <c r="C41" s="843" t="s">
        <v>2144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2145</v>
      </c>
      <c r="P41" s="957" t="s">
        <v>2132</v>
      </c>
      <c r="Q41" s="957" t="s">
        <v>2145</v>
      </c>
      <c r="R41" s="957" t="s">
        <v>2132</v>
      </c>
      <c r="S41" s="957"/>
      <c r="T41" s="843" t="s">
        <v>2146</v>
      </c>
      <c r="U41" s="843" t="s">
        <v>2146</v>
      </c>
      <c r="V41" s="843" t="s">
        <v>2146</v>
      </c>
      <c r="W41" s="843" t="s">
        <v>2146</v>
      </c>
      <c r="X41" s="843"/>
      <c r="Y41" s="1000"/>
      <c r="Z41" s="846" t="s">
        <v>2147</v>
      </c>
      <c r="AA41" s="846" t="s">
        <v>2147</v>
      </c>
      <c r="AB41" s="846" t="s">
        <v>2147</v>
      </c>
      <c r="AC41" s="846" t="s">
        <v>2147</v>
      </c>
      <c r="AD41" s="846"/>
    </row>
    <row customHeight="1" ht="27">
      <c r="A42" s="845"/>
      <c r="B42" s="899">
        <v>25</v>
      </c>
      <c r="C42" s="843" t="s">
        <v>2148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2149</v>
      </c>
      <c r="P42" s="957" t="s">
        <v>2135</v>
      </c>
      <c r="Q42" s="957" t="s">
        <v>2149</v>
      </c>
      <c r="R42" s="957" t="s">
        <v>2135</v>
      </c>
      <c r="S42" s="957"/>
      <c r="T42" s="843" t="s">
        <v>2150</v>
      </c>
      <c r="U42" s="843" t="s">
        <v>2150</v>
      </c>
      <c r="V42" s="843" t="s">
        <v>2150</v>
      </c>
      <c r="W42" s="843" t="s">
        <v>2150</v>
      </c>
      <c r="X42" s="843"/>
      <c r="Y42" s="1000"/>
      <c r="Z42" s="846" t="s">
        <v>2151</v>
      </c>
      <c r="AA42" s="846" t="s">
        <v>2151</v>
      </c>
      <c r="AB42" s="846" t="s">
        <v>2151</v>
      </c>
      <c r="AC42" s="846" t="s">
        <v>2151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2152</v>
      </c>
      <c r="P43" s="957" t="s">
        <v>785</v>
      </c>
      <c r="Q43" s="957" t="s">
        <v>2152</v>
      </c>
      <c r="R43" s="957" t="s">
        <v>785</v>
      </c>
      <c r="S43" s="957"/>
      <c r="T43" s="843" t="s">
        <v>2153</v>
      </c>
      <c r="U43" s="843" t="s">
        <v>2153</v>
      </c>
      <c r="V43" s="843" t="s">
        <v>2153</v>
      </c>
      <c r="W43" s="843" t="s">
        <v>2153</v>
      </c>
      <c r="X43" s="843"/>
      <c r="Y43" s="1000"/>
      <c r="Z43" s="846" t="s">
        <v>2154</v>
      </c>
      <c r="AA43" s="846" t="s">
        <v>2154</v>
      </c>
      <c r="AB43" s="846" t="s">
        <v>2154</v>
      </c>
      <c r="AC43" s="846" t="s">
        <v>2154</v>
      </c>
      <c r="AD43" s="846"/>
    </row>
    <row customHeight="1" ht="27">
      <c r="A44" s="845"/>
      <c r="B44" s="899">
        <v>27</v>
      </c>
      <c r="C44" s="843" t="s">
        <v>2155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2156</v>
      </c>
      <c r="P44" s="957" t="s">
        <v>2157</v>
      </c>
      <c r="Q44" s="957" t="s">
        <v>2156</v>
      </c>
      <c r="R44" s="957" t="s">
        <v>2157</v>
      </c>
      <c r="S44" s="957"/>
      <c r="T44" s="843" t="s">
        <v>2146</v>
      </c>
      <c r="U44" s="843" t="s">
        <v>2146</v>
      </c>
      <c r="V44" s="843" t="s">
        <v>2146</v>
      </c>
      <c r="W44" s="843" t="s">
        <v>2146</v>
      </c>
      <c r="X44" s="843"/>
      <c r="Y44" s="1000"/>
      <c r="Z44" s="846" t="s">
        <v>2158</v>
      </c>
      <c r="AA44" s="846" t="s">
        <v>2158</v>
      </c>
      <c r="AB44" s="846" t="s">
        <v>2158</v>
      </c>
      <c r="AC44" s="846" t="s">
        <v>2158</v>
      </c>
      <c r="AD44" s="846"/>
    </row>
    <row customHeight="1" ht="27">
      <c r="A45" s="845"/>
      <c r="B45" s="899">
        <v>28</v>
      </c>
      <c r="C45" s="843" t="s">
        <v>2159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2160</v>
      </c>
      <c r="P45" s="957" t="s">
        <v>2161</v>
      </c>
      <c r="Q45" s="957" t="s">
        <v>2160</v>
      </c>
      <c r="R45" s="957" t="s">
        <v>2161</v>
      </c>
      <c r="S45" s="957"/>
      <c r="T45" s="843" t="s">
        <v>2150</v>
      </c>
      <c r="U45" s="843" t="s">
        <v>2150</v>
      </c>
      <c r="V45" s="843" t="s">
        <v>2150</v>
      </c>
      <c r="W45" s="843" t="s">
        <v>2150</v>
      </c>
      <c r="X45" s="843"/>
      <c r="Y45" s="1000"/>
      <c r="Z45" s="846" t="s">
        <v>2162</v>
      </c>
      <c r="AA45" s="846" t="s">
        <v>2162</v>
      </c>
      <c r="AB45" s="846" t="s">
        <v>2162</v>
      </c>
      <c r="AC45" s="846" t="s">
        <v>2162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2163</v>
      </c>
      <c r="P46" s="957" t="s">
        <v>2141</v>
      </c>
      <c r="Q46" s="957" t="s">
        <v>2163</v>
      </c>
      <c r="R46" s="957" t="s">
        <v>2141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2164</v>
      </c>
      <c r="V46" s="843" t="s">
        <v>2164</v>
      </c>
      <c r="W46" s="843" t="s">
        <v>2164</v>
      </c>
      <c r="X46" s="843"/>
      <c r="Y46" s="1000"/>
      <c r="Z46" s="846" t="s">
        <v>2165</v>
      </c>
      <c r="AA46" s="846" t="s">
        <v>2166</v>
      </c>
      <c r="AB46" s="846" t="s">
        <v>2166</v>
      </c>
      <c r="AC46" s="846" t="s">
        <v>2166</v>
      </c>
      <c r="AD46" s="846"/>
    </row>
    <row customHeight="1" ht="54">
      <c r="A47" s="845"/>
      <c r="B47" s="899">
        <v>30</v>
      </c>
      <c r="C47" s="843" t="s">
        <v>2167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2168</v>
      </c>
      <c r="P47" s="957" t="s">
        <v>2145</v>
      </c>
      <c r="Q47" s="957" t="s">
        <v>2168</v>
      </c>
      <c r="R47" s="957" t="s">
        <v>2145</v>
      </c>
      <c r="S47" s="957"/>
      <c r="T47" s="843" t="s">
        <v>2169</v>
      </c>
      <c r="U47" s="843" t="s">
        <v>2169</v>
      </c>
      <c r="V47" s="843" t="s">
        <v>2169</v>
      </c>
      <c r="W47" s="843" t="s">
        <v>2169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2152</v>
      </c>
      <c r="Q48" s="957" t="s">
        <v>2170</v>
      </c>
      <c r="R48" s="957" t="s">
        <v>2152</v>
      </c>
      <c r="S48" s="957"/>
      <c r="T48" s="843"/>
      <c r="U48" s="843" t="s">
        <v>2171</v>
      </c>
      <c r="V48" s="843" t="s">
        <v>2172</v>
      </c>
      <c r="W48" s="843" t="s">
        <v>2172</v>
      </c>
      <c r="X48" s="843"/>
      <c r="Y48" s="1000"/>
      <c r="Z48" s="846"/>
      <c r="AA48" s="849" t="s">
        <v>2166</v>
      </c>
      <c r="AB48" s="849" t="s">
        <v>2166</v>
      </c>
      <c r="AC48" s="849" t="s">
        <v>2166</v>
      </c>
      <c r="AD48" s="846"/>
    </row>
    <row customHeight="1" ht="54">
      <c r="A49" s="845"/>
      <c r="B49" s="899">
        <v>32</v>
      </c>
      <c r="C49" s="843" t="s">
        <v>2173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2156</v>
      </c>
      <c r="Q49" s="957" t="s">
        <v>2174</v>
      </c>
      <c r="R49" s="957" t="s">
        <v>2156</v>
      </c>
      <c r="S49" s="957"/>
      <c r="T49" s="843"/>
      <c r="U49" s="843" t="s">
        <v>2169</v>
      </c>
      <c r="V49" s="843" t="s">
        <v>2169</v>
      </c>
      <c r="W49" s="843" t="s">
        <v>2169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2170</v>
      </c>
      <c r="P50" s="957" t="s">
        <v>2163</v>
      </c>
      <c r="Q50" s="957" t="s">
        <v>2175</v>
      </c>
      <c r="R50" s="957" t="s">
        <v>2163</v>
      </c>
      <c r="S50" s="957"/>
      <c r="T50" s="843" t="s">
        <v>2176</v>
      </c>
      <c r="U50" s="843" t="s">
        <v>2177</v>
      </c>
      <c r="V50" s="843" t="s">
        <v>2178</v>
      </c>
      <c r="W50" s="843" t="s">
        <v>2179</v>
      </c>
      <c r="X50" s="843"/>
      <c r="Y50" s="1000"/>
      <c r="Z50" s="846" t="s">
        <v>2180</v>
      </c>
      <c r="AA50" s="849" t="s">
        <v>2181</v>
      </c>
      <c r="AB50" s="849" t="s">
        <v>2181</v>
      </c>
      <c r="AC50" s="849" t="s">
        <v>2181</v>
      </c>
      <c r="AD50" s="846"/>
    </row>
    <row customHeight="1" ht="27">
      <c r="A51" s="845"/>
      <c r="B51" s="899">
        <v>34</v>
      </c>
      <c r="C51" s="843" t="s">
        <v>2182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2183</v>
      </c>
      <c r="U51" s="843"/>
      <c r="V51" s="843"/>
      <c r="W51" s="843"/>
      <c r="X51" s="843"/>
      <c r="Y51" s="1000"/>
      <c r="Z51" s="846"/>
      <c r="AA51" s="849"/>
      <c r="AB51" s="849"/>
      <c r="AC51" s="849"/>
      <c r="AD51" s="846"/>
    </row>
    <row customHeight="1" ht="36">
      <c r="A52" s="845"/>
      <c r="B52" s="899">
        <v>35</v>
      </c>
      <c r="C52" s="843" t="s">
        <v>2076</v>
      </c>
      <c r="D52" s="967" t="s">
        <v>2076</v>
      </c>
      <c r="E52" s="843" t="s">
        <v>2076</v>
      </c>
      <c r="F52" s="843" t="s">
        <v>2076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2184</v>
      </c>
      <c r="U52" s="843" t="s">
        <v>2185</v>
      </c>
      <c r="V52" s="843" t="s">
        <v>2186</v>
      </c>
      <c r="W52" s="843" t="s">
        <v>2187</v>
      </c>
      <c r="X52" s="843"/>
      <c r="Y52" s="1000"/>
      <c r="Z52" s="846" t="s">
        <v>789</v>
      </c>
      <c r="AA52" s="849" t="s">
        <v>789</v>
      </c>
      <c r="AB52" s="849" t="s">
        <v>789</v>
      </c>
      <c r="AC52" s="849" t="s">
        <v>789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793</v>
      </c>
      <c r="P53" s="957" t="s">
        <v>366</v>
      </c>
      <c r="Q53" s="957" t="s">
        <v>366</v>
      </c>
      <c r="R53" s="957" t="s">
        <v>366</v>
      </c>
      <c r="S53" s="957"/>
      <c r="T53" s="843" t="s">
        <v>2188</v>
      </c>
      <c r="U53" s="843" t="s">
        <v>2188</v>
      </c>
      <c r="V53" s="843" t="s">
        <v>2188</v>
      </c>
      <c r="W53" s="843" t="s">
        <v>2188</v>
      </c>
      <c r="X53" s="843"/>
      <c r="Y53" s="1000"/>
      <c r="Z53" s="846"/>
      <c r="AA53" s="849"/>
      <c r="AB53" s="846"/>
      <c r="AC53" s="846"/>
      <c r="AD53" s="846"/>
    </row>
    <row customHeight="1" ht="18">
      <c r="A54" s="845"/>
      <c r="B54" s="899">
        <v>37</v>
      </c>
      <c r="C54" s="843" t="s">
        <v>2082</v>
      </c>
      <c r="D54" s="967" t="s">
        <v>2082</v>
      </c>
      <c r="E54" s="843" t="s">
        <v>2082</v>
      </c>
      <c r="F54" s="843" t="s">
        <v>2082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791</v>
      </c>
      <c r="U54" s="843" t="s">
        <v>791</v>
      </c>
      <c r="V54" s="843" t="s">
        <v>791</v>
      </c>
      <c r="W54" s="843" t="s">
        <v>791</v>
      </c>
      <c r="X54" s="843"/>
      <c r="Y54" s="1000"/>
      <c r="Z54" s="846" t="s">
        <v>792</v>
      </c>
      <c r="AA54" s="846" t="s">
        <v>792</v>
      </c>
      <c r="AB54" s="846" t="s">
        <v>792</v>
      </c>
      <c r="AC54" s="846" t="s">
        <v>792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355</v>
      </c>
      <c r="P55" s="957" t="s">
        <v>793</v>
      </c>
      <c r="Q55" s="957" t="s">
        <v>793</v>
      </c>
      <c r="R55" s="957" t="s">
        <v>793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2189</v>
      </c>
      <c r="V55" s="843" t="s">
        <v>2189</v>
      </c>
      <c r="W55" s="843" t="s">
        <v>2189</v>
      </c>
      <c r="X55" s="843"/>
      <c r="Y55" s="1000"/>
      <c r="Z55" s="846" t="s">
        <v>2190</v>
      </c>
      <c r="AA55" s="846" t="s">
        <v>2190</v>
      </c>
      <c r="AB55" s="846" t="s">
        <v>2190</v>
      </c>
      <c r="AC55" s="846" t="s">
        <v>2190</v>
      </c>
      <c r="AD55" s="846"/>
    </row>
    <row customHeight="1" ht="27">
      <c r="A56" s="845"/>
      <c r="B56" s="899">
        <v>39</v>
      </c>
      <c r="C56" s="843" t="s">
        <v>1061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1184</v>
      </c>
      <c r="P56" s="957" t="s">
        <v>796</v>
      </c>
      <c r="Q56" s="957" t="s">
        <v>796</v>
      </c>
      <c r="R56" s="957" t="s">
        <v>796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2191</v>
      </c>
      <c r="V56" s="843" t="s">
        <v>2191</v>
      </c>
      <c r="W56" s="843" t="s">
        <v>2191</v>
      </c>
      <c r="X56" s="843"/>
      <c r="Y56" s="1000"/>
      <c r="Z56" s="846" t="s">
        <v>798</v>
      </c>
      <c r="AA56" s="846" t="s">
        <v>798</v>
      </c>
      <c r="AB56" s="846" t="s">
        <v>798</v>
      </c>
      <c r="AC56" s="846" t="s">
        <v>798</v>
      </c>
      <c r="AD56" s="846"/>
    </row>
    <row customHeight="1" ht="27">
      <c r="A57" s="845"/>
      <c r="B57" s="899">
        <v>40</v>
      </c>
      <c r="C57" s="843" t="s">
        <v>1063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2192</v>
      </c>
      <c r="P57" s="957" t="s">
        <v>799</v>
      </c>
      <c r="Q57" s="957" t="s">
        <v>799</v>
      </c>
      <c r="R57" s="957" t="s">
        <v>799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2193</v>
      </c>
      <c r="V57" s="843" t="s">
        <v>2193</v>
      </c>
      <c r="W57" s="843" t="s">
        <v>2193</v>
      </c>
      <c r="X57" s="843"/>
      <c r="Y57" s="1000"/>
      <c r="Z57" s="846" t="s">
        <v>801</v>
      </c>
      <c r="AA57" s="846" t="s">
        <v>801</v>
      </c>
      <c r="AB57" s="846" t="s">
        <v>801</v>
      </c>
      <c r="AC57" s="846" t="s">
        <v>801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921</v>
      </c>
      <c r="P58" s="957" t="s">
        <v>835</v>
      </c>
      <c r="Q58" s="957" t="s">
        <v>835</v>
      </c>
      <c r="R58" s="957" t="s">
        <v>835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2194</v>
      </c>
      <c r="V58" s="843" t="s">
        <v>2194</v>
      </c>
      <c r="W58" s="843" t="s">
        <v>2194</v>
      </c>
      <c r="X58" s="843"/>
      <c r="Y58" s="1000"/>
      <c r="Z58" s="846"/>
      <c r="AA58" s="849"/>
      <c r="AB58" s="846"/>
      <c r="AC58" s="846"/>
      <c r="AD58" s="846"/>
    </row>
    <row customHeight="1" ht="36">
      <c r="A59" s="845"/>
      <c r="B59" s="899">
        <v>42</v>
      </c>
      <c r="C59" s="843">
        <v>3</v>
      </c>
      <c r="D59" s="967" t="s">
        <v>2182</v>
      </c>
      <c r="E59" s="843" t="s">
        <v>2182</v>
      </c>
      <c r="F59" s="843" t="s">
        <v>2182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2195</v>
      </c>
      <c r="V59" s="843" t="s">
        <v>2196</v>
      </c>
      <c r="W59" s="843" t="s">
        <v>2197</v>
      </c>
      <c r="X59" s="843"/>
      <c r="Y59" s="1000"/>
      <c r="Z59" s="846"/>
      <c r="AA59" s="849"/>
      <c r="AB59" s="846"/>
      <c r="AC59" s="846"/>
      <c r="AD59" s="846"/>
    </row>
    <row customHeight="1" ht="81">
      <c r="A60" s="845"/>
      <c r="B60" s="899">
        <v>43</v>
      </c>
      <c r="C60" s="843" t="s">
        <v>2198</v>
      </c>
      <c r="D60" s="967" t="s">
        <v>2198</v>
      </c>
      <c r="E60" s="843" t="s">
        <v>2198</v>
      </c>
      <c r="F60" s="843" t="s">
        <v>2198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669</v>
      </c>
      <c r="U60" s="843" t="s">
        <v>669</v>
      </c>
      <c r="V60" s="843" t="s">
        <v>669</v>
      </c>
      <c r="W60" s="843" t="s">
        <v>669</v>
      </c>
      <c r="X60" s="843"/>
      <c r="Y60" s="1000"/>
      <c r="Z60" s="846" t="s">
        <v>2199</v>
      </c>
      <c r="AA60" s="849" t="s">
        <v>2200</v>
      </c>
      <c r="AB60" s="846" t="s">
        <v>2201</v>
      </c>
      <c r="AC60" s="846" t="s">
        <v>2200</v>
      </c>
      <c r="AD60" s="846"/>
    </row>
    <row customHeight="1" ht="9">
      <c r="A61" s="845"/>
      <c r="B61" s="899">
        <v>44</v>
      </c>
      <c r="C61" s="843"/>
      <c r="D61" s="967" t="s">
        <v>2202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2203</v>
      </c>
      <c r="V61" s="843"/>
      <c r="W61" s="843"/>
      <c r="X61" s="843"/>
      <c r="Y61" s="1000"/>
      <c r="Z61" s="846"/>
      <c r="AA61" s="849"/>
      <c r="AB61" s="846"/>
      <c r="AC61" s="846"/>
      <c r="AD61" s="846"/>
    </row>
    <row customHeight="1" ht="9">
      <c r="A62" s="845"/>
      <c r="B62" s="899">
        <v>45</v>
      </c>
      <c r="C62" s="843"/>
      <c r="D62" s="967" t="s">
        <v>2204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2205</v>
      </c>
      <c r="V62" s="843"/>
      <c r="W62" s="843"/>
      <c r="X62" s="843"/>
      <c r="Y62" s="1000"/>
      <c r="Z62" s="846"/>
      <c r="AA62" s="849"/>
      <c r="AB62" s="846"/>
      <c r="AC62" s="846"/>
      <c r="AD62" s="846"/>
    </row>
    <row customHeight="1" ht="18">
      <c r="A63" s="845"/>
      <c r="B63" s="899">
        <v>46</v>
      </c>
      <c r="C63" s="843"/>
      <c r="D63" s="967" t="s">
        <v>2206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2207</v>
      </c>
      <c r="V63" s="843"/>
      <c r="W63" s="843"/>
      <c r="X63" s="843"/>
      <c r="Y63" s="1000"/>
      <c r="Z63" s="846"/>
      <c r="AA63" s="849"/>
      <c r="AB63" s="846"/>
      <c r="AC63" s="846"/>
      <c r="AD63" s="846"/>
    </row>
    <row customHeight="1" ht="18">
      <c r="A64" s="845"/>
      <c r="B64" s="899">
        <v>47</v>
      </c>
      <c r="C64" s="843"/>
      <c r="D64" s="967" t="s">
        <v>2208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2209</v>
      </c>
      <c r="V64" s="843"/>
      <c r="W64" s="843"/>
      <c r="X64" s="843"/>
      <c r="Y64" s="1000"/>
      <c r="Z64" s="846"/>
      <c r="AA64" s="849" t="s">
        <v>2210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2123</v>
      </c>
      <c r="Q65" s="957"/>
      <c r="R65" s="957"/>
      <c r="S65" s="957"/>
      <c r="T65" s="843"/>
      <c r="U65" s="843" t="s">
        <v>2211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2127</v>
      </c>
      <c r="Q66" s="957"/>
      <c r="R66" s="957"/>
      <c r="S66" s="957"/>
      <c r="T66" s="843"/>
      <c r="U66" s="843" t="s">
        <v>2212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2213</v>
      </c>
      <c r="Q67" s="957"/>
      <c r="R67" s="957"/>
      <c r="S67" s="957"/>
      <c r="T67" s="843"/>
      <c r="U67" s="843" t="s">
        <v>2214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2215</v>
      </c>
      <c r="Q68" s="957"/>
      <c r="R68" s="957"/>
      <c r="S68" s="957"/>
      <c r="T68" s="843"/>
      <c r="U68" s="843" t="s">
        <v>2216</v>
      </c>
      <c r="V68" s="843"/>
      <c r="W68" s="843"/>
      <c r="X68" s="843"/>
      <c r="Y68" s="1000"/>
      <c r="Z68" s="846"/>
      <c r="AA68" s="849"/>
      <c r="AB68" s="846"/>
      <c r="AC68" s="846"/>
      <c r="AD68" s="846"/>
    </row>
    <row customHeight="1" ht="9">
      <c r="A69" s="845"/>
      <c r="B69" s="899">
        <v>52</v>
      </c>
      <c r="C69" s="843"/>
      <c r="D69" s="967" t="s">
        <v>2217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2218</v>
      </c>
      <c r="V69" s="843"/>
      <c r="W69" s="843"/>
      <c r="X69" s="843"/>
      <c r="Y69" s="1000"/>
      <c r="Z69" s="846"/>
      <c r="AA69" s="849"/>
      <c r="AB69" s="846"/>
      <c r="AC69" s="846"/>
      <c r="AD69" s="846"/>
    </row>
    <row customHeight="1" ht="27">
      <c r="A70" s="845"/>
      <c r="B70" s="899">
        <v>53</v>
      </c>
      <c r="C70" s="843"/>
      <c r="D70" s="967"/>
      <c r="E70" s="843" t="s">
        <v>2202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2219</v>
      </c>
      <c r="W70" s="843"/>
      <c r="X70" s="843"/>
      <c r="Y70" s="1000"/>
      <c r="Z70" s="846"/>
      <c r="AA70" s="849"/>
      <c r="AB70" s="846"/>
      <c r="AC70" s="846"/>
      <c r="AD70" s="846"/>
    </row>
    <row customHeight="1" ht="36">
      <c r="A71" s="845"/>
      <c r="B71" s="899">
        <v>54</v>
      </c>
      <c r="C71" s="843"/>
      <c r="D71" s="967"/>
      <c r="E71" s="843" t="s">
        <v>2204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2220</v>
      </c>
      <c r="W71" s="843"/>
      <c r="X71" s="843"/>
      <c r="Y71" s="1000"/>
      <c r="Z71" s="846"/>
      <c r="AA71" s="849"/>
      <c r="AB71" s="846"/>
      <c r="AC71" s="846"/>
      <c r="AD71" s="846"/>
    </row>
    <row customHeight="1" ht="27">
      <c r="A72" s="845"/>
      <c r="B72" s="899">
        <v>55</v>
      </c>
      <c r="C72" s="843"/>
      <c r="D72" s="967"/>
      <c r="E72" s="843" t="s">
        <v>2206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2221</v>
      </c>
      <c r="W72" s="843"/>
      <c r="X72" s="843"/>
      <c r="Y72" s="1000"/>
      <c r="Z72" s="846"/>
      <c r="AA72" s="849"/>
      <c r="AB72" s="846"/>
      <c r="AC72" s="846"/>
      <c r="AD72" s="846"/>
    </row>
    <row customHeight="1" ht="36">
      <c r="A73" s="845"/>
      <c r="B73" s="899">
        <v>56</v>
      </c>
      <c r="C73" s="843"/>
      <c r="D73" s="967"/>
      <c r="E73" s="843" t="s">
        <v>2208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2222</v>
      </c>
      <c r="W73" s="843"/>
      <c r="X73" s="843"/>
      <c r="Y73" s="1000"/>
      <c r="Z73" s="846"/>
      <c r="AA73" s="849"/>
      <c r="AB73" s="846"/>
      <c r="AC73" s="846"/>
      <c r="AD73" s="846"/>
    </row>
    <row customHeight="1" ht="18">
      <c r="A74" s="845"/>
      <c r="B74" s="899">
        <v>57</v>
      </c>
      <c r="C74" s="843"/>
      <c r="D74" s="967"/>
      <c r="E74" s="843" t="s">
        <v>2217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2223</v>
      </c>
      <c r="W74" s="843"/>
      <c r="X74" s="843"/>
      <c r="Y74" s="1000"/>
      <c r="Z74" s="846"/>
      <c r="AA74" s="849"/>
      <c r="AB74" s="846"/>
      <c r="AC74" s="846"/>
      <c r="AD74" s="846"/>
    </row>
    <row customHeight="1" ht="18">
      <c r="A75" s="845"/>
      <c r="B75" s="899">
        <v>58</v>
      </c>
      <c r="C75" s="843"/>
      <c r="D75" s="967"/>
      <c r="E75" s="843"/>
      <c r="F75" s="843" t="s">
        <v>2202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2224</v>
      </c>
      <c r="X75" s="843"/>
      <c r="Y75" s="1000"/>
      <c r="Z75" s="846"/>
      <c r="AA75" s="849"/>
      <c r="AB75" s="846"/>
      <c r="AC75" s="846"/>
      <c r="AD75" s="846"/>
    </row>
    <row customHeight="1" ht="36">
      <c r="A76" s="845"/>
      <c r="B76" s="899">
        <v>59</v>
      </c>
      <c r="C76" s="843"/>
      <c r="D76" s="967"/>
      <c r="E76" s="843"/>
      <c r="F76" s="843" t="s">
        <v>2204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2225</v>
      </c>
      <c r="X76" s="843"/>
      <c r="Y76" s="1000"/>
      <c r="Z76" s="846"/>
      <c r="AA76" s="849"/>
      <c r="AB76" s="846"/>
      <c r="AC76" s="846"/>
      <c r="AD76" s="846"/>
    </row>
    <row customHeight="1" ht="18">
      <c r="A77" s="845"/>
      <c r="B77" s="899">
        <v>60</v>
      </c>
      <c r="C77" s="843"/>
      <c r="D77" s="967"/>
      <c r="E77" s="843"/>
      <c r="F77" s="843" t="s">
        <v>2206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2226</v>
      </c>
      <c r="X77" s="843"/>
      <c r="Y77" s="1000"/>
      <c r="Z77" s="846"/>
      <c r="AA77" s="849"/>
      <c r="AB77" s="846"/>
      <c r="AC77" s="846"/>
      <c r="AD77" s="846"/>
    </row>
    <row customHeight="1" ht="72">
      <c r="A78" s="845"/>
      <c r="B78" s="899">
        <v>61</v>
      </c>
      <c r="C78" s="843" t="s">
        <v>2202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674</v>
      </c>
      <c r="U78" s="843"/>
      <c r="V78" s="843"/>
      <c r="W78" s="843"/>
      <c r="X78" s="843"/>
      <c r="Y78" s="1000"/>
      <c r="Z78" s="846" t="s">
        <v>2227</v>
      </c>
      <c r="AA78" s="849"/>
      <c r="AB78" s="846"/>
      <c r="AC78" s="846"/>
      <c r="AD78" s="846"/>
    </row>
    <row customHeight="1" ht="36">
      <c r="A79" s="845"/>
      <c r="B79" s="899">
        <v>62</v>
      </c>
      <c r="C79" s="843" t="s">
        <v>2204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2228</v>
      </c>
      <c r="U79" s="843"/>
      <c r="V79" s="843"/>
      <c r="W79" s="843"/>
      <c r="X79" s="843"/>
      <c r="Y79" s="1000"/>
      <c r="Z79" s="846" t="s">
        <v>2229</v>
      </c>
      <c r="AA79" s="849"/>
      <c r="AB79" s="846"/>
      <c r="AC79" s="846"/>
      <c r="AD79" s="846"/>
    </row>
    <row customHeight="1" ht="45">
      <c r="A80" s="845"/>
      <c r="B80" s="899">
        <v>63</v>
      </c>
      <c r="C80" s="843" t="s">
        <v>2206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2230</v>
      </c>
      <c r="U80" s="843"/>
      <c r="V80" s="843"/>
      <c r="W80" s="843"/>
      <c r="X80" s="843"/>
      <c r="Y80" s="1000"/>
      <c r="Z80" s="846" t="s">
        <v>2231</v>
      </c>
      <c r="AA80" s="849"/>
      <c r="AB80" s="846"/>
      <c r="AC80" s="846"/>
      <c r="AD80" s="846"/>
    </row>
    <row customHeight="1" ht="36">
      <c r="A81" s="845"/>
      <c r="B81" s="899">
        <v>64</v>
      </c>
      <c r="C81" s="843" t="s">
        <v>2208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2114</v>
      </c>
      <c r="P81" s="957"/>
      <c r="Q81" s="957"/>
      <c r="R81" s="957"/>
      <c r="S81" s="957"/>
      <c r="T81" s="843" t="s">
        <v>2232</v>
      </c>
      <c r="U81" s="843"/>
      <c r="V81" s="843"/>
      <c r="W81" s="843"/>
      <c r="X81" s="843"/>
      <c r="Y81" s="1000"/>
      <c r="Z81" s="846" t="s">
        <v>2233</v>
      </c>
      <c r="AA81" s="849"/>
      <c r="AB81" s="846"/>
      <c r="AC81" s="846"/>
      <c r="AD81" s="846"/>
    </row>
    <row customHeight="1" ht="90">
      <c r="A82" s="845"/>
      <c r="B82" s="899">
        <v>65</v>
      </c>
      <c r="C82" s="843" t="s">
        <v>2217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2234</v>
      </c>
      <c r="U82" s="843"/>
      <c r="V82" s="843"/>
      <c r="W82" s="843"/>
      <c r="X82" s="843"/>
      <c r="Y82" s="1000"/>
      <c r="Z82" s="846" t="s">
        <v>2235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2123</v>
      </c>
      <c r="P83" s="957"/>
      <c r="Q83" s="957"/>
      <c r="R83" s="957"/>
      <c r="S83" s="957"/>
      <c r="T83" s="843" t="s">
        <v>2236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2237</v>
      </c>
      <c r="P84" s="957"/>
      <c r="Q84" s="957"/>
      <c r="R84" s="957"/>
      <c r="S84" s="957"/>
      <c r="T84" s="843" t="s">
        <v>2238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2127</v>
      </c>
      <c r="P85" s="957"/>
      <c r="Q85" s="957"/>
      <c r="R85" s="957"/>
      <c r="S85" s="957"/>
      <c r="T85" s="843" t="s">
        <v>2239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2240</v>
      </c>
      <c r="P86" s="957"/>
      <c r="Q86" s="957"/>
      <c r="R86" s="957"/>
      <c r="S86" s="957"/>
      <c r="T86" s="843" t="s">
        <v>2241</v>
      </c>
      <c r="U86" s="843"/>
      <c r="V86" s="843"/>
      <c r="W86" s="843"/>
      <c r="X86" s="843"/>
      <c r="Y86" s="1000"/>
      <c r="Z86" s="846"/>
      <c r="AA86" s="849"/>
      <c r="AB86" s="846"/>
      <c r="AC86" s="846"/>
      <c r="AD86" s="846"/>
    </row>
    <row customHeight="1" ht="36">
      <c r="A87" s="845"/>
      <c r="B87" s="899">
        <v>70</v>
      </c>
      <c r="C87" s="843" t="s">
        <v>2242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2243</v>
      </c>
      <c r="U87" s="843"/>
      <c r="V87" s="843"/>
      <c r="W87" s="843"/>
      <c r="X87" s="843"/>
      <c r="Y87" s="1000"/>
      <c r="Z87" s="846"/>
      <c r="AA87" s="849"/>
      <c r="AB87" s="846"/>
      <c r="AC87" s="846"/>
      <c r="AD87" s="846"/>
    </row>
    <row customHeight="1" ht="18">
      <c r="A88" s="845"/>
      <c r="B88" s="899">
        <v>71</v>
      </c>
      <c r="C88" s="843" t="s">
        <v>2244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706</v>
      </c>
      <c r="U88" s="843"/>
      <c r="V88" s="843"/>
      <c r="W88" s="843"/>
      <c r="X88" s="843"/>
      <c r="Y88" s="1000"/>
      <c r="Z88" s="846"/>
      <c r="AA88" s="849"/>
      <c r="AB88" s="846"/>
      <c r="AC88" s="846"/>
      <c r="AD88" s="846"/>
    </row>
    <row customHeight="1" ht="18">
      <c r="A89" s="845"/>
      <c r="B89" s="899">
        <v>72</v>
      </c>
      <c r="C89" s="843" t="s">
        <v>2245</v>
      </c>
      <c r="D89" s="967" t="s">
        <v>2242</v>
      </c>
      <c r="E89" s="843" t="s">
        <v>2242</v>
      </c>
      <c r="F89" s="843" t="s">
        <v>2208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714</v>
      </c>
      <c r="U89" s="843" t="s">
        <v>714</v>
      </c>
      <c r="V89" s="843" t="s">
        <v>714</v>
      </c>
      <c r="W89" s="843" t="s">
        <v>714</v>
      </c>
      <c r="X89" s="843"/>
      <c r="Y89" s="1000"/>
      <c r="Z89" s="846"/>
      <c r="AA89" s="849"/>
      <c r="AB89" s="846"/>
      <c r="AC89" s="846"/>
      <c r="AD89" s="846"/>
    </row>
    <row customHeight="1" ht="27">
      <c r="A90" s="845"/>
      <c r="B90" s="899">
        <v>73</v>
      </c>
      <c r="C90" s="843" t="s">
        <v>2246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716</v>
      </c>
      <c r="U90" s="843"/>
      <c r="V90" s="843"/>
      <c r="W90" s="843"/>
      <c r="X90" s="843"/>
      <c r="Y90" s="1000"/>
      <c r="Z90" s="846"/>
      <c r="AA90" s="849"/>
      <c r="AB90" s="846"/>
      <c r="AC90" s="846"/>
      <c r="AD90" s="846"/>
    </row>
    <row customHeight="1" ht="18">
      <c r="A91" s="845"/>
      <c r="B91" s="899">
        <v>74</v>
      </c>
      <c r="C91" s="843"/>
      <c r="D91" s="967" t="s">
        <v>2244</v>
      </c>
      <c r="E91" s="843" t="s">
        <v>2244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2247</v>
      </c>
      <c r="V91" s="843" t="s">
        <v>2247</v>
      </c>
      <c r="W91" s="843"/>
      <c r="X91" s="843"/>
      <c r="Y91" s="1000"/>
      <c r="Z91" s="846"/>
      <c r="AA91" s="849"/>
      <c r="AB91" s="846"/>
      <c r="AC91" s="846"/>
      <c r="AD91" s="846"/>
    </row>
    <row customHeight="1" ht="27">
      <c r="A92" s="845"/>
      <c r="B92" s="899">
        <v>75</v>
      </c>
      <c r="C92" s="843"/>
      <c r="D92" s="967" t="s">
        <v>2245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2248</v>
      </c>
      <c r="V92" s="843"/>
      <c r="W92" s="843"/>
      <c r="X92" s="843"/>
      <c r="Y92" s="1000"/>
      <c r="Z92" s="846"/>
      <c r="AA92" s="849" t="s">
        <v>2249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2155</v>
      </c>
      <c r="Q93" s="957"/>
      <c r="R93" s="957"/>
      <c r="S93" s="957"/>
      <c r="T93" s="843"/>
      <c r="U93" s="843" t="s">
        <v>2250</v>
      </c>
      <c r="V93" s="843"/>
      <c r="W93" s="843"/>
      <c r="X93" s="843"/>
      <c r="Y93" s="1000"/>
      <c r="Z93" s="846"/>
      <c r="AA93" s="849" t="s">
        <v>2251</v>
      </c>
      <c r="AB93" s="846"/>
      <c r="AC93" s="846"/>
      <c r="AD93" s="846"/>
    </row>
    <row customHeight="1" ht="45">
      <c r="A94" s="845"/>
      <c r="B94" s="899">
        <v>77</v>
      </c>
      <c r="C94" s="843"/>
      <c r="D94" s="967" t="s">
        <v>2246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1508</v>
      </c>
      <c r="Q94" s="957"/>
      <c r="R94" s="957"/>
      <c r="S94" s="957"/>
      <c r="T94" s="843"/>
      <c r="U94" s="843" t="s">
        <v>2252</v>
      </c>
      <c r="V94" s="843"/>
      <c r="W94" s="843"/>
      <c r="X94" s="843"/>
      <c r="Y94" s="1000"/>
      <c r="Z94" s="846"/>
      <c r="AA94" s="849" t="s">
        <v>2253</v>
      </c>
      <c r="AB94" s="846"/>
      <c r="AC94" s="846"/>
      <c r="AD94" s="846"/>
    </row>
    <row customHeight="1" ht="99">
      <c r="A95" s="845"/>
      <c r="B95" s="899">
        <v>78</v>
      </c>
      <c r="C95" s="843" t="s">
        <v>2254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1508</v>
      </c>
      <c r="P95" s="957"/>
      <c r="Q95" s="957"/>
      <c r="R95" s="957"/>
      <c r="S95" s="957"/>
      <c r="T95" s="843" t="s">
        <v>2255</v>
      </c>
      <c r="U95" s="843"/>
      <c r="V95" s="843"/>
      <c r="W95" s="843"/>
      <c r="X95" s="843"/>
      <c r="Y95" s="1000"/>
      <c r="Z95" s="846"/>
      <c r="AA95" s="849"/>
      <c r="AB95" s="846"/>
      <c r="AC95" s="846"/>
      <c r="AD95" s="846"/>
    </row>
    <row customHeight="1" ht="99">
      <c r="A96" s="845"/>
      <c r="B96" s="899">
        <v>79</v>
      </c>
      <c r="C96" s="843" t="s">
        <v>1196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1514</v>
      </c>
      <c r="P96" s="957"/>
      <c r="Q96" s="957"/>
      <c r="R96" s="957"/>
      <c r="S96" s="957"/>
      <c r="T96" s="843" t="s">
        <v>2256</v>
      </c>
      <c r="U96" s="843"/>
      <c r="V96" s="843"/>
      <c r="W96" s="843"/>
      <c r="X96" s="843"/>
      <c r="Y96" s="1000"/>
      <c r="Z96" s="846" t="s">
        <v>2257</v>
      </c>
      <c r="AA96" s="849"/>
      <c r="AB96" s="846"/>
      <c r="AC96" s="846"/>
      <c r="AD96" s="846"/>
    </row>
    <row customHeight="1" ht="63">
      <c r="A97" s="845"/>
      <c r="B97" s="899">
        <v>80</v>
      </c>
      <c r="C97" s="843" t="s">
        <v>2258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1526</v>
      </c>
      <c r="P97" s="957"/>
      <c r="Q97" s="957"/>
      <c r="R97" s="957"/>
      <c r="S97" s="957"/>
      <c r="T97" s="843" t="s">
        <v>2259</v>
      </c>
      <c r="U97" s="843"/>
      <c r="V97" s="843"/>
      <c r="W97" s="843"/>
      <c r="X97" s="843"/>
      <c r="Y97" s="1000"/>
      <c r="Z97" s="846" t="s">
        <v>2260</v>
      </c>
      <c r="AA97" s="849"/>
      <c r="AB97" s="846"/>
      <c r="AC97" s="846"/>
      <c r="AD97" s="846"/>
    </row>
    <row customHeight="1" ht="63">
      <c r="A98" s="845"/>
      <c r="B98" s="899">
        <v>81</v>
      </c>
      <c r="C98" s="843" t="s">
        <v>2261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1540</v>
      </c>
      <c r="P98" s="957"/>
      <c r="Q98" s="957"/>
      <c r="R98" s="957"/>
      <c r="S98" s="957"/>
      <c r="T98" s="843" t="s">
        <v>2262</v>
      </c>
      <c r="U98" s="843"/>
      <c r="V98" s="843"/>
      <c r="W98" s="843"/>
      <c r="X98" s="843"/>
      <c r="Y98" s="1000"/>
      <c r="Z98" s="846" t="s">
        <v>2260</v>
      </c>
      <c r="AA98" s="849"/>
      <c r="AB98" s="846"/>
      <c r="AC98" s="846"/>
      <c r="AD98" s="846"/>
    </row>
    <row customHeight="1" ht="90">
      <c r="A99" s="845"/>
      <c r="B99" s="899">
        <v>82</v>
      </c>
      <c r="C99" s="843" t="s">
        <v>2263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1552</v>
      </c>
      <c r="P99" s="957"/>
      <c r="Q99" s="957"/>
      <c r="R99" s="957"/>
      <c r="S99" s="957"/>
      <c r="T99" s="843" t="s">
        <v>2264</v>
      </c>
      <c r="U99" s="843"/>
      <c r="V99" s="843"/>
      <c r="W99" s="843"/>
      <c r="X99" s="843"/>
      <c r="Y99" s="1000"/>
      <c r="Z99" s="846" t="s">
        <v>671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2265</v>
      </c>
      <c r="P100" s="957"/>
      <c r="Q100" s="957"/>
      <c r="R100" s="957"/>
      <c r="S100" s="957"/>
      <c r="T100" s="843" t="s">
        <v>2266</v>
      </c>
      <c r="U100" s="843"/>
      <c r="V100" s="843"/>
      <c r="W100" s="843"/>
      <c r="X100" s="843"/>
      <c r="Y100" s="1000"/>
      <c r="Z100" s="846" t="s">
        <v>671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2267</v>
      </c>
      <c r="P101" s="957"/>
      <c r="Q101" s="957"/>
      <c r="R101" s="957"/>
      <c r="S101" s="957"/>
      <c r="T101" s="843" t="s">
        <v>2268</v>
      </c>
      <c r="U101" s="843"/>
      <c r="V101" s="843"/>
      <c r="W101" s="843"/>
      <c r="X101" s="843"/>
      <c r="Y101" s="1000"/>
      <c r="Z101" s="846" t="s">
        <v>671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1707</v>
      </c>
      <c r="B148" s="845"/>
      <c r="C148" s="843" t="s">
        <v>2269</v>
      </c>
      <c r="D148" s="843" t="s">
        <v>1608</v>
      </c>
      <c r="E148" s="843" t="s">
        <v>1709</v>
      </c>
      <c r="F148" s="843" t="s">
        <v>2270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2271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2272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1711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1714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1719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CE0B3-8E43-C1C6-ED47-A5E77F171F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2273</v>
      </c>
      <c r="M5" s="2603"/>
      <c r="N5" s="2603"/>
      <c r="O5" s="2603"/>
      <c r="P5" s="2603"/>
      <c r="Q5" s="2603"/>
      <c r="R5" s="2603"/>
      <c r="S5" s="2603"/>
      <c r="T5" s="2603"/>
      <c r="U5" s="2603"/>
      <c r="V5" s="1243"/>
      <c r="AD5" s="1155">
        <v>64</v>
      </c>
    </row>
    <row customHeight="1" ht="14.699999999999998">
      <c r="J6" s="376"/>
      <c r="K6" s="376"/>
      <c r="L6" s="2604" t="str">
        <f>IF(org=0,"Не определено",org)</f>
        <v>АО "УСТЭК"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Департамент тарифной и ценовой политики Тюменской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462</v>
      </c>
      <c r="N9" s="304"/>
      <c r="O9" s="2251" t="str">
        <f>IF(TITLE_DATE_CHANGE_PERIOD="",IF(TITLE_DATE_PR="","",TITLE_DATE_PR),TITLE_DATE_CHANGE_PERIOD)</f>
        <v>45503.42328703704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463</v>
      </c>
      <c r="N10" s="304"/>
      <c r="O10" s="2251" t="str">
        <f>IF(TITLE_NUMBER_PR_CHANGE="",IF(TITLE_NUMBER_PR="","",TITLE_NUMBER_PR),TITLE_NUMBER_PR_CHANGE)</f>
        <v>032/01-21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https://tarif.admtyumen.ru/OIGV/tarif/actions/npa.htm</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466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342</v>
      </c>
      <c r="M14" s="2127"/>
      <c r="N14" s="2127"/>
      <c r="O14" s="2127"/>
      <c r="P14" s="2127"/>
      <c r="Q14" s="2127"/>
      <c r="R14" s="2127"/>
      <c r="S14" s="2127"/>
      <c r="T14" s="2127"/>
      <c r="U14" s="2127"/>
      <c r="V14" s="2127"/>
      <c r="W14" s="2127"/>
      <c r="X14" s="2127" t="s">
        <v>343</v>
      </c>
      <c r="AD14" s="1155">
        <v>14</v>
      </c>
    </row>
    <row customHeight="1" ht="14.699999999999998">
      <c r="J15" s="376"/>
      <c r="K15" s="376"/>
      <c r="L15" s="2273" t="s">
        <v>90</v>
      </c>
      <c r="M15" s="2209" t="s">
        <v>467</v>
      </c>
      <c r="N15" s="301"/>
      <c r="O15" s="2274" t="s">
        <v>2274</v>
      </c>
      <c r="P15" s="2275"/>
      <c r="Q15" s="2275"/>
      <c r="R15" s="2275"/>
      <c r="S15" s="2275"/>
      <c r="T15" s="2275"/>
      <c r="U15" s="2276"/>
      <c r="V15" s="2277" t="s">
        <v>469</v>
      </c>
      <c r="W15" s="2280" t="s">
        <v>1193</v>
      </c>
      <c r="X15" s="2127"/>
      <c r="AD15" s="1155">
        <v>14</v>
      </c>
    </row>
    <row customHeight="1" ht="35.699999999999996">
      <c r="J16" s="376"/>
      <c r="K16" s="376"/>
      <c r="L16" s="2273"/>
      <c r="M16" s="2209"/>
      <c r="N16" s="1031"/>
      <c r="O16" s="2260" t="s">
        <v>472</v>
      </c>
      <c r="P16" s="2260" t="s">
        <v>473</v>
      </c>
      <c r="Q16" s="2262" t="s">
        <v>474</v>
      </c>
      <c r="R16" s="2263"/>
      <c r="S16" s="2262" t="s">
        <v>487</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483</v>
      </c>
      <c r="R17" s="1222" t="s">
        <v>484</v>
      </c>
      <c r="S17" s="1292" t="s">
        <v>485</v>
      </c>
      <c r="T17" s="2270" t="s">
        <v>486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212</v>
      </c>
      <c r="B19" s="1363" t="s">
        <v>213</v>
      </c>
      <c r="C19" s="1363" t="s">
        <v>214</v>
      </c>
      <c r="D19" s="1363" t="s">
        <v>215</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438</v>
      </c>
      <c r="Z19" s="500"/>
      <c r="AA19" s="500" t="str">
        <f>IF(M19="","",M19)</f>
        <v>Наименование тарифа</v>
      </c>
      <c r="AB19" s="500"/>
      <c r="AC19" s="500"/>
      <c r="AD19" s="1155">
        <v>20</v>
      </c>
    </row>
    <row customHeight="1" ht="21">
      <c r="A20" s="1363" t="s">
        <v>212</v>
      </c>
      <c r="B20" s="1363" t="s">
        <v>213</v>
      </c>
      <c r="C20" s="1363" t="s">
        <v>214</v>
      </c>
      <c r="D20" s="1363" t="s">
        <v>215</v>
      </c>
      <c r="E20" s="1363"/>
      <c r="F20" s="1365"/>
      <c r="G20" s="1365"/>
      <c r="H20" s="1365"/>
      <c r="I20" s="1290"/>
      <c r="J20" s="352"/>
      <c r="K20" s="353"/>
      <c r="L20" s="1293" t="str">
        <f>INDEX(PT_DIFFERENTIATION_NUM_TER,MATCH(B19,PT_DIFFERENTIATION_TER_ID,0))</f>
        <v>.</v>
      </c>
      <c r="M20" s="308" t="s">
        <v>439</v>
      </c>
      <c r="N20" s="300"/>
      <c r="O20" s="2606" t="str">
        <f>INDEX(PT_DIFFERENTIATION_TER,MATCH(B19,PT_DIFFERENTIATION_TER_ID,0))</f>
        <v/>
      </c>
      <c r="P20" s="2606"/>
      <c r="Q20" s="2606"/>
      <c r="R20" s="2606"/>
      <c r="S20" s="2606"/>
      <c r="T20" s="2606"/>
      <c r="U20" s="2606"/>
      <c r="V20" s="2606"/>
      <c r="W20" s="2606"/>
      <c r="X20" s="1258" t="s">
        <v>440</v>
      </c>
      <c r="Z20" s="500"/>
      <c r="AA20" s="500" t="str">
        <f>IF(M20="","",M20)</f>
        <v>Территория действия тарифа</v>
      </c>
      <c r="AB20" s="500"/>
      <c r="AC20" s="500"/>
      <c r="AD20" s="1155">
        <v>20</v>
      </c>
    </row>
    <row customHeight="1" ht="24">
      <c r="A21" s="1363" t="s">
        <v>212</v>
      </c>
      <c r="B21" s="1363" t="s">
        <v>213</v>
      </c>
      <c r="C21" s="1363" t="s">
        <v>214</v>
      </c>
      <c r="D21" s="1363" t="s">
        <v>215</v>
      </c>
      <c r="E21" s="1363"/>
      <c r="F21" s="1365"/>
      <c r="G21" s="1365"/>
      <c r="H21" s="1365"/>
      <c r="I21" s="354"/>
      <c r="J21" s="352"/>
      <c r="K21" s="353"/>
      <c r="L21" s="1293" t="str">
        <f>INDEX(PT_DIFFERENTIATION_NUM_CS,MATCH(C19,PT_DIFFERENTIATION_CS_ID,0))</f>
        <v>..</v>
      </c>
      <c r="M21" s="309" t="s">
        <v>441</v>
      </c>
      <c r="N21" s="300"/>
      <c r="O21" s="2606" t="str">
        <f>INDEX(PT_DIFFERENTIATION_CS,MATCH(C19,PT_DIFFERENTIATION_CS_ID,0))</f>
        <v/>
      </c>
      <c r="P21" s="2606"/>
      <c r="Q21" s="2606"/>
      <c r="R21" s="2606"/>
      <c r="S21" s="2606"/>
      <c r="T21" s="2606"/>
      <c r="U21" s="2606"/>
      <c r="V21" s="2606"/>
      <c r="W21" s="2606"/>
      <c r="X21" s="1258" t="s">
        <v>442</v>
      </c>
      <c r="Z21" s="500"/>
      <c r="AA21" s="500" t="str">
        <f>IF(M21="","",M21)</f>
        <v>Наименование системы теплоснабжения </v>
      </c>
      <c r="AB21" s="500"/>
      <c r="AC21" s="500"/>
      <c r="AD21" s="1155">
        <v>23</v>
      </c>
    </row>
    <row customHeight="1" ht="21">
      <c r="A22" s="1363" t="s">
        <v>212</v>
      </c>
      <c r="B22" s="1363" t="s">
        <v>213</v>
      </c>
      <c r="C22" s="1363" t="s">
        <v>214</v>
      </c>
      <c r="D22" s="1363" t="s">
        <v>215</v>
      </c>
      <c r="E22" s="1363"/>
      <c r="F22" s="1365"/>
      <c r="G22" s="1365"/>
      <c r="H22" s="1365"/>
      <c r="I22" s="354"/>
      <c r="J22" s="352"/>
      <c r="K22" s="353"/>
      <c r="L22" s="1293" t="str">
        <f>INDEX(PT_DIFFERENTIATION_NUM_IST_TE,MATCH(D19,PT_DIFFERENTIATION_IST_TE_ID,0))</f>
        <v>...</v>
      </c>
      <c r="M22" s="310" t="s">
        <v>443</v>
      </c>
      <c r="N22" s="300"/>
      <c r="O22" s="2606" t="str">
        <f>INDEX(PT_DIFFERENTIATION_IST_TE,MATCH(D19,PT_DIFFERENTIATION_IST_TE_ID,0))</f>
        <v/>
      </c>
      <c r="P22" s="2606"/>
      <c r="Q22" s="2606"/>
      <c r="R22" s="2606"/>
      <c r="S22" s="2606"/>
      <c r="T22" s="2606"/>
      <c r="U22" s="2606"/>
      <c r="V22" s="2606"/>
      <c r="W22" s="2606"/>
      <c r="X22" s="1258" t="s">
        <v>444</v>
      </c>
      <c r="Z22" s="500"/>
      <c r="AA22" s="500" t="str">
        <f>IF(M22="","",M22)</f>
        <v>Источник тепловой энергии  </v>
      </c>
      <c r="AB22" s="500"/>
      <c r="AC22" s="500"/>
      <c r="AD22" s="1155">
        <v>20</v>
      </c>
    </row>
    <row customHeight="1" ht="96.75">
      <c r="A23" s="1363" t="s">
        <v>212</v>
      </c>
      <c r="B23" s="1363" t="s">
        <v>213</v>
      </c>
      <c r="C23" s="1363" t="s">
        <v>214</v>
      </c>
      <c r="D23" s="1363" t="s">
        <v>215</v>
      </c>
      <c r="E23" s="1363"/>
      <c r="F23" s="2607" t="str">
        <f>L22&amp;".1"</f>
        <v>....1</v>
      </c>
      <c r="I23" s="2257">
        <v>1</v>
      </c>
      <c r="J23" s="1291"/>
      <c r="K23" s="356"/>
      <c r="L23" s="1293" t="str">
        <f>$F$23</f>
        <v>....1</v>
      </c>
      <c r="M23" s="285" t="s">
        <v>446</v>
      </c>
      <c r="N23" s="300"/>
      <c r="O23" s="2305"/>
      <c r="P23" s="2305"/>
      <c r="Q23" s="2305"/>
      <c r="R23" s="2305"/>
      <c r="S23" s="2305"/>
      <c r="T23" s="2305"/>
      <c r="U23" s="2305"/>
      <c r="V23" s="2305"/>
      <c r="W23" s="2305"/>
      <c r="X23" s="1258" t="s">
        <v>447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212</v>
      </c>
      <c r="B24" s="1363" t="s">
        <v>213</v>
      </c>
      <c r="C24" s="1363" t="s">
        <v>214</v>
      </c>
      <c r="D24" s="1363" t="s">
        <v>215</v>
      </c>
      <c r="E24" s="1363"/>
      <c r="F24" s="2607"/>
      <c r="G24" s="2217" t="str">
        <f>F23&amp;".1"</f>
        <v>....1.1</v>
      </c>
      <c r="I24" s="2257"/>
      <c r="J24" s="2257">
        <v>1</v>
      </c>
      <c r="K24" s="357"/>
      <c r="L24" s="1293" t="str">
        <f>$G$24</f>
        <v>....1.1</v>
      </c>
      <c r="M24" s="286" t="s">
        <v>449</v>
      </c>
      <c r="N24" s="300"/>
      <c r="O24" s="2245"/>
      <c r="P24" s="2246"/>
      <c r="Q24" s="2246"/>
      <c r="R24" s="2246"/>
      <c r="S24" s="2246"/>
      <c r="T24" s="2246"/>
      <c r="U24" s="2246"/>
      <c r="V24" s="2246"/>
      <c r="W24" s="2247"/>
      <c r="X24" s="1258" t="s">
        <v>450</v>
      </c>
      <c r="Z24" s="500"/>
      <c r="AA24" s="500" t="str">
        <f>IF(M24="","",M24)</f>
        <v>Группа потребителей</v>
      </c>
      <c r="AB24" s="500"/>
      <c r="AC24" s="500"/>
      <c r="AD24" s="1155">
        <v>82</v>
      </c>
    </row>
    <row customHeight="1" ht="11.549999999999999">
      <c r="A25" s="1363" t="s">
        <v>212</v>
      </c>
      <c r="B25" s="1363" t="s">
        <v>213</v>
      </c>
      <c r="C25" s="1363" t="s">
        <v>214</v>
      </c>
      <c r="D25" s="1363" t="s">
        <v>215</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452</v>
      </c>
      <c r="Y25" s="511">
        <f>STRCHECKDATE(O26:W26)</f>
      </c>
      <c r="Z25" s="500"/>
      <c r="AA25" s="500" t="str">
        <f>IF(M25="","",M25)</f>
        <v/>
      </c>
      <c r="AB25" s="500"/>
      <c r="AC25" s="500"/>
      <c r="AD25" s="1155">
        <v>11</v>
      </c>
    </row>
    <row customHeight="1" ht="11.549999999999999">
      <c r="A26" s="1363" t="s">
        <v>212</v>
      </c>
      <c r="B26" s="1363" t="s">
        <v>213</v>
      </c>
      <c r="C26" s="1363" t="s">
        <v>214</v>
      </c>
      <c r="D26" s="1363" t="s">
        <v>215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212</v>
      </c>
      <c r="B27" s="1363" t="s">
        <v>213</v>
      </c>
      <c r="C27" s="1363" t="s">
        <v>214</v>
      </c>
      <c r="D27" s="1363" t="s">
        <v>215</v>
      </c>
      <c r="E27" s="1363"/>
      <c r="F27" s="2607"/>
      <c r="G27" s="2217"/>
      <c r="I27" s="2257"/>
      <c r="J27" s="2257"/>
      <c r="K27" s="356"/>
      <c r="L27" s="1278"/>
      <c r="M27" s="288" t="s">
        <v>453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212</v>
      </c>
      <c r="B28" s="1363" t="s">
        <v>213</v>
      </c>
      <c r="C28" s="1363" t="s">
        <v>214</v>
      </c>
      <c r="D28" s="1363" t="s">
        <v>215</v>
      </c>
      <c r="E28" s="1363"/>
      <c r="F28" s="2607"/>
      <c r="I28" s="2257"/>
      <c r="J28" s="1291"/>
      <c r="K28" s="356"/>
      <c r="L28" s="1278"/>
      <c r="M28" s="287" t="s">
        <v>454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212</v>
      </c>
      <c r="B29" s="1363" t="s">
        <v>213</v>
      </c>
      <c r="C29" s="1363" t="s">
        <v>214</v>
      </c>
      <c r="D29" s="1363" t="s">
        <v>215</v>
      </c>
      <c r="E29" s="1363"/>
      <c r="F29" s="1365"/>
      <c r="G29" s="1365"/>
      <c r="H29" s="537"/>
      <c r="I29" s="360"/>
      <c r="J29" s="375"/>
      <c r="K29" s="355"/>
      <c r="L29" s="1278"/>
      <c r="M29" s="365" t="s">
        <v>455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212</v>
      </c>
      <c r="B30" s="1363" t="s">
        <v>213</v>
      </c>
      <c r="C30" s="1363" t="s">
        <v>214</v>
      </c>
      <c r="D30" s="1363"/>
      <c r="E30" s="1363" t="s">
        <v>626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212</v>
      </c>
      <c r="B31" s="1363" t="s">
        <v>213</v>
      </c>
      <c r="C31" s="1363"/>
      <c r="D31" s="1363"/>
      <c r="E31" s="1363" t="s">
        <v>2275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2276</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209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843</v>
      </c>
      <c r="M35" s="2285" t="s">
        <v>2277</v>
      </c>
      <c r="N35" s="2285"/>
      <c r="O35" s="2285"/>
      <c r="P35" s="2285"/>
      <c r="Q35" s="2285"/>
      <c r="R35" s="2285"/>
      <c r="S35" s="2285"/>
      <c r="T35" s="2285"/>
      <c r="U35" s="2285"/>
      <c r="V35" s="2285"/>
      <c r="W35" s="2285"/>
      <c r="X35" s="2285"/>
      <c r="AD35" s="1155">
        <v>27</v>
      </c>
    </row>
    <row customHeight="1" ht="109.19999999999999">
      <c r="H36" s="537"/>
      <c r="I36" s="1303"/>
      <c r="M36" s="2285" t="s">
        <v>2278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D3394-53DB-F192-3C7A-F1ED751D98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30881-6822-BA0E-A83B-E1DE80235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D2998-9FE8-7AD2-8C4E-C135342AB8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7C1B7-601D-A3E4-138E-6C608E8DA0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36CC4-01A7-BE85-8128-328C3FB938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B3D2E-9538-56EC-8618-B5E822D588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02451-3A91-9FB1-D38A-213869173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1156C-6C78-C191-C883-430FC80208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FAF2-B36D-D2A6-AC0B-3EC413B3AE4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2279</v>
      </c>
      <c r="B1" s="2616" t="s">
        <v>2280</v>
      </c>
      <c r="C1" s="2617" t="s">
        <v>2281</v>
      </c>
      <c r="D1" s="2618"/>
      <c r="E1" s="836" t="s">
        <v>2282</v>
      </c>
    </row>
    <row customHeight="1" ht="11.25">
      <c r="A2" s="2619"/>
      <c r="B2" s="765" t="s">
        <v>26</v>
      </c>
      <c r="C2" s="753"/>
      <c r="D2" s="764"/>
      <c r="E2" s="836"/>
    </row>
    <row customHeight="1" ht="11.25">
      <c r="A3" s="2620"/>
      <c r="B3" s="2621" t="s">
        <v>33</v>
      </c>
      <c r="C3" s="753"/>
      <c r="D3" s="764"/>
      <c r="E3" s="836"/>
    </row>
    <row customHeight="1" ht="11.25">
      <c r="A4" s="2622"/>
      <c r="B4" s="766" t="s">
        <v>1707</v>
      </c>
      <c r="C4" s="753"/>
      <c r="D4" s="764"/>
      <c r="E4" s="836"/>
    </row>
    <row customHeight="1" ht="11.25">
      <c r="A5" s="2623"/>
      <c r="B5" s="766" t="s">
        <v>1701</v>
      </c>
      <c r="C5" s="2624" t="s">
        <v>2046</v>
      </c>
      <c r="D5" s="2625" t="s">
        <v>2283</v>
      </c>
      <c r="E5" s="836"/>
    </row>
    <row s="1850" customFormat="1" customHeight="1" ht="11.25">
      <c r="A6" s="2626"/>
      <c r="B6" s="766" t="s">
        <v>1711</v>
      </c>
      <c r="C6" s="753"/>
      <c r="D6" s="764"/>
      <c r="E6" s="836"/>
    </row>
    <row customHeight="1" ht="11.25">
      <c r="A7" s="2627"/>
      <c r="B7" s="766" t="s">
        <v>1719</v>
      </c>
      <c r="C7" s="753"/>
      <c r="D7" s="764"/>
      <c r="E7" s="836"/>
    </row>
    <row customHeight="1" ht="11.25">
      <c r="A8" s="756"/>
      <c r="B8" s="766" t="s">
        <v>1714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ACFF4-107E-873E-D7C7-7BCD90B0C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92CBF-9E5C-3559-0645-A6E9F1482F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DCBFF-24B1-B931-F082-390CFBDBC4AC}" mc:Ignorable="x14ac xr xr2 xr3">
  <sheetPr>
    <tabColor rgb="FFFFCC99"/>
  </sheetPr>
  <dimension ref="A1:I3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2284</v>
      </c>
      <c r="B1" s="68" t="s">
        <v>2285</v>
      </c>
      <c r="C1" s="68" t="s">
        <v>2286</v>
      </c>
      <c r="D1" s="68" t="s">
        <v>2287</v>
      </c>
      <c r="E1" s="68" t="s">
        <v>2288</v>
      </c>
      <c r="F1" s="68" t="s">
        <v>2289</v>
      </c>
      <c r="G1" s="68" t="s">
        <v>2290</v>
      </c>
      <c r="H1" s="68" t="s">
        <v>2291</v>
      </c>
      <c r="I1" s="68" t="s">
        <v>2292</v>
      </c>
    </row>
    <row customHeight="1" ht="11.25">
      <c r="A2" s="1850" t="s">
        <v>2293</v>
      </c>
      <c r="B2" s="1850" t="s">
        <v>16</v>
      </c>
      <c r="C2" s="1850" t="s">
        <v>2294</v>
      </c>
      <c r="D2" s="1850" t="s">
        <v>2295</v>
      </c>
      <c r="E2" s="1850" t="s">
        <v>2296</v>
      </c>
      <c r="F2" s="1850" t="s">
        <v>53</v>
      </c>
      <c r="G2" s="1850" t="s">
        <v>28</v>
      </c>
      <c r="H2" s="1850" t="s">
        <v>28</v>
      </c>
      <c r="I2" s="1850" t="s">
        <v>847</v>
      </c>
    </row>
    <row customHeight="1" ht="11.25">
      <c r="A3" s="1850" t="s">
        <v>2293</v>
      </c>
      <c r="B3" s="1850" t="s">
        <v>16</v>
      </c>
      <c r="C3" s="1850" t="s">
        <v>2297</v>
      </c>
      <c r="D3" s="1850" t="s">
        <v>2298</v>
      </c>
      <c r="E3" s="1850" t="s">
        <v>2299</v>
      </c>
      <c r="F3" s="1850" t="s">
        <v>53</v>
      </c>
      <c r="G3" s="1850" t="s">
        <v>28</v>
      </c>
      <c r="H3" s="1850" t="s">
        <v>28</v>
      </c>
      <c r="I3" s="1850" t="s">
        <v>847</v>
      </c>
    </row>
    <row customHeight="1" ht="11.25">
      <c r="A4" s="1850" t="s">
        <v>2293</v>
      </c>
      <c r="B4" s="1850" t="s">
        <v>16</v>
      </c>
      <c r="C4" s="1850" t="s">
        <v>2300</v>
      </c>
      <c r="D4" s="1850" t="s">
        <v>2301</v>
      </c>
      <c r="E4" s="1850" t="s">
        <v>2302</v>
      </c>
      <c r="F4" s="1850" t="s">
        <v>53</v>
      </c>
      <c r="G4" s="1850" t="s">
        <v>28</v>
      </c>
      <c r="H4" s="1850" t="s">
        <v>28</v>
      </c>
      <c r="I4" s="1850" t="s">
        <v>847</v>
      </c>
    </row>
    <row customHeight="1" ht="11.25">
      <c r="A5" s="1850" t="s">
        <v>2293</v>
      </c>
      <c r="B5" s="1850" t="s">
        <v>16</v>
      </c>
      <c r="C5" s="1850" t="s">
        <v>2303</v>
      </c>
      <c r="D5" s="1850" t="s">
        <v>2304</v>
      </c>
      <c r="E5" s="1850" t="s">
        <v>2305</v>
      </c>
      <c r="F5" s="1850" t="s">
        <v>2306</v>
      </c>
      <c r="G5" s="1850" t="s">
        <v>2307</v>
      </c>
      <c r="H5" s="1850" t="s">
        <v>28</v>
      </c>
      <c r="I5" s="1850" t="s">
        <v>847</v>
      </c>
    </row>
    <row customHeight="1" ht="11.25">
      <c r="A6" s="1850" t="s">
        <v>2293</v>
      </c>
      <c r="B6" s="1850" t="s">
        <v>16</v>
      </c>
      <c r="C6" s="1850" t="s">
        <v>2308</v>
      </c>
      <c r="D6" s="1850" t="s">
        <v>2309</v>
      </c>
      <c r="E6" s="1850" t="s">
        <v>2310</v>
      </c>
      <c r="F6" s="1850" t="s">
        <v>2311</v>
      </c>
      <c r="G6" s="1850" t="s">
        <v>28</v>
      </c>
      <c r="H6" s="1850" t="s">
        <v>28</v>
      </c>
      <c r="I6" s="1850" t="s">
        <v>847</v>
      </c>
    </row>
    <row customHeight="1" ht="11.25">
      <c r="A7" s="1850" t="s">
        <v>2293</v>
      </c>
      <c r="B7" s="1850" t="s">
        <v>16</v>
      </c>
      <c r="C7" s="1850" t="s">
        <v>2312</v>
      </c>
      <c r="D7" s="1850" t="s">
        <v>2313</v>
      </c>
      <c r="E7" s="1850" t="s">
        <v>2314</v>
      </c>
      <c r="F7" s="1850" t="s">
        <v>2311</v>
      </c>
      <c r="G7" s="1850" t="s">
        <v>28</v>
      </c>
      <c r="H7" s="1850" t="s">
        <v>28</v>
      </c>
      <c r="I7" s="1850" t="s">
        <v>847</v>
      </c>
    </row>
    <row customHeight="1" ht="11.25">
      <c r="A8" s="1850" t="s">
        <v>2293</v>
      </c>
      <c r="B8" s="1850" t="s">
        <v>16</v>
      </c>
      <c r="C8" s="1850" t="s">
        <v>2315</v>
      </c>
      <c r="D8" s="1850" t="s">
        <v>2316</v>
      </c>
      <c r="E8" s="1850" t="s">
        <v>2317</v>
      </c>
      <c r="F8" s="1850" t="s">
        <v>2318</v>
      </c>
      <c r="G8" s="1850" t="s">
        <v>28</v>
      </c>
      <c r="H8" s="1850" t="s">
        <v>28</v>
      </c>
      <c r="I8" s="1850" t="s">
        <v>847</v>
      </c>
    </row>
    <row customHeight="1" ht="11.25">
      <c r="A9" s="1850" t="s">
        <v>2293</v>
      </c>
      <c r="B9" s="1850" t="s">
        <v>16</v>
      </c>
      <c r="C9" s="1850" t="s">
        <v>2319</v>
      </c>
      <c r="D9" s="1850" t="s">
        <v>2320</v>
      </c>
      <c r="E9" s="1850" t="s">
        <v>2321</v>
      </c>
      <c r="F9" s="1850" t="s">
        <v>53</v>
      </c>
      <c r="G9" s="1850" t="s">
        <v>28</v>
      </c>
      <c r="H9" s="1850" t="s">
        <v>28</v>
      </c>
      <c r="I9" s="1850" t="s">
        <v>847</v>
      </c>
    </row>
    <row customHeight="1" ht="11.25">
      <c r="A10" s="1850" t="s">
        <v>2293</v>
      </c>
      <c r="B10" s="1850" t="s">
        <v>16</v>
      </c>
      <c r="C10" s="1850" t="s">
        <v>2322</v>
      </c>
      <c r="D10" s="1850" t="s">
        <v>2323</v>
      </c>
      <c r="E10" s="1850" t="s">
        <v>2324</v>
      </c>
      <c r="F10" s="1850" t="s">
        <v>2311</v>
      </c>
      <c r="G10" s="1850" t="s">
        <v>28</v>
      </c>
      <c r="H10" s="1850" t="s">
        <v>28</v>
      </c>
      <c r="I10" s="1850" t="s">
        <v>847</v>
      </c>
    </row>
    <row customHeight="1" ht="11.25">
      <c r="A11" s="1850" t="s">
        <v>2293</v>
      </c>
      <c r="B11" s="1850" t="s">
        <v>16</v>
      </c>
      <c r="C11" s="1850" t="s">
        <v>2325</v>
      </c>
      <c r="D11" s="1850" t="s">
        <v>2326</v>
      </c>
      <c r="E11" s="1850" t="s">
        <v>2327</v>
      </c>
      <c r="F11" s="1850" t="s">
        <v>53</v>
      </c>
      <c r="G11" s="1850" t="s">
        <v>28</v>
      </c>
      <c r="H11" s="1850" t="s">
        <v>28</v>
      </c>
      <c r="I11" s="1850" t="s">
        <v>847</v>
      </c>
    </row>
    <row customHeight="1" ht="11.25">
      <c r="A12" s="1850" t="s">
        <v>2293</v>
      </c>
      <c r="B12" s="1850" t="s">
        <v>16</v>
      </c>
      <c r="C12" s="1850" t="s">
        <v>2328</v>
      </c>
      <c r="D12" s="1850" t="s">
        <v>2329</v>
      </c>
      <c r="E12" s="1850" t="s">
        <v>2330</v>
      </c>
      <c r="F12" s="1850" t="s">
        <v>53</v>
      </c>
      <c r="G12" s="1850" t="s">
        <v>28</v>
      </c>
      <c r="H12" s="1850" t="s">
        <v>28</v>
      </c>
      <c r="I12" s="1850" t="s">
        <v>847</v>
      </c>
    </row>
    <row customHeight="1" ht="11.25">
      <c r="A13" s="1850" t="s">
        <v>2293</v>
      </c>
      <c r="B13" s="1850" t="s">
        <v>16</v>
      </c>
      <c r="C13" s="1850" t="s">
        <v>13</v>
      </c>
      <c r="D13" s="1850" t="s">
        <v>48</v>
      </c>
      <c r="E13" s="1850" t="s">
        <v>51</v>
      </c>
      <c r="F13" s="1850" t="s">
        <v>53</v>
      </c>
      <c r="G13" s="1850" t="s">
        <v>2331</v>
      </c>
      <c r="H13" s="1850" t="s">
        <v>28</v>
      </c>
      <c r="I13" s="1850" t="s">
        <v>847</v>
      </c>
    </row>
    <row customHeight="1" ht="11.25">
      <c r="A14" s="1850" t="s">
        <v>2293</v>
      </c>
      <c r="B14" s="1850" t="s">
        <v>16</v>
      </c>
      <c r="C14" s="1850" t="s">
        <v>2332</v>
      </c>
      <c r="D14" s="1850" t="s">
        <v>2333</v>
      </c>
      <c r="E14" s="1850" t="s">
        <v>2334</v>
      </c>
      <c r="F14" s="1850" t="s">
        <v>53</v>
      </c>
      <c r="G14" s="1850" t="s">
        <v>28</v>
      </c>
      <c r="H14" s="1850" t="s">
        <v>28</v>
      </c>
      <c r="I14" s="1850" t="s">
        <v>847</v>
      </c>
    </row>
    <row customHeight="1" ht="11.25">
      <c r="A15" s="1850" t="s">
        <v>2293</v>
      </c>
      <c r="B15" s="1850" t="s">
        <v>16</v>
      </c>
      <c r="C15" s="1850" t="s">
        <v>2335</v>
      </c>
      <c r="D15" s="1850" t="s">
        <v>2336</v>
      </c>
      <c r="E15" s="1850" t="s">
        <v>2337</v>
      </c>
      <c r="F15" s="1850" t="s">
        <v>53</v>
      </c>
      <c r="G15" s="1850" t="s">
        <v>28</v>
      </c>
      <c r="H15" s="1850" t="s">
        <v>28</v>
      </c>
      <c r="I15" s="1850" t="s">
        <v>847</v>
      </c>
    </row>
    <row customHeight="1" ht="11.25">
      <c r="A16" s="1850" t="s">
        <v>2293</v>
      </c>
      <c r="B16" s="1850" t="s">
        <v>16</v>
      </c>
      <c r="C16" s="1850" t="s">
        <v>2338</v>
      </c>
      <c r="D16" s="1850" t="s">
        <v>2339</v>
      </c>
      <c r="E16" s="1850" t="s">
        <v>2340</v>
      </c>
      <c r="F16" s="1850" t="s">
        <v>2306</v>
      </c>
      <c r="G16" s="1850" t="s">
        <v>28</v>
      </c>
      <c r="H16" s="1850" t="s">
        <v>28</v>
      </c>
      <c r="I16" s="1850" t="s">
        <v>847</v>
      </c>
    </row>
    <row customHeight="1" ht="11.25">
      <c r="A17" s="1850" t="s">
        <v>2293</v>
      </c>
      <c r="B17" s="1850" t="s">
        <v>16</v>
      </c>
      <c r="C17" s="1850" t="s">
        <v>2341</v>
      </c>
      <c r="D17" s="1850" t="s">
        <v>2342</v>
      </c>
      <c r="E17" s="1850" t="s">
        <v>2343</v>
      </c>
      <c r="F17" s="1850" t="s">
        <v>2344</v>
      </c>
      <c r="G17" s="1850" t="s">
        <v>2345</v>
      </c>
      <c r="H17" s="1850" t="s">
        <v>28</v>
      </c>
      <c r="I17" s="1850" t="s">
        <v>847</v>
      </c>
    </row>
    <row customHeight="1" ht="11.25">
      <c r="A18" s="1850" t="s">
        <v>2293</v>
      </c>
      <c r="B18" s="1850" t="s">
        <v>16</v>
      </c>
      <c r="C18" s="1850" t="s">
        <v>2346</v>
      </c>
      <c r="D18" s="1850" t="s">
        <v>2347</v>
      </c>
      <c r="E18" s="1850" t="s">
        <v>2348</v>
      </c>
      <c r="F18" s="1850" t="s">
        <v>2349</v>
      </c>
      <c r="G18" s="1850" t="s">
        <v>2350</v>
      </c>
      <c r="H18" s="1850" t="s">
        <v>28</v>
      </c>
      <c r="I18" s="1850" t="s">
        <v>847</v>
      </c>
    </row>
    <row customHeight="1" ht="11.25">
      <c r="A19" s="1850" t="s">
        <v>2293</v>
      </c>
      <c r="B19" s="1850" t="s">
        <v>16</v>
      </c>
      <c r="C19" s="1850" t="s">
        <v>2351</v>
      </c>
      <c r="D19" s="1850" t="s">
        <v>2352</v>
      </c>
      <c r="E19" s="1850" t="s">
        <v>2353</v>
      </c>
      <c r="F19" s="1850" t="s">
        <v>2311</v>
      </c>
      <c r="G19" s="1850" t="s">
        <v>2354</v>
      </c>
      <c r="H19" s="1850" t="s">
        <v>28</v>
      </c>
      <c r="I19" s="1850" t="s">
        <v>847</v>
      </c>
    </row>
    <row customHeight="1" ht="11.25">
      <c r="A20" s="1850" t="s">
        <v>2293</v>
      </c>
      <c r="B20" s="1850" t="s">
        <v>16</v>
      </c>
      <c r="C20" s="1850" t="s">
        <v>2355</v>
      </c>
      <c r="D20" s="1850" t="s">
        <v>2356</v>
      </c>
      <c r="E20" s="1850" t="s">
        <v>2357</v>
      </c>
      <c r="F20" s="1850" t="s">
        <v>2311</v>
      </c>
      <c r="G20" s="1850" t="s">
        <v>2358</v>
      </c>
      <c r="H20" s="1850" t="s">
        <v>28</v>
      </c>
      <c r="I20" s="1850" t="s">
        <v>847</v>
      </c>
    </row>
    <row customHeight="1" ht="11.25">
      <c r="A21" s="1850" t="s">
        <v>2293</v>
      </c>
      <c r="B21" s="1850" t="s">
        <v>16</v>
      </c>
      <c r="C21" s="1850" t="s">
        <v>2359</v>
      </c>
      <c r="D21" s="1850" t="s">
        <v>2360</v>
      </c>
      <c r="E21" s="1850" t="s">
        <v>2361</v>
      </c>
      <c r="F21" s="1850" t="s">
        <v>2362</v>
      </c>
      <c r="G21" s="1850" t="s">
        <v>28</v>
      </c>
      <c r="H21" s="1850" t="s">
        <v>28</v>
      </c>
      <c r="I21" s="1850" t="s">
        <v>847</v>
      </c>
    </row>
    <row customHeight="1" ht="11.25">
      <c r="A22" s="1850" t="s">
        <v>2293</v>
      </c>
      <c r="B22" s="1850" t="s">
        <v>16</v>
      </c>
      <c r="C22" s="1850" t="s">
        <v>2363</v>
      </c>
      <c r="D22" s="1850" t="s">
        <v>2364</v>
      </c>
      <c r="E22" s="1850" t="s">
        <v>2365</v>
      </c>
      <c r="F22" s="1850" t="s">
        <v>2366</v>
      </c>
      <c r="G22" s="1850" t="s">
        <v>28</v>
      </c>
      <c r="H22" s="1850" t="s">
        <v>28</v>
      </c>
      <c r="I22" s="1850" t="s">
        <v>847</v>
      </c>
    </row>
    <row customHeight="1" ht="11.25">
      <c r="A23" s="1850" t="s">
        <v>2293</v>
      </c>
      <c r="B23" s="1850" t="s">
        <v>16</v>
      </c>
      <c r="C23" s="1850" t="s">
        <v>2367</v>
      </c>
      <c r="D23" s="1850" t="s">
        <v>2368</v>
      </c>
      <c r="E23" s="1850" t="s">
        <v>2369</v>
      </c>
      <c r="F23" s="1850" t="s">
        <v>53</v>
      </c>
      <c r="G23" s="1850" t="s">
        <v>2370</v>
      </c>
      <c r="H23" s="1850" t="s">
        <v>28</v>
      </c>
      <c r="I23" s="1850" t="s">
        <v>847</v>
      </c>
    </row>
    <row customHeight="1" ht="11.25">
      <c r="A24" s="1850" t="s">
        <v>2293</v>
      </c>
      <c r="B24" s="1850" t="s">
        <v>16</v>
      </c>
      <c r="C24" s="1850" t="s">
        <v>2371</v>
      </c>
      <c r="D24" s="1850" t="s">
        <v>2372</v>
      </c>
      <c r="E24" s="1850" t="s">
        <v>2373</v>
      </c>
      <c r="F24" s="1850" t="s">
        <v>2374</v>
      </c>
      <c r="G24" s="1850" t="s">
        <v>28</v>
      </c>
      <c r="H24" s="1850" t="s">
        <v>28</v>
      </c>
      <c r="I24" s="1850" t="s">
        <v>847</v>
      </c>
    </row>
    <row customHeight="1" ht="11.25">
      <c r="A25" s="1850" t="s">
        <v>2293</v>
      </c>
      <c r="B25" s="1850" t="s">
        <v>16</v>
      </c>
      <c r="C25" s="1850" t="s">
        <v>2375</v>
      </c>
      <c r="D25" s="1850" t="s">
        <v>2376</v>
      </c>
      <c r="E25" s="1850" t="s">
        <v>2377</v>
      </c>
      <c r="F25" s="1850" t="s">
        <v>2366</v>
      </c>
      <c r="G25" s="1850" t="s">
        <v>28</v>
      </c>
      <c r="H25" s="1850" t="s">
        <v>28</v>
      </c>
      <c r="I25" s="1850" t="s">
        <v>847</v>
      </c>
    </row>
    <row customHeight="1" ht="11.25">
      <c r="A26" s="1850" t="s">
        <v>2293</v>
      </c>
      <c r="B26" s="1850" t="s">
        <v>16</v>
      </c>
      <c r="C26" s="1850" t="s">
        <v>28</v>
      </c>
      <c r="D26" s="1850" t="s">
        <v>2378</v>
      </c>
      <c r="E26" s="1850" t="s">
        <v>2379</v>
      </c>
      <c r="F26" s="1850" t="s">
        <v>53</v>
      </c>
      <c r="G26" s="1850" t="s">
        <v>28</v>
      </c>
      <c r="H26" s="1850" t="s">
        <v>28</v>
      </c>
      <c r="I26" s="1850" t="s">
        <v>847</v>
      </c>
    </row>
    <row customHeight="1" ht="11.25">
      <c r="A27" s="1850" t="s">
        <v>2293</v>
      </c>
      <c r="B27" s="1850" t="s">
        <v>16</v>
      </c>
      <c r="C27" s="1850" t="s">
        <v>2380</v>
      </c>
      <c r="D27" s="1850" t="s">
        <v>2381</v>
      </c>
      <c r="E27" s="1850" t="s">
        <v>2321</v>
      </c>
      <c r="F27" s="1850" t="s">
        <v>2349</v>
      </c>
      <c r="G27" s="1850" t="s">
        <v>28</v>
      </c>
      <c r="H27" s="1850" t="s">
        <v>28</v>
      </c>
      <c r="I27" s="1850" t="s">
        <v>847</v>
      </c>
    </row>
    <row customHeight="1" ht="11.25">
      <c r="A28" s="1850" t="s">
        <v>2293</v>
      </c>
      <c r="B28" s="1850" t="s">
        <v>16</v>
      </c>
      <c r="C28" s="1850" t="s">
        <v>2382</v>
      </c>
      <c r="D28" s="1850" t="s">
        <v>2383</v>
      </c>
      <c r="E28" s="1850" t="s">
        <v>2384</v>
      </c>
      <c r="F28" s="1850" t="s">
        <v>53</v>
      </c>
      <c r="G28" s="1850" t="s">
        <v>2385</v>
      </c>
      <c r="H28" s="1850" t="s">
        <v>28</v>
      </c>
      <c r="I28" s="1850" t="s">
        <v>847</v>
      </c>
    </row>
    <row customHeight="1" ht="11.25">
      <c r="A29" s="1850" t="s">
        <v>2293</v>
      </c>
      <c r="B29" s="1850" t="s">
        <v>16</v>
      </c>
      <c r="C29" s="1850" t="s">
        <v>2386</v>
      </c>
      <c r="D29" s="1850" t="s">
        <v>2387</v>
      </c>
      <c r="E29" s="1850" t="s">
        <v>2388</v>
      </c>
      <c r="F29" s="1850" t="s">
        <v>615</v>
      </c>
      <c r="G29" s="1850" t="s">
        <v>28</v>
      </c>
      <c r="H29" s="1850" t="s">
        <v>28</v>
      </c>
      <c r="I29" s="1850" t="s">
        <v>847</v>
      </c>
    </row>
    <row customHeight="1" ht="11.25">
      <c r="A30" s="1850" t="s">
        <v>2293</v>
      </c>
      <c r="B30" s="1850" t="s">
        <v>16</v>
      </c>
      <c r="C30" s="1850" t="s">
        <v>2389</v>
      </c>
      <c r="D30" s="1850" t="s">
        <v>2390</v>
      </c>
      <c r="E30" s="1850" t="s">
        <v>2391</v>
      </c>
      <c r="F30" s="1850" t="s">
        <v>615</v>
      </c>
      <c r="G30" s="1850" t="s">
        <v>28</v>
      </c>
      <c r="H30" s="1850" t="s">
        <v>28</v>
      </c>
      <c r="I30" s="1850" t="s">
        <v>847</v>
      </c>
    </row>
    <row customHeight="1" ht="11.25">
      <c r="A31" s="1850" t="s">
        <v>2293</v>
      </c>
      <c r="B31" s="1850" t="s">
        <v>16</v>
      </c>
      <c r="C31" s="1850" t="s">
        <v>2392</v>
      </c>
      <c r="D31" s="1850" t="s">
        <v>2393</v>
      </c>
      <c r="E31" s="1850" t="s">
        <v>2394</v>
      </c>
      <c r="F31" s="1850" t="s">
        <v>2395</v>
      </c>
      <c r="G31" s="1850" t="s">
        <v>28</v>
      </c>
      <c r="H31" s="1850" t="s">
        <v>28</v>
      </c>
      <c r="I31" s="1850" t="s">
        <v>847</v>
      </c>
    </row>
    <row customHeight="1" ht="11.25">
      <c r="A32" s="1850" t="s">
        <v>2293</v>
      </c>
      <c r="B32" s="1850" t="s">
        <v>16</v>
      </c>
      <c r="C32" s="1850" t="s">
        <v>2396</v>
      </c>
      <c r="D32" s="1850" t="s">
        <v>2397</v>
      </c>
      <c r="E32" s="1850" t="s">
        <v>2398</v>
      </c>
      <c r="F32" s="1850" t="s">
        <v>2311</v>
      </c>
      <c r="G32" s="1850" t="s">
        <v>28</v>
      </c>
      <c r="H32" s="1850" t="s">
        <v>28</v>
      </c>
      <c r="I32" s="1850" t="s">
        <v>847</v>
      </c>
    </row>
    <row customHeight="1" ht="11.25">
      <c r="A33" s="1850" t="s">
        <v>2293</v>
      </c>
      <c r="B33" s="1850" t="s">
        <v>16</v>
      </c>
      <c r="C33" s="1850" t="s">
        <v>2399</v>
      </c>
      <c r="D33" s="1850" t="s">
        <v>2400</v>
      </c>
      <c r="E33" s="1850" t="s">
        <v>2401</v>
      </c>
      <c r="F33" s="1850" t="s">
        <v>2402</v>
      </c>
      <c r="G33" s="1850" t="s">
        <v>28</v>
      </c>
      <c r="H33" s="1850" t="s">
        <v>28</v>
      </c>
      <c r="I33" s="1850" t="s">
        <v>847</v>
      </c>
    </row>
    <row customHeight="1" ht="11.25">
      <c r="A34" s="1850" t="s">
        <v>2293</v>
      </c>
      <c r="B34" s="1850" t="s">
        <v>16</v>
      </c>
      <c r="C34" s="1850" t="s">
        <v>2403</v>
      </c>
      <c r="D34" s="1850" t="s">
        <v>2404</v>
      </c>
      <c r="E34" s="1850" t="s">
        <v>2405</v>
      </c>
      <c r="F34" s="1850" t="s">
        <v>2402</v>
      </c>
      <c r="G34" s="1850" t="s">
        <v>28</v>
      </c>
      <c r="H34" s="1850" t="s">
        <v>28</v>
      </c>
      <c r="I34" s="1850" t="s">
        <v>847</v>
      </c>
    </row>
    <row customHeight="1" ht="11.25">
      <c r="A35" s="1850" t="s">
        <v>2293</v>
      </c>
      <c r="B35" s="1850" t="s">
        <v>16</v>
      </c>
      <c r="C35" s="1850" t="s">
        <v>2406</v>
      </c>
      <c r="D35" s="1850" t="s">
        <v>2407</v>
      </c>
      <c r="E35" s="1850" t="s">
        <v>2408</v>
      </c>
      <c r="F35" s="1850" t="s">
        <v>2402</v>
      </c>
      <c r="G35" s="1850" t="s">
        <v>28</v>
      </c>
      <c r="H35" s="1850" t="s">
        <v>28</v>
      </c>
      <c r="I35" s="1850" t="s">
        <v>847</v>
      </c>
    </row>
    <row customHeight="1" ht="11.25">
      <c r="A36" s="1850" t="s">
        <v>2293</v>
      </c>
      <c r="B36" s="1850" t="s">
        <v>16</v>
      </c>
      <c r="C36" s="1850" t="s">
        <v>2409</v>
      </c>
      <c r="D36" s="1850" t="s">
        <v>2410</v>
      </c>
      <c r="E36" s="1850" t="s">
        <v>2411</v>
      </c>
      <c r="F36" s="1850" t="s">
        <v>2366</v>
      </c>
      <c r="G36" s="1850" t="s">
        <v>28</v>
      </c>
      <c r="H36" s="1850" t="s">
        <v>28</v>
      </c>
      <c r="I36" s="1850" t="s">
        <v>847</v>
      </c>
    </row>
    <row customHeight="1" ht="11.25">
      <c r="A37" s="1850" t="s">
        <v>2293</v>
      </c>
      <c r="B37" s="1850" t="s">
        <v>16</v>
      </c>
      <c r="C37" s="1850" t="s">
        <v>2412</v>
      </c>
      <c r="D37" s="1850" t="s">
        <v>2413</v>
      </c>
      <c r="E37" s="1850" t="s">
        <v>2414</v>
      </c>
      <c r="F37" s="1850" t="s">
        <v>2366</v>
      </c>
      <c r="G37" s="1850" t="s">
        <v>28</v>
      </c>
      <c r="H37" s="1850" t="s">
        <v>28</v>
      </c>
      <c r="I37" s="1850" t="s">
        <v>847</v>
      </c>
    </row>
    <row customHeight="1" ht="11.25">
      <c r="A38" s="1850" t="s">
        <v>2293</v>
      </c>
      <c r="B38" s="1850" t="s">
        <v>16</v>
      </c>
      <c r="C38" s="1850" t="s">
        <v>2415</v>
      </c>
      <c r="D38" s="1850" t="s">
        <v>2416</v>
      </c>
      <c r="E38" s="1850" t="s">
        <v>2417</v>
      </c>
      <c r="F38" s="1850" t="s">
        <v>2311</v>
      </c>
      <c r="G38" s="1850" t="s">
        <v>28</v>
      </c>
      <c r="H38" s="1850" t="s">
        <v>28</v>
      </c>
      <c r="I38" s="1850" t="s">
        <v>847</v>
      </c>
    </row>
    <row customHeight="1" ht="11.25">
      <c r="A39" s="1850" t="s">
        <v>2293</v>
      </c>
      <c r="B39" s="1850" t="s">
        <v>16</v>
      </c>
      <c r="C39" s="1850" t="s">
        <v>2418</v>
      </c>
      <c r="D39" s="1850" t="s">
        <v>2419</v>
      </c>
      <c r="E39" s="1850" t="s">
        <v>2420</v>
      </c>
      <c r="F39" s="1850" t="s">
        <v>2311</v>
      </c>
      <c r="G39" s="1850" t="s">
        <v>28</v>
      </c>
      <c r="H39" s="1850" t="s">
        <v>28</v>
      </c>
      <c r="I39" s="1850" t="s">
        <v>847</v>
      </c>
    </row>
    <row customHeight="1" ht="11.25">
      <c r="A40" s="1850" t="s">
        <v>2293</v>
      </c>
      <c r="B40" s="1850" t="s">
        <v>16</v>
      </c>
      <c r="C40" s="1850" t="s">
        <v>2421</v>
      </c>
      <c r="D40" s="1850" t="s">
        <v>2422</v>
      </c>
      <c r="E40" s="1850" t="s">
        <v>2423</v>
      </c>
      <c r="F40" s="1850" t="s">
        <v>2402</v>
      </c>
      <c r="G40" s="1850" t="s">
        <v>2424</v>
      </c>
      <c r="H40" s="1850" t="s">
        <v>28</v>
      </c>
      <c r="I40" s="1850" t="s">
        <v>847</v>
      </c>
    </row>
    <row customHeight="1" ht="11.25">
      <c r="A41" s="1850" t="s">
        <v>2293</v>
      </c>
      <c r="B41" s="1850" t="s">
        <v>16</v>
      </c>
      <c r="C41" s="1850" t="s">
        <v>2425</v>
      </c>
      <c r="D41" s="1850" t="s">
        <v>2426</v>
      </c>
      <c r="E41" s="1850" t="s">
        <v>2427</v>
      </c>
      <c r="F41" s="1850" t="s">
        <v>2366</v>
      </c>
      <c r="G41" s="1850" t="s">
        <v>28</v>
      </c>
      <c r="H41" s="1850" t="s">
        <v>28</v>
      </c>
      <c r="I41" s="1850" t="s">
        <v>847</v>
      </c>
    </row>
    <row customHeight="1" ht="11.25">
      <c r="A42" s="1850" t="s">
        <v>2293</v>
      </c>
      <c r="B42" s="1850" t="s">
        <v>16</v>
      </c>
      <c r="C42" s="1850" t="s">
        <v>2428</v>
      </c>
      <c r="D42" s="1850" t="s">
        <v>2429</v>
      </c>
      <c r="E42" s="1850" t="s">
        <v>2430</v>
      </c>
      <c r="F42" s="1850" t="s">
        <v>2402</v>
      </c>
      <c r="G42" s="1850" t="s">
        <v>28</v>
      </c>
      <c r="H42" s="1850" t="s">
        <v>28</v>
      </c>
      <c r="I42" s="1850" t="s">
        <v>847</v>
      </c>
    </row>
    <row customHeight="1" ht="11.25">
      <c r="A43" s="1850" t="s">
        <v>2293</v>
      </c>
      <c r="B43" s="1850" t="s">
        <v>16</v>
      </c>
      <c r="C43" s="1850" t="s">
        <v>2431</v>
      </c>
      <c r="D43" s="1850" t="s">
        <v>2432</v>
      </c>
      <c r="E43" s="1850" t="s">
        <v>2433</v>
      </c>
      <c r="F43" s="1850" t="s">
        <v>2434</v>
      </c>
      <c r="G43" s="1850" t="s">
        <v>28</v>
      </c>
      <c r="H43" s="1850" t="s">
        <v>28</v>
      </c>
      <c r="I43" s="1850" t="s">
        <v>847</v>
      </c>
    </row>
    <row customHeight="1" ht="11.25">
      <c r="A44" s="1850" t="s">
        <v>2293</v>
      </c>
      <c r="B44" s="1850" t="s">
        <v>16</v>
      </c>
      <c r="C44" s="1850" t="s">
        <v>2435</v>
      </c>
      <c r="D44" s="1850" t="s">
        <v>2436</v>
      </c>
      <c r="E44" s="1850" t="s">
        <v>2437</v>
      </c>
      <c r="F44" s="1850" t="s">
        <v>2362</v>
      </c>
      <c r="G44" s="1850" t="s">
        <v>28</v>
      </c>
      <c r="H44" s="1850" t="s">
        <v>28</v>
      </c>
      <c r="I44" s="1850" t="s">
        <v>847</v>
      </c>
    </row>
    <row customHeight="1" ht="11.25">
      <c r="A45" s="1850" t="s">
        <v>2293</v>
      </c>
      <c r="B45" s="1850" t="s">
        <v>16</v>
      </c>
      <c r="C45" s="1850" t="s">
        <v>2438</v>
      </c>
      <c r="D45" s="1850" t="s">
        <v>2439</v>
      </c>
      <c r="E45" s="1850" t="s">
        <v>2440</v>
      </c>
      <c r="F45" s="1850" t="s">
        <v>2402</v>
      </c>
      <c r="G45" s="1850" t="s">
        <v>28</v>
      </c>
      <c r="H45" s="1850" t="s">
        <v>28</v>
      </c>
      <c r="I45" s="1850" t="s">
        <v>847</v>
      </c>
    </row>
    <row customHeight="1" ht="11.25">
      <c r="A46" s="1850" t="s">
        <v>2293</v>
      </c>
      <c r="B46" s="1850" t="s">
        <v>16</v>
      </c>
      <c r="C46" s="1850" t="s">
        <v>2441</v>
      </c>
      <c r="D46" s="1850" t="s">
        <v>2442</v>
      </c>
      <c r="E46" s="1850" t="s">
        <v>2443</v>
      </c>
      <c r="F46" s="1850" t="s">
        <v>2366</v>
      </c>
      <c r="G46" s="1850" t="s">
        <v>28</v>
      </c>
      <c r="H46" s="1850" t="s">
        <v>28</v>
      </c>
      <c r="I46" s="1850" t="s">
        <v>847</v>
      </c>
    </row>
    <row customHeight="1" ht="11.25">
      <c r="A47" s="1850" t="s">
        <v>2293</v>
      </c>
      <c r="B47" s="1850" t="s">
        <v>16</v>
      </c>
      <c r="C47" s="1850" t="s">
        <v>2444</v>
      </c>
      <c r="D47" s="1850" t="s">
        <v>2445</v>
      </c>
      <c r="E47" s="1850" t="s">
        <v>2446</v>
      </c>
      <c r="F47" s="1850" t="s">
        <v>2402</v>
      </c>
      <c r="G47" s="1850" t="s">
        <v>28</v>
      </c>
      <c r="H47" s="1850" t="s">
        <v>28</v>
      </c>
      <c r="I47" s="1850" t="s">
        <v>847</v>
      </c>
    </row>
    <row customHeight="1" ht="11.25">
      <c r="A48" s="1850" t="s">
        <v>2293</v>
      </c>
      <c r="B48" s="1850" t="s">
        <v>16</v>
      </c>
      <c r="C48" s="1850" t="s">
        <v>2447</v>
      </c>
      <c r="D48" s="1850" t="s">
        <v>2448</v>
      </c>
      <c r="E48" s="1850" t="s">
        <v>2449</v>
      </c>
      <c r="F48" s="1850" t="s">
        <v>2311</v>
      </c>
      <c r="G48" s="1850" t="s">
        <v>28</v>
      </c>
      <c r="H48" s="1850" t="s">
        <v>28</v>
      </c>
      <c r="I48" s="1850" t="s">
        <v>847</v>
      </c>
    </row>
    <row customHeight="1" ht="11.25">
      <c r="A49" s="1850" t="s">
        <v>2293</v>
      </c>
      <c r="B49" s="1850" t="s">
        <v>16</v>
      </c>
      <c r="C49" s="1850" t="s">
        <v>2450</v>
      </c>
      <c r="D49" s="1850" t="s">
        <v>2451</v>
      </c>
      <c r="E49" s="1850" t="s">
        <v>2452</v>
      </c>
      <c r="F49" s="1850" t="s">
        <v>2362</v>
      </c>
      <c r="G49" s="1850" t="s">
        <v>28</v>
      </c>
      <c r="H49" s="1850" t="s">
        <v>28</v>
      </c>
      <c r="I49" s="1850" t="s">
        <v>847</v>
      </c>
    </row>
    <row customHeight="1" ht="11.25">
      <c r="A50" s="1850" t="s">
        <v>2293</v>
      </c>
      <c r="B50" s="1850" t="s">
        <v>16</v>
      </c>
      <c r="C50" s="1850" t="s">
        <v>2453</v>
      </c>
      <c r="D50" s="1850" t="s">
        <v>2454</v>
      </c>
      <c r="E50" s="1850" t="s">
        <v>2455</v>
      </c>
      <c r="F50" s="1850" t="s">
        <v>2402</v>
      </c>
      <c r="G50" s="1850" t="s">
        <v>28</v>
      </c>
      <c r="H50" s="1850" t="s">
        <v>28</v>
      </c>
      <c r="I50" s="1850" t="s">
        <v>847</v>
      </c>
    </row>
    <row customHeight="1" ht="11.25">
      <c r="A51" s="1850" t="s">
        <v>2293</v>
      </c>
      <c r="B51" s="1850" t="s">
        <v>16</v>
      </c>
      <c r="C51" s="1850" t="s">
        <v>2456</v>
      </c>
      <c r="D51" s="1850" t="s">
        <v>2457</v>
      </c>
      <c r="E51" s="1850" t="s">
        <v>2458</v>
      </c>
      <c r="F51" s="1850" t="s">
        <v>2459</v>
      </c>
      <c r="G51" s="1850" t="s">
        <v>28</v>
      </c>
      <c r="H51" s="1850" t="s">
        <v>28</v>
      </c>
      <c r="I51" s="1850" t="s">
        <v>847</v>
      </c>
    </row>
    <row customHeight="1" ht="11.25">
      <c r="A52" s="1850" t="s">
        <v>2293</v>
      </c>
      <c r="B52" s="1850" t="s">
        <v>16</v>
      </c>
      <c r="C52" s="1850" t="s">
        <v>2460</v>
      </c>
      <c r="D52" s="1850" t="s">
        <v>2461</v>
      </c>
      <c r="E52" s="1850" t="s">
        <v>2462</v>
      </c>
      <c r="F52" s="1850" t="s">
        <v>53</v>
      </c>
      <c r="G52" s="1850" t="s">
        <v>28</v>
      </c>
      <c r="H52" s="1850" t="s">
        <v>28</v>
      </c>
      <c r="I52" s="1850" t="s">
        <v>847</v>
      </c>
    </row>
    <row customHeight="1" ht="11.25">
      <c r="A53" s="1850" t="s">
        <v>2293</v>
      </c>
      <c r="B53" s="1850" t="s">
        <v>16</v>
      </c>
      <c r="C53" s="1850" t="s">
        <v>2463</v>
      </c>
      <c r="D53" s="1850" t="s">
        <v>2464</v>
      </c>
      <c r="E53" s="1850" t="s">
        <v>2465</v>
      </c>
      <c r="F53" s="1850" t="s">
        <v>53</v>
      </c>
      <c r="G53" s="1850" t="s">
        <v>28</v>
      </c>
      <c r="H53" s="1850" t="s">
        <v>28</v>
      </c>
      <c r="I53" s="1850" t="s">
        <v>847</v>
      </c>
    </row>
    <row customHeight="1" ht="11.25">
      <c r="A54" s="1850" t="s">
        <v>2293</v>
      </c>
      <c r="B54" s="1850" t="s">
        <v>16</v>
      </c>
      <c r="C54" s="1850" t="s">
        <v>2466</v>
      </c>
      <c r="D54" s="1850" t="s">
        <v>2467</v>
      </c>
      <c r="E54" s="1850" t="s">
        <v>2468</v>
      </c>
      <c r="F54" s="1850" t="s">
        <v>2362</v>
      </c>
      <c r="G54" s="1850" t="s">
        <v>28</v>
      </c>
      <c r="H54" s="1850" t="s">
        <v>28</v>
      </c>
      <c r="I54" s="1850" t="s">
        <v>847</v>
      </c>
    </row>
    <row customHeight="1" ht="11.25">
      <c r="A55" s="1850" t="s">
        <v>2293</v>
      </c>
      <c r="B55" s="1850" t="s">
        <v>16</v>
      </c>
      <c r="C55" s="1850" t="s">
        <v>2469</v>
      </c>
      <c r="D55" s="1850" t="s">
        <v>2470</v>
      </c>
      <c r="E55" s="1850" t="s">
        <v>2471</v>
      </c>
      <c r="F55" s="1850" t="s">
        <v>53</v>
      </c>
      <c r="G55" s="1850" t="s">
        <v>28</v>
      </c>
      <c r="H55" s="1850" t="s">
        <v>28</v>
      </c>
      <c r="I55" s="1850" t="s">
        <v>847</v>
      </c>
    </row>
    <row customHeight="1" ht="11.25">
      <c r="A56" s="1850" t="s">
        <v>2293</v>
      </c>
      <c r="B56" s="1850" t="s">
        <v>16</v>
      </c>
      <c r="C56" s="1850" t="s">
        <v>2472</v>
      </c>
      <c r="D56" s="1850" t="s">
        <v>2473</v>
      </c>
      <c r="E56" s="1850" t="s">
        <v>2474</v>
      </c>
      <c r="F56" s="1850" t="s">
        <v>2366</v>
      </c>
      <c r="G56" s="1850" t="s">
        <v>28</v>
      </c>
      <c r="H56" s="1850" t="s">
        <v>28</v>
      </c>
      <c r="I56" s="1850" t="s">
        <v>847</v>
      </c>
    </row>
    <row customHeight="1" ht="11.25">
      <c r="A57" s="1850" t="s">
        <v>2293</v>
      </c>
      <c r="B57" s="1850" t="s">
        <v>16</v>
      </c>
      <c r="C57" s="1850" t="s">
        <v>2475</v>
      </c>
      <c r="D57" s="1850" t="s">
        <v>2476</v>
      </c>
      <c r="E57" s="1850" t="s">
        <v>2477</v>
      </c>
      <c r="F57" s="1850" t="s">
        <v>2478</v>
      </c>
      <c r="G57" s="1850" t="s">
        <v>2479</v>
      </c>
      <c r="H57" s="1850" t="s">
        <v>28</v>
      </c>
      <c r="I57" s="1850" t="s">
        <v>847</v>
      </c>
    </row>
    <row customHeight="1" ht="11.25">
      <c r="A58" s="1850" t="s">
        <v>2293</v>
      </c>
      <c r="B58" s="1850" t="s">
        <v>16</v>
      </c>
      <c r="C58" s="1850" t="s">
        <v>2480</v>
      </c>
      <c r="D58" s="1850" t="s">
        <v>2481</v>
      </c>
      <c r="E58" s="1850" t="s">
        <v>2477</v>
      </c>
      <c r="F58" s="1850" t="s">
        <v>2482</v>
      </c>
      <c r="G58" s="1850" t="s">
        <v>28</v>
      </c>
      <c r="H58" s="1850" t="s">
        <v>28</v>
      </c>
      <c r="I58" s="1850" t="s">
        <v>847</v>
      </c>
    </row>
    <row customHeight="1" ht="11.25">
      <c r="A59" s="1850" t="s">
        <v>2293</v>
      </c>
      <c r="B59" s="1850" t="s">
        <v>16</v>
      </c>
      <c r="C59" s="1850" t="s">
        <v>2483</v>
      </c>
      <c r="D59" s="1850" t="s">
        <v>2484</v>
      </c>
      <c r="E59" s="1850" t="s">
        <v>2477</v>
      </c>
      <c r="F59" s="1850" t="s">
        <v>2485</v>
      </c>
      <c r="G59" s="1850" t="s">
        <v>28</v>
      </c>
      <c r="H59" s="1850" t="s">
        <v>28</v>
      </c>
      <c r="I59" s="1850" t="s">
        <v>847</v>
      </c>
    </row>
    <row customHeight="1" ht="11.25">
      <c r="A60" s="1850" t="s">
        <v>2293</v>
      </c>
      <c r="B60" s="1850" t="s">
        <v>16</v>
      </c>
      <c r="C60" s="1850" t="s">
        <v>2486</v>
      </c>
      <c r="D60" s="1850" t="s">
        <v>2487</v>
      </c>
      <c r="E60" s="1850" t="s">
        <v>2477</v>
      </c>
      <c r="F60" s="1850" t="s">
        <v>2488</v>
      </c>
      <c r="G60" s="1850" t="s">
        <v>28</v>
      </c>
      <c r="H60" s="1850" t="s">
        <v>28</v>
      </c>
      <c r="I60" s="1850" t="s">
        <v>847</v>
      </c>
    </row>
    <row customHeight="1" ht="11.25">
      <c r="A61" s="1850" t="s">
        <v>2293</v>
      </c>
      <c r="B61" s="1850" t="s">
        <v>16</v>
      </c>
      <c r="C61" s="1850" t="s">
        <v>2489</v>
      </c>
      <c r="D61" s="1850" t="s">
        <v>2490</v>
      </c>
      <c r="E61" s="1850" t="s">
        <v>2477</v>
      </c>
      <c r="F61" s="1850" t="s">
        <v>2491</v>
      </c>
      <c r="G61" s="1850" t="s">
        <v>28</v>
      </c>
      <c r="H61" s="1850" t="s">
        <v>28</v>
      </c>
      <c r="I61" s="1850" t="s">
        <v>847</v>
      </c>
    </row>
    <row customHeight="1" ht="11.25">
      <c r="A62" s="1850" t="s">
        <v>2293</v>
      </c>
      <c r="B62" s="1850" t="s">
        <v>16</v>
      </c>
      <c r="C62" s="1850" t="s">
        <v>2492</v>
      </c>
      <c r="D62" s="1850" t="s">
        <v>2493</v>
      </c>
      <c r="E62" s="1850" t="s">
        <v>2477</v>
      </c>
      <c r="F62" s="1850" t="s">
        <v>2494</v>
      </c>
      <c r="G62" s="1850" t="s">
        <v>28</v>
      </c>
      <c r="H62" s="1850" t="s">
        <v>28</v>
      </c>
      <c r="I62" s="1850" t="s">
        <v>847</v>
      </c>
    </row>
    <row customHeight="1" ht="11.25">
      <c r="A63" s="1850" t="s">
        <v>2293</v>
      </c>
      <c r="B63" s="1850" t="s">
        <v>16</v>
      </c>
      <c r="C63" s="1850" t="s">
        <v>2495</v>
      </c>
      <c r="D63" s="1850" t="s">
        <v>2496</v>
      </c>
      <c r="E63" s="1850" t="s">
        <v>2477</v>
      </c>
      <c r="F63" s="1850" t="s">
        <v>2497</v>
      </c>
      <c r="G63" s="1850" t="s">
        <v>28</v>
      </c>
      <c r="H63" s="1850" t="s">
        <v>28</v>
      </c>
      <c r="I63" s="1850" t="s">
        <v>847</v>
      </c>
    </row>
    <row customHeight="1" ht="11.25">
      <c r="A64" s="1850" t="s">
        <v>2293</v>
      </c>
      <c r="B64" s="1850" t="s">
        <v>16</v>
      </c>
      <c r="C64" s="1850" t="s">
        <v>2498</v>
      </c>
      <c r="D64" s="1850" t="s">
        <v>2499</v>
      </c>
      <c r="E64" s="1850" t="s">
        <v>2500</v>
      </c>
      <c r="F64" s="1850" t="s">
        <v>2374</v>
      </c>
      <c r="G64" s="1850" t="s">
        <v>28</v>
      </c>
      <c r="H64" s="1850" t="s">
        <v>28</v>
      </c>
      <c r="I64" s="1850" t="s">
        <v>847</v>
      </c>
    </row>
    <row customHeight="1" ht="11.25">
      <c r="A65" s="1850" t="s">
        <v>2293</v>
      </c>
      <c r="B65" s="1850" t="s">
        <v>16</v>
      </c>
      <c r="C65" s="1850" t="s">
        <v>2501</v>
      </c>
      <c r="D65" s="1850" t="s">
        <v>2502</v>
      </c>
      <c r="E65" s="1850" t="s">
        <v>2503</v>
      </c>
      <c r="F65" s="1850" t="s">
        <v>53</v>
      </c>
      <c r="G65" s="1850" t="s">
        <v>2504</v>
      </c>
      <c r="H65" s="1850" t="s">
        <v>28</v>
      </c>
      <c r="I65" s="1850" t="s">
        <v>847</v>
      </c>
    </row>
    <row customHeight="1" ht="11.25">
      <c r="A66" s="1850" t="s">
        <v>2293</v>
      </c>
      <c r="B66" s="1850" t="s">
        <v>16</v>
      </c>
      <c r="C66" s="1850" t="s">
        <v>2505</v>
      </c>
      <c r="D66" s="1850" t="s">
        <v>2506</v>
      </c>
      <c r="E66" s="1850" t="s">
        <v>2507</v>
      </c>
      <c r="F66" s="1850" t="s">
        <v>53</v>
      </c>
      <c r="G66" s="1850" t="s">
        <v>28</v>
      </c>
      <c r="H66" s="1850" t="s">
        <v>28</v>
      </c>
      <c r="I66" s="1850" t="s">
        <v>847</v>
      </c>
    </row>
    <row customHeight="1" ht="11.25">
      <c r="A67" s="1850" t="s">
        <v>2293</v>
      </c>
      <c r="B67" s="1850" t="s">
        <v>16</v>
      </c>
      <c r="C67" s="1850" t="s">
        <v>2508</v>
      </c>
      <c r="D67" s="1850" t="s">
        <v>2509</v>
      </c>
      <c r="E67" s="1850" t="s">
        <v>2510</v>
      </c>
      <c r="F67" s="1850" t="s">
        <v>2366</v>
      </c>
      <c r="G67" s="1850" t="s">
        <v>28</v>
      </c>
      <c r="H67" s="1850" t="s">
        <v>28</v>
      </c>
      <c r="I67" s="1850" t="s">
        <v>847</v>
      </c>
    </row>
    <row customHeight="1" ht="11.25">
      <c r="A68" s="1850" t="s">
        <v>2293</v>
      </c>
      <c r="B68" s="1850" t="s">
        <v>16</v>
      </c>
      <c r="C68" s="1850" t="s">
        <v>2511</v>
      </c>
      <c r="D68" s="1850" t="s">
        <v>2512</v>
      </c>
      <c r="E68" s="1850" t="s">
        <v>2513</v>
      </c>
      <c r="F68" s="1850" t="s">
        <v>2402</v>
      </c>
      <c r="G68" s="1850" t="s">
        <v>28</v>
      </c>
      <c r="H68" s="1850" t="s">
        <v>28</v>
      </c>
      <c r="I68" s="1850" t="s">
        <v>847</v>
      </c>
    </row>
    <row customHeight="1" ht="11.25">
      <c r="A69" s="1850" t="s">
        <v>2293</v>
      </c>
      <c r="B69" s="1850" t="s">
        <v>16</v>
      </c>
      <c r="C69" s="1850" t="s">
        <v>2514</v>
      </c>
      <c r="D69" s="1850" t="s">
        <v>2515</v>
      </c>
      <c r="E69" s="1850" t="s">
        <v>2516</v>
      </c>
      <c r="F69" s="1850" t="s">
        <v>53</v>
      </c>
      <c r="G69" s="1850" t="s">
        <v>28</v>
      </c>
      <c r="H69" s="1850" t="s">
        <v>28</v>
      </c>
      <c r="I69" s="1850" t="s">
        <v>847</v>
      </c>
    </row>
    <row customHeight="1" ht="11.25">
      <c r="A70" s="1850" t="s">
        <v>2293</v>
      </c>
      <c r="B70" s="1850" t="s">
        <v>16</v>
      </c>
      <c r="C70" s="1850" t="s">
        <v>2517</v>
      </c>
      <c r="D70" s="1850" t="s">
        <v>2518</v>
      </c>
      <c r="E70" s="1850" t="s">
        <v>2519</v>
      </c>
      <c r="F70" s="1850" t="s">
        <v>2311</v>
      </c>
      <c r="G70" s="1850" t="s">
        <v>28</v>
      </c>
      <c r="H70" s="1850" t="s">
        <v>28</v>
      </c>
      <c r="I70" s="1850" t="s">
        <v>847</v>
      </c>
    </row>
    <row customHeight="1" ht="11.25">
      <c r="A71" s="1850" t="s">
        <v>2293</v>
      </c>
      <c r="B71" s="1850" t="s">
        <v>16</v>
      </c>
      <c r="C71" s="1850" t="s">
        <v>2520</v>
      </c>
      <c r="D71" s="1850" t="s">
        <v>2521</v>
      </c>
      <c r="E71" s="1850" t="s">
        <v>2522</v>
      </c>
      <c r="F71" s="1850" t="s">
        <v>53</v>
      </c>
      <c r="G71" s="1850" t="s">
        <v>28</v>
      </c>
      <c r="H71" s="1850" t="s">
        <v>28</v>
      </c>
      <c r="I71" s="1850" t="s">
        <v>847</v>
      </c>
    </row>
    <row customHeight="1" ht="11.25">
      <c r="A72" s="1850" t="s">
        <v>2293</v>
      </c>
      <c r="B72" s="1850" t="s">
        <v>16</v>
      </c>
      <c r="C72" s="1850" t="s">
        <v>2523</v>
      </c>
      <c r="D72" s="1850" t="s">
        <v>2524</v>
      </c>
      <c r="E72" s="1850" t="s">
        <v>2525</v>
      </c>
      <c r="F72" s="1850" t="s">
        <v>2374</v>
      </c>
      <c r="G72" s="1850" t="s">
        <v>2526</v>
      </c>
      <c r="H72" s="1850" t="s">
        <v>28</v>
      </c>
      <c r="I72" s="1850" t="s">
        <v>847</v>
      </c>
    </row>
    <row customHeight="1" ht="11.25">
      <c r="A73" s="1850" t="s">
        <v>2293</v>
      </c>
      <c r="B73" s="1850" t="s">
        <v>16</v>
      </c>
      <c r="C73" s="1850" t="s">
        <v>2527</v>
      </c>
      <c r="D73" s="1850" t="s">
        <v>2528</v>
      </c>
      <c r="E73" s="1850" t="s">
        <v>2529</v>
      </c>
      <c r="F73" s="1850" t="s">
        <v>2530</v>
      </c>
      <c r="G73" s="1850" t="s">
        <v>2331</v>
      </c>
      <c r="H73" s="1850" t="s">
        <v>28</v>
      </c>
      <c r="I73" s="1850" t="s">
        <v>847</v>
      </c>
    </row>
    <row customHeight="1" ht="11.25">
      <c r="A74" s="1850" t="s">
        <v>2293</v>
      </c>
      <c r="B74" s="1850" t="s">
        <v>16</v>
      </c>
      <c r="C74" s="1850" t="s">
        <v>2531</v>
      </c>
      <c r="D74" s="1850" t="s">
        <v>2532</v>
      </c>
      <c r="E74" s="1850" t="s">
        <v>2533</v>
      </c>
      <c r="F74" s="1850" t="s">
        <v>2311</v>
      </c>
      <c r="G74" s="1850" t="s">
        <v>2534</v>
      </c>
      <c r="H74" s="1850" t="s">
        <v>28</v>
      </c>
      <c r="I74" s="1850" t="s">
        <v>847</v>
      </c>
    </row>
    <row customHeight="1" ht="11.25">
      <c r="A75" s="1850" t="s">
        <v>2293</v>
      </c>
      <c r="B75" s="1850" t="s">
        <v>16</v>
      </c>
      <c r="C75" s="1850" t="s">
        <v>2535</v>
      </c>
      <c r="D75" s="1850" t="s">
        <v>2536</v>
      </c>
      <c r="E75" s="1850" t="s">
        <v>2537</v>
      </c>
      <c r="F75" s="1850" t="s">
        <v>53</v>
      </c>
      <c r="G75" s="1850" t="s">
        <v>2538</v>
      </c>
      <c r="H75" s="1850" t="s">
        <v>28</v>
      </c>
      <c r="I75" s="1850" t="s">
        <v>847</v>
      </c>
    </row>
    <row customHeight="1" ht="11.25">
      <c r="A76" s="1850" t="s">
        <v>2293</v>
      </c>
      <c r="B76" s="1850" t="s">
        <v>16</v>
      </c>
      <c r="C76" s="1850" t="s">
        <v>2539</v>
      </c>
      <c r="D76" s="1850" t="s">
        <v>2540</v>
      </c>
      <c r="E76" s="1850" t="s">
        <v>2541</v>
      </c>
      <c r="F76" s="1850" t="s">
        <v>53</v>
      </c>
      <c r="G76" s="1850" t="s">
        <v>28</v>
      </c>
      <c r="H76" s="1850" t="s">
        <v>28</v>
      </c>
      <c r="I76" s="1850" t="s">
        <v>847</v>
      </c>
    </row>
    <row customHeight="1" ht="11.25">
      <c r="A77" s="1850" t="s">
        <v>2293</v>
      </c>
      <c r="B77" s="1850" t="s">
        <v>16</v>
      </c>
      <c r="C77" s="1850" t="s">
        <v>2542</v>
      </c>
      <c r="D77" s="1850" t="s">
        <v>2543</v>
      </c>
      <c r="E77" s="1850" t="s">
        <v>2544</v>
      </c>
      <c r="F77" s="1850" t="s">
        <v>2311</v>
      </c>
      <c r="G77" s="1850" t="s">
        <v>28</v>
      </c>
      <c r="H77" s="1850" t="s">
        <v>28</v>
      </c>
      <c r="I77" s="1850" t="s">
        <v>847</v>
      </c>
    </row>
    <row customHeight="1" ht="11.25">
      <c r="A78" s="1850" t="s">
        <v>2293</v>
      </c>
      <c r="B78" s="1850" t="s">
        <v>16</v>
      </c>
      <c r="C78" s="1850" t="s">
        <v>2545</v>
      </c>
      <c r="D78" s="1850" t="s">
        <v>2546</v>
      </c>
      <c r="E78" s="1850" t="s">
        <v>2547</v>
      </c>
      <c r="F78" s="1850" t="s">
        <v>2311</v>
      </c>
      <c r="G78" s="1850" t="s">
        <v>28</v>
      </c>
      <c r="H78" s="1850" t="s">
        <v>28</v>
      </c>
      <c r="I78" s="1850" t="s">
        <v>847</v>
      </c>
    </row>
    <row customHeight="1" ht="11.25">
      <c r="A79" s="1850" t="s">
        <v>2293</v>
      </c>
      <c r="B79" s="1850" t="s">
        <v>16</v>
      </c>
      <c r="C79" s="1850" t="s">
        <v>2548</v>
      </c>
      <c r="D79" s="1850" t="s">
        <v>2549</v>
      </c>
      <c r="E79" s="1850" t="s">
        <v>2550</v>
      </c>
      <c r="F79" s="1850" t="s">
        <v>2344</v>
      </c>
      <c r="G79" s="1850" t="s">
        <v>2551</v>
      </c>
      <c r="H79" s="1850" t="s">
        <v>28</v>
      </c>
      <c r="I79" s="1850" t="s">
        <v>847</v>
      </c>
    </row>
    <row customHeight="1" ht="11.25">
      <c r="A80" s="1850" t="s">
        <v>2293</v>
      </c>
      <c r="B80" s="1850" t="s">
        <v>16</v>
      </c>
      <c r="C80" s="1850" t="s">
        <v>2552</v>
      </c>
      <c r="D80" s="1850" t="s">
        <v>2553</v>
      </c>
      <c r="E80" s="1850" t="s">
        <v>2554</v>
      </c>
      <c r="F80" s="1850" t="s">
        <v>53</v>
      </c>
      <c r="G80" s="1850" t="s">
        <v>2555</v>
      </c>
      <c r="H80" s="1850" t="s">
        <v>28</v>
      </c>
      <c r="I80" s="1850" t="s">
        <v>847</v>
      </c>
    </row>
    <row customHeight="1" ht="11.25">
      <c r="A81" s="1850" t="s">
        <v>2293</v>
      </c>
      <c r="B81" s="1850" t="s">
        <v>16</v>
      </c>
      <c r="C81" s="1850" t="s">
        <v>2556</v>
      </c>
      <c r="D81" s="1850" t="s">
        <v>2557</v>
      </c>
      <c r="E81" s="1850" t="s">
        <v>2558</v>
      </c>
      <c r="F81" s="1850" t="s">
        <v>53</v>
      </c>
      <c r="G81" s="1850" t="s">
        <v>28</v>
      </c>
      <c r="H81" s="1850" t="s">
        <v>28</v>
      </c>
      <c r="I81" s="1850" t="s">
        <v>847</v>
      </c>
    </row>
    <row customHeight="1" ht="11.25">
      <c r="A82" s="1850" t="s">
        <v>2293</v>
      </c>
      <c r="B82" s="1850" t="s">
        <v>16</v>
      </c>
      <c r="C82" s="1850" t="s">
        <v>2559</v>
      </c>
      <c r="D82" s="1850" t="s">
        <v>2560</v>
      </c>
      <c r="E82" s="1850" t="s">
        <v>2561</v>
      </c>
      <c r="F82" s="1850" t="s">
        <v>2374</v>
      </c>
      <c r="G82" s="1850" t="s">
        <v>28</v>
      </c>
      <c r="H82" s="1850" t="s">
        <v>28</v>
      </c>
      <c r="I82" s="1850" t="s">
        <v>847</v>
      </c>
    </row>
    <row customHeight="1" ht="11.25">
      <c r="A83" s="1850" t="s">
        <v>2293</v>
      </c>
      <c r="B83" s="1850" t="s">
        <v>16</v>
      </c>
      <c r="C83" s="1850" t="s">
        <v>2562</v>
      </c>
      <c r="D83" s="1850" t="s">
        <v>2560</v>
      </c>
      <c r="E83" s="1850" t="s">
        <v>2563</v>
      </c>
      <c r="F83" s="1850" t="s">
        <v>53</v>
      </c>
      <c r="G83" s="1850" t="s">
        <v>28</v>
      </c>
      <c r="H83" s="1850" t="s">
        <v>28</v>
      </c>
      <c r="I83" s="1850" t="s">
        <v>847</v>
      </c>
    </row>
    <row customHeight="1" ht="11.25">
      <c r="A84" s="1850" t="s">
        <v>2293</v>
      </c>
      <c r="B84" s="1850" t="s">
        <v>16</v>
      </c>
      <c r="C84" s="1850" t="s">
        <v>2564</v>
      </c>
      <c r="D84" s="1850" t="s">
        <v>2565</v>
      </c>
      <c r="E84" s="1850" t="s">
        <v>2566</v>
      </c>
      <c r="F84" s="1850" t="s">
        <v>53</v>
      </c>
      <c r="G84" s="1850" t="s">
        <v>28</v>
      </c>
      <c r="H84" s="1850" t="s">
        <v>28</v>
      </c>
      <c r="I84" s="1850" t="s">
        <v>847</v>
      </c>
    </row>
    <row customHeight="1" ht="11.25">
      <c r="A85" s="1850" t="s">
        <v>2293</v>
      </c>
      <c r="B85" s="1850" t="s">
        <v>16</v>
      </c>
      <c r="C85" s="1850" t="s">
        <v>2567</v>
      </c>
      <c r="D85" s="1850" t="s">
        <v>2568</v>
      </c>
      <c r="E85" s="1850" t="s">
        <v>2569</v>
      </c>
      <c r="F85" s="1850" t="s">
        <v>2311</v>
      </c>
      <c r="G85" s="1850" t="s">
        <v>28</v>
      </c>
      <c r="H85" s="1850" t="s">
        <v>28</v>
      </c>
      <c r="I85" s="1850" t="s">
        <v>847</v>
      </c>
    </row>
    <row customHeight="1" ht="11.25">
      <c r="A86" s="1850" t="s">
        <v>2293</v>
      </c>
      <c r="B86" s="1850" t="s">
        <v>16</v>
      </c>
      <c r="C86" s="1850" t="s">
        <v>2570</v>
      </c>
      <c r="D86" s="1850" t="s">
        <v>2571</v>
      </c>
      <c r="E86" s="1850" t="s">
        <v>2572</v>
      </c>
      <c r="F86" s="1850" t="s">
        <v>2374</v>
      </c>
      <c r="G86" s="1850" t="s">
        <v>28</v>
      </c>
      <c r="H86" s="1850" t="s">
        <v>28</v>
      </c>
      <c r="I86" s="1850" t="s">
        <v>847</v>
      </c>
    </row>
    <row customHeight="1" ht="11.25">
      <c r="A87" s="1850" t="s">
        <v>2293</v>
      </c>
      <c r="B87" s="1850" t="s">
        <v>16</v>
      </c>
      <c r="C87" s="1850" t="s">
        <v>2573</v>
      </c>
      <c r="D87" s="1850" t="s">
        <v>2574</v>
      </c>
      <c r="E87" s="1850" t="s">
        <v>2575</v>
      </c>
      <c r="F87" s="1850" t="s">
        <v>2362</v>
      </c>
      <c r="G87" s="1850" t="s">
        <v>28</v>
      </c>
      <c r="H87" s="1850" t="s">
        <v>28</v>
      </c>
      <c r="I87" s="1850" t="s">
        <v>847</v>
      </c>
    </row>
    <row customHeight="1" ht="11.25">
      <c r="A88" s="1850" t="s">
        <v>2293</v>
      </c>
      <c r="B88" s="1850" t="s">
        <v>16</v>
      </c>
      <c r="C88" s="1850" t="s">
        <v>2576</v>
      </c>
      <c r="D88" s="1850" t="s">
        <v>2577</v>
      </c>
      <c r="E88" s="1850" t="s">
        <v>2578</v>
      </c>
      <c r="F88" s="1850" t="s">
        <v>53</v>
      </c>
      <c r="G88" s="1850" t="s">
        <v>2579</v>
      </c>
      <c r="H88" s="1850" t="s">
        <v>28</v>
      </c>
      <c r="I88" s="1850" t="s">
        <v>847</v>
      </c>
    </row>
    <row customHeight="1" ht="11.25">
      <c r="A89" s="1850" t="s">
        <v>2293</v>
      </c>
      <c r="B89" s="1850" t="s">
        <v>16</v>
      </c>
      <c r="C89" s="1850" t="s">
        <v>2580</v>
      </c>
      <c r="D89" s="1850" t="s">
        <v>2581</v>
      </c>
      <c r="E89" s="1850" t="s">
        <v>2582</v>
      </c>
      <c r="F89" s="1850" t="s">
        <v>53</v>
      </c>
      <c r="G89" s="1850" t="s">
        <v>28</v>
      </c>
      <c r="H89" s="1850" t="s">
        <v>28</v>
      </c>
      <c r="I89" s="1850" t="s">
        <v>847</v>
      </c>
    </row>
    <row customHeight="1" ht="11.25">
      <c r="A90" s="1850" t="s">
        <v>2293</v>
      </c>
      <c r="B90" s="1850" t="s">
        <v>16</v>
      </c>
      <c r="C90" s="1850" t="s">
        <v>2583</v>
      </c>
      <c r="D90" s="1850" t="s">
        <v>2584</v>
      </c>
      <c r="E90" s="1850" t="s">
        <v>2585</v>
      </c>
      <c r="F90" s="1850" t="s">
        <v>53</v>
      </c>
      <c r="G90" s="1850" t="s">
        <v>28</v>
      </c>
      <c r="H90" s="1850" t="s">
        <v>28</v>
      </c>
      <c r="I90" s="1850" t="s">
        <v>847</v>
      </c>
    </row>
    <row customHeight="1" ht="11.25">
      <c r="A91" s="1850" t="s">
        <v>2293</v>
      </c>
      <c r="B91" s="1850" t="s">
        <v>16</v>
      </c>
      <c r="C91" s="1850" t="s">
        <v>2586</v>
      </c>
      <c r="D91" s="1850" t="s">
        <v>2587</v>
      </c>
      <c r="E91" s="1850" t="s">
        <v>2588</v>
      </c>
      <c r="F91" s="1850" t="s">
        <v>53</v>
      </c>
      <c r="G91" s="1850" t="s">
        <v>28</v>
      </c>
      <c r="H91" s="1850" t="s">
        <v>28</v>
      </c>
      <c r="I91" s="1850" t="s">
        <v>847</v>
      </c>
    </row>
    <row customHeight="1" ht="11.25">
      <c r="A92" s="1850" t="s">
        <v>2293</v>
      </c>
      <c r="B92" s="1850" t="s">
        <v>16</v>
      </c>
      <c r="C92" s="1850" t="s">
        <v>2589</v>
      </c>
      <c r="D92" s="1850" t="s">
        <v>2590</v>
      </c>
      <c r="E92" s="1850" t="s">
        <v>2591</v>
      </c>
      <c r="F92" s="1850" t="s">
        <v>53</v>
      </c>
      <c r="G92" s="1850" t="s">
        <v>28</v>
      </c>
      <c r="H92" s="1850" t="s">
        <v>28</v>
      </c>
      <c r="I92" s="1850" t="s">
        <v>847</v>
      </c>
    </row>
    <row customHeight="1" ht="11.25">
      <c r="A93" s="1850" t="s">
        <v>2293</v>
      </c>
      <c r="B93" s="1850" t="s">
        <v>16</v>
      </c>
      <c r="C93" s="1850" t="s">
        <v>2592</v>
      </c>
      <c r="D93" s="1850" t="s">
        <v>2593</v>
      </c>
      <c r="E93" s="1850" t="s">
        <v>2594</v>
      </c>
      <c r="F93" s="1850" t="s">
        <v>53</v>
      </c>
      <c r="G93" s="1850" t="s">
        <v>2595</v>
      </c>
      <c r="H93" s="1850" t="s">
        <v>28</v>
      </c>
      <c r="I93" s="1850" t="s">
        <v>847</v>
      </c>
    </row>
    <row customHeight="1" ht="11.25">
      <c r="A94" s="1850" t="s">
        <v>2293</v>
      </c>
      <c r="B94" s="1850" t="s">
        <v>16</v>
      </c>
      <c r="C94" s="1850" t="s">
        <v>2596</v>
      </c>
      <c r="D94" s="1850" t="s">
        <v>2597</v>
      </c>
      <c r="E94" s="1850" t="s">
        <v>2598</v>
      </c>
      <c r="F94" s="1850" t="s">
        <v>53</v>
      </c>
      <c r="G94" s="1850" t="s">
        <v>2599</v>
      </c>
      <c r="H94" s="1850" t="s">
        <v>28</v>
      </c>
      <c r="I94" s="1850" t="s">
        <v>847</v>
      </c>
    </row>
    <row customHeight="1" ht="11.25">
      <c r="A95" s="1850" t="s">
        <v>2293</v>
      </c>
      <c r="B95" s="1850" t="s">
        <v>16</v>
      </c>
      <c r="C95" s="1850" t="s">
        <v>2600</v>
      </c>
      <c r="D95" s="1850" t="s">
        <v>2601</v>
      </c>
      <c r="E95" s="1850" t="s">
        <v>2602</v>
      </c>
      <c r="F95" s="1850" t="s">
        <v>53</v>
      </c>
      <c r="G95" s="1850" t="s">
        <v>28</v>
      </c>
      <c r="H95" s="1850" t="s">
        <v>28</v>
      </c>
      <c r="I95" s="1850" t="s">
        <v>847</v>
      </c>
    </row>
    <row customHeight="1" ht="11.25">
      <c r="A96" s="1850" t="s">
        <v>2293</v>
      </c>
      <c r="B96" s="1850" t="s">
        <v>16</v>
      </c>
      <c r="C96" s="1850" t="s">
        <v>2603</v>
      </c>
      <c r="D96" s="1850" t="s">
        <v>2604</v>
      </c>
      <c r="E96" s="1850" t="s">
        <v>2605</v>
      </c>
      <c r="F96" s="1850" t="s">
        <v>2311</v>
      </c>
      <c r="G96" s="1850" t="s">
        <v>2606</v>
      </c>
      <c r="H96" s="1850" t="s">
        <v>28</v>
      </c>
      <c r="I96" s="1850" t="s">
        <v>847</v>
      </c>
    </row>
    <row customHeight="1" ht="11.25">
      <c r="A97" s="1850" t="s">
        <v>2293</v>
      </c>
      <c r="B97" s="1850" t="s">
        <v>16</v>
      </c>
      <c r="C97" s="1850" t="s">
        <v>2607</v>
      </c>
      <c r="D97" s="1850" t="s">
        <v>2608</v>
      </c>
      <c r="E97" s="1850" t="s">
        <v>2609</v>
      </c>
      <c r="F97" s="1850" t="s">
        <v>2366</v>
      </c>
      <c r="G97" s="1850" t="s">
        <v>28</v>
      </c>
      <c r="H97" s="1850" t="s">
        <v>28</v>
      </c>
      <c r="I97" s="1850" t="s">
        <v>847</v>
      </c>
    </row>
    <row customHeight="1" ht="11.25">
      <c r="A98" s="1850" t="s">
        <v>2293</v>
      </c>
      <c r="B98" s="1850" t="s">
        <v>16</v>
      </c>
      <c r="C98" s="1850" t="s">
        <v>2610</v>
      </c>
      <c r="D98" s="1850" t="s">
        <v>2611</v>
      </c>
      <c r="E98" s="1850" t="s">
        <v>2612</v>
      </c>
      <c r="F98" s="1850" t="s">
        <v>53</v>
      </c>
      <c r="G98" s="1850" t="s">
        <v>2613</v>
      </c>
      <c r="H98" s="1850" t="s">
        <v>28</v>
      </c>
      <c r="I98" s="1850" t="s">
        <v>847</v>
      </c>
    </row>
    <row customHeight="1" ht="11.25">
      <c r="A99" s="1850" t="s">
        <v>2293</v>
      </c>
      <c r="B99" s="1850" t="s">
        <v>16</v>
      </c>
      <c r="C99" s="1850" t="s">
        <v>2614</v>
      </c>
      <c r="D99" s="1850" t="s">
        <v>2615</v>
      </c>
      <c r="E99" s="1850" t="s">
        <v>2616</v>
      </c>
      <c r="F99" s="1850" t="s">
        <v>2402</v>
      </c>
      <c r="G99" s="1850" t="s">
        <v>28</v>
      </c>
      <c r="H99" s="1850" t="s">
        <v>28</v>
      </c>
      <c r="I99" s="1850" t="s">
        <v>847</v>
      </c>
    </row>
    <row customHeight="1" ht="11.25">
      <c r="A100" s="1850" t="s">
        <v>2293</v>
      </c>
      <c r="B100" s="1850" t="s">
        <v>16</v>
      </c>
      <c r="C100" s="1850" t="s">
        <v>2617</v>
      </c>
      <c r="D100" s="1850" t="s">
        <v>2618</v>
      </c>
      <c r="E100" s="1850" t="s">
        <v>2619</v>
      </c>
      <c r="F100" s="1850" t="s">
        <v>2362</v>
      </c>
      <c r="G100" s="1850" t="s">
        <v>28</v>
      </c>
      <c r="H100" s="1850" t="s">
        <v>28</v>
      </c>
      <c r="I100" s="1850" t="s">
        <v>847</v>
      </c>
    </row>
    <row customHeight="1" ht="11.25">
      <c r="A101" s="1850" t="s">
        <v>2293</v>
      </c>
      <c r="B101" s="1850" t="s">
        <v>16</v>
      </c>
      <c r="C101" s="1850" t="s">
        <v>2620</v>
      </c>
      <c r="D101" s="1850" t="s">
        <v>2621</v>
      </c>
      <c r="E101" s="1850" t="s">
        <v>2622</v>
      </c>
      <c r="F101" s="1850" t="s">
        <v>53</v>
      </c>
      <c r="G101" s="1850" t="s">
        <v>28</v>
      </c>
      <c r="H101" s="1850" t="s">
        <v>28</v>
      </c>
      <c r="I101" s="1850" t="s">
        <v>847</v>
      </c>
    </row>
    <row customHeight="1" ht="11.25">
      <c r="A102" s="1850" t="s">
        <v>2293</v>
      </c>
      <c r="B102" s="1850" t="s">
        <v>16</v>
      </c>
      <c r="C102" s="1850" t="s">
        <v>2623</v>
      </c>
      <c r="D102" s="1850" t="s">
        <v>2624</v>
      </c>
      <c r="E102" s="1850" t="s">
        <v>2625</v>
      </c>
      <c r="F102" s="1850" t="s">
        <v>53</v>
      </c>
      <c r="G102" s="1850" t="s">
        <v>28</v>
      </c>
      <c r="H102" s="1850" t="s">
        <v>28</v>
      </c>
      <c r="I102" s="1850" t="s">
        <v>847</v>
      </c>
    </row>
    <row customHeight="1" ht="11.25">
      <c r="A103" s="1850" t="s">
        <v>2293</v>
      </c>
      <c r="B103" s="1850" t="s">
        <v>16</v>
      </c>
      <c r="C103" s="1850" t="s">
        <v>2626</v>
      </c>
      <c r="D103" s="1850" t="s">
        <v>2627</v>
      </c>
      <c r="E103" s="1850" t="s">
        <v>2628</v>
      </c>
      <c r="F103" s="1850" t="s">
        <v>53</v>
      </c>
      <c r="G103" s="1850" t="s">
        <v>28</v>
      </c>
      <c r="H103" s="1850" t="s">
        <v>28</v>
      </c>
      <c r="I103" s="1850" t="s">
        <v>847</v>
      </c>
    </row>
    <row customHeight="1" ht="11.25">
      <c r="A104" s="1850" t="s">
        <v>2293</v>
      </c>
      <c r="B104" s="1850" t="s">
        <v>16</v>
      </c>
      <c r="C104" s="1850" t="s">
        <v>2629</v>
      </c>
      <c r="D104" s="1850" t="s">
        <v>2630</v>
      </c>
      <c r="E104" s="1850" t="s">
        <v>2631</v>
      </c>
      <c r="F104" s="1850" t="s">
        <v>53</v>
      </c>
      <c r="G104" s="1850" t="s">
        <v>28</v>
      </c>
      <c r="H104" s="1850" t="s">
        <v>28</v>
      </c>
      <c r="I104" s="1850" t="s">
        <v>847</v>
      </c>
    </row>
    <row customHeight="1" ht="11.25">
      <c r="A105" s="1850" t="s">
        <v>2293</v>
      </c>
      <c r="B105" s="1850" t="s">
        <v>16</v>
      </c>
      <c r="C105" s="1850" t="s">
        <v>2632</v>
      </c>
      <c r="D105" s="1850" t="s">
        <v>2633</v>
      </c>
      <c r="E105" s="1850" t="s">
        <v>2634</v>
      </c>
      <c r="F105" s="1850" t="s">
        <v>53</v>
      </c>
      <c r="G105" s="1850" t="s">
        <v>28</v>
      </c>
      <c r="H105" s="1850" t="s">
        <v>28</v>
      </c>
      <c r="I105" s="1850" t="s">
        <v>847</v>
      </c>
    </row>
    <row customHeight="1" ht="11.25">
      <c r="A106" s="1850" t="s">
        <v>2293</v>
      </c>
      <c r="B106" s="1850" t="s">
        <v>16</v>
      </c>
      <c r="C106" s="1850" t="s">
        <v>2635</v>
      </c>
      <c r="D106" s="1850" t="s">
        <v>2636</v>
      </c>
      <c r="E106" s="1850" t="s">
        <v>2637</v>
      </c>
      <c r="F106" s="1850" t="s">
        <v>53</v>
      </c>
      <c r="G106" s="1850" t="s">
        <v>28</v>
      </c>
      <c r="H106" s="1850" t="s">
        <v>28</v>
      </c>
      <c r="I106" s="1850" t="s">
        <v>847</v>
      </c>
    </row>
    <row customHeight="1" ht="11.25">
      <c r="A107" s="1850" t="s">
        <v>2293</v>
      </c>
      <c r="B107" s="1850" t="s">
        <v>16</v>
      </c>
      <c r="C107" s="1850" t="s">
        <v>2638</v>
      </c>
      <c r="D107" s="1850" t="s">
        <v>2639</v>
      </c>
      <c r="E107" s="1850" t="s">
        <v>2640</v>
      </c>
      <c r="F107" s="1850" t="s">
        <v>53</v>
      </c>
      <c r="G107" s="1850" t="s">
        <v>28</v>
      </c>
      <c r="H107" s="1850" t="s">
        <v>28</v>
      </c>
      <c r="I107" s="1850" t="s">
        <v>847</v>
      </c>
    </row>
    <row customHeight="1" ht="11.25">
      <c r="A108" s="1850" t="s">
        <v>2293</v>
      </c>
      <c r="B108" s="1850" t="s">
        <v>16</v>
      </c>
      <c r="C108" s="1850" t="s">
        <v>2641</v>
      </c>
      <c r="D108" s="1850" t="s">
        <v>2642</v>
      </c>
      <c r="E108" s="1850" t="s">
        <v>2643</v>
      </c>
      <c r="F108" s="1850" t="s">
        <v>53</v>
      </c>
      <c r="G108" s="1850" t="s">
        <v>2644</v>
      </c>
      <c r="H108" s="1850" t="s">
        <v>28</v>
      </c>
      <c r="I108" s="1850" t="s">
        <v>847</v>
      </c>
    </row>
    <row customHeight="1" ht="11.25">
      <c r="A109" s="1850" t="s">
        <v>2293</v>
      </c>
      <c r="B109" s="1850" t="s">
        <v>16</v>
      </c>
      <c r="C109" s="1850" t="s">
        <v>2645</v>
      </c>
      <c r="D109" s="1850" t="s">
        <v>2646</v>
      </c>
      <c r="E109" s="1850" t="s">
        <v>2647</v>
      </c>
      <c r="F109" s="1850" t="s">
        <v>2311</v>
      </c>
      <c r="G109" s="1850" t="s">
        <v>28</v>
      </c>
      <c r="H109" s="1850" t="s">
        <v>28</v>
      </c>
      <c r="I109" s="1850" t="s">
        <v>847</v>
      </c>
    </row>
    <row customHeight="1" ht="11.25">
      <c r="A110" s="1850" t="s">
        <v>2293</v>
      </c>
      <c r="B110" s="1850" t="s">
        <v>16</v>
      </c>
      <c r="C110" s="1850" t="s">
        <v>2648</v>
      </c>
      <c r="D110" s="1850" t="s">
        <v>2649</v>
      </c>
      <c r="E110" s="1850" t="s">
        <v>2650</v>
      </c>
      <c r="F110" s="1850" t="s">
        <v>2651</v>
      </c>
      <c r="G110" s="1850" t="s">
        <v>2652</v>
      </c>
      <c r="H110" s="1850" t="s">
        <v>28</v>
      </c>
      <c r="I110" s="1850" t="s">
        <v>847</v>
      </c>
    </row>
    <row customHeight="1" ht="11.25">
      <c r="A111" s="1850" t="s">
        <v>2293</v>
      </c>
      <c r="B111" s="1850" t="s">
        <v>16</v>
      </c>
      <c r="C111" s="1850" t="s">
        <v>2653</v>
      </c>
      <c r="D111" s="1850" t="s">
        <v>2654</v>
      </c>
      <c r="E111" s="1850" t="s">
        <v>2655</v>
      </c>
      <c r="F111" s="1850" t="s">
        <v>2362</v>
      </c>
      <c r="G111" s="1850" t="s">
        <v>28</v>
      </c>
      <c r="H111" s="1850" t="s">
        <v>28</v>
      </c>
      <c r="I111" s="1850" t="s">
        <v>847</v>
      </c>
    </row>
    <row customHeight="1" ht="11.25">
      <c r="A112" s="1850" t="s">
        <v>2293</v>
      </c>
      <c r="B112" s="1850" t="s">
        <v>16</v>
      </c>
      <c r="C112" s="1850" t="s">
        <v>2656</v>
      </c>
      <c r="D112" s="1850" t="s">
        <v>2657</v>
      </c>
      <c r="E112" s="1850" t="s">
        <v>2658</v>
      </c>
      <c r="F112" s="1850" t="s">
        <v>53</v>
      </c>
      <c r="G112" s="1850" t="s">
        <v>28</v>
      </c>
      <c r="H112" s="1850" t="s">
        <v>28</v>
      </c>
      <c r="I112" s="1850" t="s">
        <v>847</v>
      </c>
    </row>
    <row customHeight="1" ht="11.25">
      <c r="A113" s="1850" t="s">
        <v>2293</v>
      </c>
      <c r="B113" s="1850" t="s">
        <v>16</v>
      </c>
      <c r="C113" s="1850" t="s">
        <v>2659</v>
      </c>
      <c r="D113" s="1850" t="s">
        <v>2660</v>
      </c>
      <c r="E113" s="1850" t="s">
        <v>2661</v>
      </c>
      <c r="F113" s="1850" t="s">
        <v>2362</v>
      </c>
      <c r="G113" s="1850" t="s">
        <v>28</v>
      </c>
      <c r="H113" s="1850" t="s">
        <v>28</v>
      </c>
      <c r="I113" s="1850" t="s">
        <v>847</v>
      </c>
    </row>
    <row customHeight="1" ht="11.25">
      <c r="A114" s="1850" t="s">
        <v>2293</v>
      </c>
      <c r="B114" s="1850" t="s">
        <v>16</v>
      </c>
      <c r="C114" s="1850" t="s">
        <v>2662</v>
      </c>
      <c r="D114" s="1850" t="s">
        <v>2663</v>
      </c>
      <c r="E114" s="1850" t="s">
        <v>2664</v>
      </c>
      <c r="F114" s="1850" t="s">
        <v>2366</v>
      </c>
      <c r="G114" s="1850" t="s">
        <v>28</v>
      </c>
      <c r="H114" s="1850" t="s">
        <v>28</v>
      </c>
      <c r="I114" s="1850" t="s">
        <v>847</v>
      </c>
    </row>
    <row customHeight="1" ht="11.25">
      <c r="A115" s="1850" t="s">
        <v>2293</v>
      </c>
      <c r="B115" s="1850" t="s">
        <v>16</v>
      </c>
      <c r="C115" s="1850" t="s">
        <v>2665</v>
      </c>
      <c r="D115" s="1850" t="s">
        <v>2666</v>
      </c>
      <c r="E115" s="1850" t="s">
        <v>2667</v>
      </c>
      <c r="F115" s="1850" t="s">
        <v>2306</v>
      </c>
      <c r="G115" s="1850" t="s">
        <v>2668</v>
      </c>
      <c r="H115" s="1850" t="s">
        <v>28</v>
      </c>
      <c r="I115" s="1850" t="s">
        <v>847</v>
      </c>
    </row>
    <row customHeight="1" ht="11.25">
      <c r="A116" s="1850" t="s">
        <v>2293</v>
      </c>
      <c r="B116" s="1850" t="s">
        <v>16</v>
      </c>
      <c r="C116" s="1850" t="s">
        <v>2669</v>
      </c>
      <c r="D116" s="1850" t="s">
        <v>2670</v>
      </c>
      <c r="E116" s="1850" t="s">
        <v>2671</v>
      </c>
      <c r="F116" s="1850" t="s">
        <v>2672</v>
      </c>
      <c r="G116" s="1850" t="s">
        <v>2673</v>
      </c>
      <c r="H116" s="1850" t="s">
        <v>28</v>
      </c>
      <c r="I116" s="1850" t="s">
        <v>847</v>
      </c>
    </row>
    <row customHeight="1" ht="11.25">
      <c r="A117" s="1850" t="s">
        <v>2293</v>
      </c>
      <c r="B117" s="1850" t="s">
        <v>16</v>
      </c>
      <c r="C117" s="1850" t="s">
        <v>2674</v>
      </c>
      <c r="D117" s="1850" t="s">
        <v>2675</v>
      </c>
      <c r="E117" s="1850" t="s">
        <v>2676</v>
      </c>
      <c r="F117" s="1850" t="s">
        <v>53</v>
      </c>
      <c r="G117" s="1850" t="s">
        <v>28</v>
      </c>
      <c r="H117" s="1850" t="s">
        <v>2677</v>
      </c>
      <c r="I117" s="1850" t="s">
        <v>847</v>
      </c>
    </row>
    <row customHeight="1" ht="11.25">
      <c r="A118" s="1850" t="s">
        <v>2293</v>
      </c>
      <c r="B118" s="1850" t="s">
        <v>16</v>
      </c>
      <c r="C118" s="1850" t="s">
        <v>2678</v>
      </c>
      <c r="D118" s="1850" t="s">
        <v>2679</v>
      </c>
      <c r="E118" s="1850" t="s">
        <v>2680</v>
      </c>
      <c r="F118" s="1850" t="s">
        <v>53</v>
      </c>
      <c r="G118" s="1850" t="s">
        <v>28</v>
      </c>
      <c r="H118" s="1850" t="s">
        <v>2681</v>
      </c>
      <c r="I118" s="1850" t="s">
        <v>847</v>
      </c>
    </row>
    <row customHeight="1" ht="11.25">
      <c r="A119" s="1850" t="s">
        <v>2293</v>
      </c>
      <c r="B119" s="1850" t="s">
        <v>16</v>
      </c>
      <c r="C119" s="1850" t="s">
        <v>2682</v>
      </c>
      <c r="D119" s="1850" t="s">
        <v>2683</v>
      </c>
      <c r="E119" s="1850" t="s">
        <v>2684</v>
      </c>
      <c r="F119" s="1850" t="s">
        <v>53</v>
      </c>
      <c r="G119" s="1850" t="s">
        <v>28</v>
      </c>
      <c r="H119" s="1850" t="s">
        <v>28</v>
      </c>
      <c r="I119" s="1850" t="s">
        <v>847</v>
      </c>
    </row>
    <row customHeight="1" ht="11.25">
      <c r="A120" s="1850" t="s">
        <v>2293</v>
      </c>
      <c r="B120" s="1850" t="s">
        <v>16</v>
      </c>
      <c r="C120" s="1850" t="s">
        <v>2685</v>
      </c>
      <c r="D120" s="1850" t="s">
        <v>2686</v>
      </c>
      <c r="E120" s="1850" t="s">
        <v>2687</v>
      </c>
      <c r="F120" s="1850" t="s">
        <v>2688</v>
      </c>
      <c r="G120" s="1850" t="s">
        <v>28</v>
      </c>
      <c r="H120" s="1850" t="s">
        <v>28</v>
      </c>
      <c r="I120" s="1850" t="s">
        <v>847</v>
      </c>
    </row>
    <row customHeight="1" ht="11.25">
      <c r="A121" s="1850" t="s">
        <v>2293</v>
      </c>
      <c r="B121" s="1850" t="s">
        <v>16</v>
      </c>
      <c r="C121" s="1850" t="s">
        <v>2689</v>
      </c>
      <c r="D121" s="1850" t="s">
        <v>2690</v>
      </c>
      <c r="E121" s="1850" t="s">
        <v>2691</v>
      </c>
      <c r="F121" s="1850" t="s">
        <v>2362</v>
      </c>
      <c r="G121" s="1850" t="s">
        <v>28</v>
      </c>
      <c r="H121" s="1850" t="s">
        <v>28</v>
      </c>
      <c r="I121" s="1850" t="s">
        <v>847</v>
      </c>
    </row>
    <row customHeight="1" ht="11.25">
      <c r="A122" s="1850" t="s">
        <v>2293</v>
      </c>
      <c r="B122" s="1850" t="s">
        <v>16</v>
      </c>
      <c r="C122" s="1850" t="s">
        <v>2692</v>
      </c>
      <c r="D122" s="1850" t="s">
        <v>2693</v>
      </c>
      <c r="E122" s="1850" t="s">
        <v>2694</v>
      </c>
      <c r="F122" s="1850" t="s">
        <v>53</v>
      </c>
      <c r="G122" s="1850" t="s">
        <v>2695</v>
      </c>
      <c r="H122" s="1850" t="s">
        <v>28</v>
      </c>
      <c r="I122" s="1850" t="s">
        <v>847</v>
      </c>
    </row>
    <row customHeight="1" ht="11.25">
      <c r="A123" s="1850" t="s">
        <v>2293</v>
      </c>
      <c r="B123" s="1850" t="s">
        <v>16</v>
      </c>
      <c r="C123" s="1850" t="s">
        <v>2696</v>
      </c>
      <c r="D123" s="1850" t="s">
        <v>2697</v>
      </c>
      <c r="E123" s="1850" t="s">
        <v>2698</v>
      </c>
      <c r="F123" s="1850" t="s">
        <v>2699</v>
      </c>
      <c r="G123" s="1850" t="s">
        <v>28</v>
      </c>
      <c r="H123" s="1850" t="s">
        <v>28</v>
      </c>
      <c r="I123" s="1850" t="s">
        <v>847</v>
      </c>
    </row>
    <row customHeight="1" ht="11.25">
      <c r="A124" s="1850" t="s">
        <v>2293</v>
      </c>
      <c r="B124" s="1850" t="s">
        <v>16</v>
      </c>
      <c r="C124" s="1850" t="s">
        <v>2700</v>
      </c>
      <c r="D124" s="1850" t="s">
        <v>2701</v>
      </c>
      <c r="E124" s="1850" t="s">
        <v>2702</v>
      </c>
      <c r="F124" s="1850" t="s">
        <v>2703</v>
      </c>
      <c r="G124" s="1850" t="s">
        <v>28</v>
      </c>
      <c r="H124" s="1850" t="s">
        <v>28</v>
      </c>
      <c r="I124" s="1850" t="s">
        <v>847</v>
      </c>
    </row>
    <row customHeight="1" ht="11.25">
      <c r="A125" s="1850" t="s">
        <v>2293</v>
      </c>
      <c r="B125" s="1850" t="s">
        <v>16</v>
      </c>
      <c r="C125" s="1850" t="s">
        <v>2704</v>
      </c>
      <c r="D125" s="1850" t="s">
        <v>2705</v>
      </c>
      <c r="E125" s="1850" t="s">
        <v>2698</v>
      </c>
      <c r="F125" s="1850" t="s">
        <v>2703</v>
      </c>
      <c r="G125" s="1850" t="s">
        <v>28</v>
      </c>
      <c r="H125" s="1850" t="s">
        <v>28</v>
      </c>
      <c r="I125" s="1850" t="s">
        <v>847</v>
      </c>
    </row>
    <row customHeight="1" ht="11.25">
      <c r="A126" s="1850" t="s">
        <v>2293</v>
      </c>
      <c r="B126" s="1850" t="s">
        <v>16</v>
      </c>
      <c r="C126" s="1850" t="s">
        <v>2706</v>
      </c>
      <c r="D126" s="1850" t="s">
        <v>2707</v>
      </c>
      <c r="E126" s="1850" t="s">
        <v>2708</v>
      </c>
      <c r="F126" s="1850" t="s">
        <v>53</v>
      </c>
      <c r="G126" s="1850" t="s">
        <v>28</v>
      </c>
      <c r="H126" s="1850" t="s">
        <v>28</v>
      </c>
      <c r="I126" s="1850" t="s">
        <v>847</v>
      </c>
    </row>
    <row customHeight="1" ht="11.25">
      <c r="A127" s="1850" t="s">
        <v>2293</v>
      </c>
      <c r="B127" s="1850" t="s">
        <v>16</v>
      </c>
      <c r="C127" s="1850" t="s">
        <v>2709</v>
      </c>
      <c r="D127" s="1850" t="s">
        <v>2710</v>
      </c>
      <c r="E127" s="1850" t="s">
        <v>2711</v>
      </c>
      <c r="F127" s="1850" t="s">
        <v>2712</v>
      </c>
      <c r="G127" s="1850" t="s">
        <v>28</v>
      </c>
      <c r="H127" s="1850" t="s">
        <v>28</v>
      </c>
      <c r="I127" s="1850" t="s">
        <v>847</v>
      </c>
    </row>
    <row customHeight="1" ht="11.25">
      <c r="A128" s="1850" t="s">
        <v>2293</v>
      </c>
      <c r="B128" s="1850" t="s">
        <v>16</v>
      </c>
      <c r="C128" s="1850" t="s">
        <v>2713</v>
      </c>
      <c r="D128" s="1850" t="s">
        <v>2714</v>
      </c>
      <c r="E128" s="1850" t="s">
        <v>2715</v>
      </c>
      <c r="F128" s="1850" t="s">
        <v>2366</v>
      </c>
      <c r="G128" s="1850" t="s">
        <v>28</v>
      </c>
      <c r="H128" s="1850" t="s">
        <v>28</v>
      </c>
      <c r="I128" s="1850" t="s">
        <v>847</v>
      </c>
    </row>
    <row customHeight="1" ht="11.25">
      <c r="A129" s="1850" t="s">
        <v>2293</v>
      </c>
      <c r="B129" s="1850" t="s">
        <v>16</v>
      </c>
      <c r="C129" s="1850" t="s">
        <v>2716</v>
      </c>
      <c r="D129" s="1850" t="s">
        <v>2717</v>
      </c>
      <c r="E129" s="1850" t="s">
        <v>2711</v>
      </c>
      <c r="F129" s="1850" t="s">
        <v>2718</v>
      </c>
      <c r="G129" s="1850" t="s">
        <v>28</v>
      </c>
      <c r="H129" s="1850" t="s">
        <v>28</v>
      </c>
      <c r="I129" s="1850" t="s">
        <v>847</v>
      </c>
    </row>
    <row customHeight="1" ht="11.25">
      <c r="A130" s="1850" t="s">
        <v>2293</v>
      </c>
      <c r="B130" s="1850" t="s">
        <v>16</v>
      </c>
      <c r="C130" s="1850" t="s">
        <v>2719</v>
      </c>
      <c r="D130" s="1850" t="s">
        <v>2720</v>
      </c>
      <c r="E130" s="1850" t="s">
        <v>2721</v>
      </c>
      <c r="F130" s="1850" t="s">
        <v>2374</v>
      </c>
      <c r="G130" s="1850" t="s">
        <v>28</v>
      </c>
      <c r="H130" s="1850" t="s">
        <v>28</v>
      </c>
      <c r="I130" s="1850" t="s">
        <v>847</v>
      </c>
    </row>
    <row customHeight="1" ht="11.25">
      <c r="A131" s="1850" t="s">
        <v>2293</v>
      </c>
      <c r="B131" s="1850" t="s">
        <v>16</v>
      </c>
      <c r="C131" s="1850" t="s">
        <v>2722</v>
      </c>
      <c r="D131" s="1850" t="s">
        <v>2723</v>
      </c>
      <c r="E131" s="1850" t="s">
        <v>2724</v>
      </c>
      <c r="F131" s="1850" t="s">
        <v>2651</v>
      </c>
      <c r="G131" s="1850" t="s">
        <v>2725</v>
      </c>
      <c r="H131" s="1850" t="s">
        <v>28</v>
      </c>
      <c r="I131" s="1850" t="s">
        <v>847</v>
      </c>
    </row>
    <row customHeight="1" ht="11.25">
      <c r="A132" s="1850" t="s">
        <v>2293</v>
      </c>
      <c r="B132" s="1850" t="s">
        <v>16</v>
      </c>
      <c r="C132" s="1850" t="s">
        <v>2319</v>
      </c>
      <c r="D132" s="1850" t="s">
        <v>2320</v>
      </c>
      <c r="E132" s="1850" t="s">
        <v>2321</v>
      </c>
      <c r="F132" s="1850" t="s">
        <v>53</v>
      </c>
      <c r="G132" s="1850" t="s">
        <v>28</v>
      </c>
      <c r="H132" s="1850" t="s">
        <v>28</v>
      </c>
      <c r="I132" s="1850" t="s">
        <v>933</v>
      </c>
    </row>
    <row customHeight="1" ht="11.25">
      <c r="A133" s="1850" t="s">
        <v>2293</v>
      </c>
      <c r="B133" s="1850" t="s">
        <v>16</v>
      </c>
      <c r="C133" s="1850" t="s">
        <v>13</v>
      </c>
      <c r="D133" s="1850" t="s">
        <v>48</v>
      </c>
      <c r="E133" s="1850" t="s">
        <v>51</v>
      </c>
      <c r="F133" s="1850" t="s">
        <v>53</v>
      </c>
      <c r="G133" s="1850" t="s">
        <v>2331</v>
      </c>
      <c r="H133" s="1850" t="s">
        <v>28</v>
      </c>
      <c r="I133" s="1850" t="s">
        <v>933</v>
      </c>
    </row>
    <row customHeight="1" ht="11.25">
      <c r="A134" s="1850" t="s">
        <v>2293</v>
      </c>
      <c r="B134" s="1850" t="s">
        <v>16</v>
      </c>
      <c r="C134" s="1850" t="s">
        <v>2332</v>
      </c>
      <c r="D134" s="1850" t="s">
        <v>2333</v>
      </c>
      <c r="E134" s="1850" t="s">
        <v>2334</v>
      </c>
      <c r="F134" s="1850" t="s">
        <v>53</v>
      </c>
      <c r="G134" s="1850" t="s">
        <v>28</v>
      </c>
      <c r="H134" s="1850" t="s">
        <v>28</v>
      </c>
      <c r="I134" s="1850" t="s">
        <v>933</v>
      </c>
    </row>
    <row customHeight="1" ht="11.25">
      <c r="A135" s="1850" t="s">
        <v>2293</v>
      </c>
      <c r="B135" s="1850" t="s">
        <v>16</v>
      </c>
      <c r="C135" s="1850" t="s">
        <v>2351</v>
      </c>
      <c r="D135" s="1850" t="s">
        <v>2352</v>
      </c>
      <c r="E135" s="1850" t="s">
        <v>2353</v>
      </c>
      <c r="F135" s="1850" t="s">
        <v>2311</v>
      </c>
      <c r="G135" s="1850" t="s">
        <v>2354</v>
      </c>
      <c r="H135" s="1850" t="s">
        <v>28</v>
      </c>
      <c r="I135" s="1850" t="s">
        <v>933</v>
      </c>
    </row>
    <row customHeight="1" ht="11.25">
      <c r="A136" s="1850" t="s">
        <v>2293</v>
      </c>
      <c r="B136" s="1850" t="s">
        <v>16</v>
      </c>
      <c r="C136" s="1850" t="s">
        <v>2363</v>
      </c>
      <c r="D136" s="1850" t="s">
        <v>2364</v>
      </c>
      <c r="E136" s="1850" t="s">
        <v>2365</v>
      </c>
      <c r="F136" s="1850" t="s">
        <v>2366</v>
      </c>
      <c r="G136" s="1850" t="s">
        <v>28</v>
      </c>
      <c r="H136" s="1850" t="s">
        <v>28</v>
      </c>
      <c r="I136" s="1850" t="s">
        <v>933</v>
      </c>
    </row>
    <row customHeight="1" ht="11.25">
      <c r="A137" s="1850" t="s">
        <v>2293</v>
      </c>
      <c r="B137" s="1850" t="s">
        <v>16</v>
      </c>
      <c r="C137" s="1850" t="s">
        <v>2367</v>
      </c>
      <c r="D137" s="1850" t="s">
        <v>2368</v>
      </c>
      <c r="E137" s="1850" t="s">
        <v>2369</v>
      </c>
      <c r="F137" s="1850" t="s">
        <v>53</v>
      </c>
      <c r="G137" s="1850" t="s">
        <v>2370</v>
      </c>
      <c r="H137" s="1850" t="s">
        <v>28</v>
      </c>
      <c r="I137" s="1850" t="s">
        <v>933</v>
      </c>
    </row>
    <row customHeight="1" ht="11.25">
      <c r="A138" s="1850" t="s">
        <v>2293</v>
      </c>
      <c r="B138" s="1850" t="s">
        <v>16</v>
      </c>
      <c r="C138" s="1850" t="s">
        <v>2371</v>
      </c>
      <c r="D138" s="1850" t="s">
        <v>2372</v>
      </c>
      <c r="E138" s="1850" t="s">
        <v>2373</v>
      </c>
      <c r="F138" s="1850" t="s">
        <v>2374</v>
      </c>
      <c r="G138" s="1850" t="s">
        <v>28</v>
      </c>
      <c r="H138" s="1850" t="s">
        <v>28</v>
      </c>
      <c r="I138" s="1850" t="s">
        <v>933</v>
      </c>
    </row>
    <row customHeight="1" ht="11.25">
      <c r="A139" s="1850" t="s">
        <v>2293</v>
      </c>
      <c r="B139" s="1850" t="s">
        <v>16</v>
      </c>
      <c r="C139" s="1850" t="s">
        <v>28</v>
      </c>
      <c r="D139" s="1850" t="s">
        <v>2378</v>
      </c>
      <c r="E139" s="1850" t="s">
        <v>2379</v>
      </c>
      <c r="F139" s="1850" t="s">
        <v>53</v>
      </c>
      <c r="G139" s="1850" t="s">
        <v>28</v>
      </c>
      <c r="H139" s="1850" t="s">
        <v>28</v>
      </c>
      <c r="I139" s="1850" t="s">
        <v>933</v>
      </c>
    </row>
    <row customHeight="1" ht="11.25">
      <c r="A140" s="1850" t="s">
        <v>2293</v>
      </c>
      <c r="B140" s="1850" t="s">
        <v>16</v>
      </c>
      <c r="C140" s="1850" t="s">
        <v>2380</v>
      </c>
      <c r="D140" s="1850" t="s">
        <v>2381</v>
      </c>
      <c r="E140" s="1850" t="s">
        <v>2321</v>
      </c>
      <c r="F140" s="1850" t="s">
        <v>2349</v>
      </c>
      <c r="G140" s="1850" t="s">
        <v>28</v>
      </c>
      <c r="H140" s="1850" t="s">
        <v>28</v>
      </c>
      <c r="I140" s="1850" t="s">
        <v>933</v>
      </c>
    </row>
    <row customHeight="1" ht="11.25">
      <c r="A141" s="1850" t="s">
        <v>2293</v>
      </c>
      <c r="B141" s="1850" t="s">
        <v>16</v>
      </c>
      <c r="C141" s="1850" t="s">
        <v>2396</v>
      </c>
      <c r="D141" s="1850" t="s">
        <v>2397</v>
      </c>
      <c r="E141" s="1850" t="s">
        <v>2398</v>
      </c>
      <c r="F141" s="1850" t="s">
        <v>2311</v>
      </c>
      <c r="G141" s="1850" t="s">
        <v>28</v>
      </c>
      <c r="H141" s="1850" t="s">
        <v>28</v>
      </c>
      <c r="I141" s="1850" t="s">
        <v>933</v>
      </c>
    </row>
    <row customHeight="1" ht="11.25">
      <c r="A142" s="1850" t="s">
        <v>2293</v>
      </c>
      <c r="B142" s="1850" t="s">
        <v>16</v>
      </c>
      <c r="C142" s="1850" t="s">
        <v>2409</v>
      </c>
      <c r="D142" s="1850" t="s">
        <v>2410</v>
      </c>
      <c r="E142" s="1850" t="s">
        <v>2411</v>
      </c>
      <c r="F142" s="1850" t="s">
        <v>2366</v>
      </c>
      <c r="G142" s="1850" t="s">
        <v>28</v>
      </c>
      <c r="H142" s="1850" t="s">
        <v>28</v>
      </c>
      <c r="I142" s="1850" t="s">
        <v>933</v>
      </c>
    </row>
    <row customHeight="1" ht="11.25">
      <c r="A143" s="1850" t="s">
        <v>2293</v>
      </c>
      <c r="B143" s="1850" t="s">
        <v>16</v>
      </c>
      <c r="C143" s="1850" t="s">
        <v>2418</v>
      </c>
      <c r="D143" s="1850" t="s">
        <v>2419</v>
      </c>
      <c r="E143" s="1850" t="s">
        <v>2420</v>
      </c>
      <c r="F143" s="1850" t="s">
        <v>2311</v>
      </c>
      <c r="G143" s="1850" t="s">
        <v>28</v>
      </c>
      <c r="H143" s="1850" t="s">
        <v>28</v>
      </c>
      <c r="I143" s="1850" t="s">
        <v>933</v>
      </c>
    </row>
    <row customHeight="1" ht="11.25">
      <c r="A144" s="1850" t="s">
        <v>2293</v>
      </c>
      <c r="B144" s="1850" t="s">
        <v>16</v>
      </c>
      <c r="C144" s="1850" t="s">
        <v>2726</v>
      </c>
      <c r="D144" s="1850" t="s">
        <v>2727</v>
      </c>
      <c r="E144" s="1850" t="s">
        <v>2728</v>
      </c>
      <c r="F144" s="1850" t="s">
        <v>2362</v>
      </c>
      <c r="G144" s="1850" t="s">
        <v>28</v>
      </c>
      <c r="H144" s="1850" t="s">
        <v>28</v>
      </c>
      <c r="I144" s="1850" t="s">
        <v>933</v>
      </c>
    </row>
    <row customHeight="1" ht="11.25">
      <c r="A145" s="1850" t="s">
        <v>2293</v>
      </c>
      <c r="B145" s="1850" t="s">
        <v>16</v>
      </c>
      <c r="C145" s="1850" t="s">
        <v>2435</v>
      </c>
      <c r="D145" s="1850" t="s">
        <v>2436</v>
      </c>
      <c r="E145" s="1850" t="s">
        <v>2437</v>
      </c>
      <c r="F145" s="1850" t="s">
        <v>2362</v>
      </c>
      <c r="G145" s="1850" t="s">
        <v>28</v>
      </c>
      <c r="H145" s="1850" t="s">
        <v>28</v>
      </c>
      <c r="I145" s="1850" t="s">
        <v>933</v>
      </c>
    </row>
    <row customHeight="1" ht="11.25">
      <c r="A146" s="1850" t="s">
        <v>2293</v>
      </c>
      <c r="B146" s="1850" t="s">
        <v>16</v>
      </c>
      <c r="C146" s="1850" t="s">
        <v>2447</v>
      </c>
      <c r="D146" s="1850" t="s">
        <v>2448</v>
      </c>
      <c r="E146" s="1850" t="s">
        <v>2449</v>
      </c>
      <c r="F146" s="1850" t="s">
        <v>2311</v>
      </c>
      <c r="G146" s="1850" t="s">
        <v>28</v>
      </c>
      <c r="H146" s="1850" t="s">
        <v>28</v>
      </c>
      <c r="I146" s="1850" t="s">
        <v>933</v>
      </c>
    </row>
    <row customHeight="1" ht="11.25">
      <c r="A147" s="1850" t="s">
        <v>2293</v>
      </c>
      <c r="B147" s="1850" t="s">
        <v>16</v>
      </c>
      <c r="C147" s="1850" t="s">
        <v>2453</v>
      </c>
      <c r="D147" s="1850" t="s">
        <v>2454</v>
      </c>
      <c r="E147" s="1850" t="s">
        <v>2455</v>
      </c>
      <c r="F147" s="1850" t="s">
        <v>2402</v>
      </c>
      <c r="G147" s="1850" t="s">
        <v>28</v>
      </c>
      <c r="H147" s="1850" t="s">
        <v>28</v>
      </c>
      <c r="I147" s="1850" t="s">
        <v>933</v>
      </c>
    </row>
    <row customHeight="1" ht="11.25">
      <c r="A148" s="1850" t="s">
        <v>2293</v>
      </c>
      <c r="B148" s="1850" t="s">
        <v>16</v>
      </c>
      <c r="C148" s="1850" t="s">
        <v>2514</v>
      </c>
      <c r="D148" s="1850" t="s">
        <v>2515</v>
      </c>
      <c r="E148" s="1850" t="s">
        <v>2516</v>
      </c>
      <c r="F148" s="1850" t="s">
        <v>53</v>
      </c>
      <c r="G148" s="1850" t="s">
        <v>28</v>
      </c>
      <c r="H148" s="1850" t="s">
        <v>28</v>
      </c>
      <c r="I148" s="1850" t="s">
        <v>933</v>
      </c>
    </row>
    <row customHeight="1" ht="11.25">
      <c r="A149" s="1850" t="s">
        <v>2293</v>
      </c>
      <c r="B149" s="1850" t="s">
        <v>16</v>
      </c>
      <c r="C149" s="1850" t="s">
        <v>2523</v>
      </c>
      <c r="D149" s="1850" t="s">
        <v>2524</v>
      </c>
      <c r="E149" s="1850" t="s">
        <v>2525</v>
      </c>
      <c r="F149" s="1850" t="s">
        <v>2374</v>
      </c>
      <c r="G149" s="1850" t="s">
        <v>2526</v>
      </c>
      <c r="H149" s="1850" t="s">
        <v>28</v>
      </c>
      <c r="I149" s="1850" t="s">
        <v>933</v>
      </c>
    </row>
    <row customHeight="1" ht="11.25">
      <c r="A150" s="1850" t="s">
        <v>2293</v>
      </c>
      <c r="B150" s="1850" t="s">
        <v>16</v>
      </c>
      <c r="C150" s="1850" t="s">
        <v>2545</v>
      </c>
      <c r="D150" s="1850" t="s">
        <v>2546</v>
      </c>
      <c r="E150" s="1850" t="s">
        <v>2547</v>
      </c>
      <c r="F150" s="1850" t="s">
        <v>2311</v>
      </c>
      <c r="G150" s="1850" t="s">
        <v>28</v>
      </c>
      <c r="H150" s="1850" t="s">
        <v>28</v>
      </c>
      <c r="I150" s="1850" t="s">
        <v>933</v>
      </c>
    </row>
    <row customHeight="1" ht="11.25">
      <c r="A151" s="1850" t="s">
        <v>2293</v>
      </c>
      <c r="B151" s="1850" t="s">
        <v>16</v>
      </c>
      <c r="C151" s="1850" t="s">
        <v>2596</v>
      </c>
      <c r="D151" s="1850" t="s">
        <v>2597</v>
      </c>
      <c r="E151" s="1850" t="s">
        <v>2598</v>
      </c>
      <c r="F151" s="1850" t="s">
        <v>53</v>
      </c>
      <c r="G151" s="1850" t="s">
        <v>2599</v>
      </c>
      <c r="H151" s="1850" t="s">
        <v>28</v>
      </c>
      <c r="I151" s="1850" t="s">
        <v>933</v>
      </c>
    </row>
    <row customHeight="1" ht="11.25">
      <c r="A152" s="1850" t="s">
        <v>2293</v>
      </c>
      <c r="B152" s="1850" t="s">
        <v>16</v>
      </c>
      <c r="C152" s="1850" t="s">
        <v>2603</v>
      </c>
      <c r="D152" s="1850" t="s">
        <v>2604</v>
      </c>
      <c r="E152" s="1850" t="s">
        <v>2605</v>
      </c>
      <c r="F152" s="1850" t="s">
        <v>2311</v>
      </c>
      <c r="G152" s="1850" t="s">
        <v>2606</v>
      </c>
      <c r="H152" s="1850" t="s">
        <v>28</v>
      </c>
      <c r="I152" s="1850" t="s">
        <v>933</v>
      </c>
    </row>
    <row customHeight="1" ht="11.25">
      <c r="A153" s="1850" t="s">
        <v>2293</v>
      </c>
      <c r="B153" s="1850" t="s">
        <v>16</v>
      </c>
      <c r="C153" s="1850" t="s">
        <v>2617</v>
      </c>
      <c r="D153" s="1850" t="s">
        <v>2618</v>
      </c>
      <c r="E153" s="1850" t="s">
        <v>2619</v>
      </c>
      <c r="F153" s="1850" t="s">
        <v>2362</v>
      </c>
      <c r="G153" s="1850" t="s">
        <v>28</v>
      </c>
      <c r="H153" s="1850" t="s">
        <v>28</v>
      </c>
      <c r="I153" s="1850" t="s">
        <v>933</v>
      </c>
    </row>
    <row customHeight="1" ht="11.25">
      <c r="A154" s="1850" t="s">
        <v>2293</v>
      </c>
      <c r="B154" s="1850" t="s">
        <v>16</v>
      </c>
      <c r="C154" s="1850" t="s">
        <v>2620</v>
      </c>
      <c r="D154" s="1850" t="s">
        <v>2621</v>
      </c>
      <c r="E154" s="1850" t="s">
        <v>2622</v>
      </c>
      <c r="F154" s="1850" t="s">
        <v>53</v>
      </c>
      <c r="G154" s="1850" t="s">
        <v>28</v>
      </c>
      <c r="H154" s="1850" t="s">
        <v>28</v>
      </c>
      <c r="I154" s="1850" t="s">
        <v>933</v>
      </c>
    </row>
    <row customHeight="1" ht="11.25">
      <c r="A155" s="1850" t="s">
        <v>2293</v>
      </c>
      <c r="B155" s="1850" t="s">
        <v>16</v>
      </c>
      <c r="C155" s="1850" t="s">
        <v>2623</v>
      </c>
      <c r="D155" s="1850" t="s">
        <v>2624</v>
      </c>
      <c r="E155" s="1850" t="s">
        <v>2625</v>
      </c>
      <c r="F155" s="1850" t="s">
        <v>53</v>
      </c>
      <c r="G155" s="1850" t="s">
        <v>28</v>
      </c>
      <c r="H155" s="1850" t="s">
        <v>28</v>
      </c>
      <c r="I155" s="1850" t="s">
        <v>933</v>
      </c>
    </row>
    <row customHeight="1" ht="11.25">
      <c r="A156" s="1850" t="s">
        <v>2293</v>
      </c>
      <c r="B156" s="1850" t="s">
        <v>16</v>
      </c>
      <c r="C156" s="1850" t="s">
        <v>2629</v>
      </c>
      <c r="D156" s="1850" t="s">
        <v>2630</v>
      </c>
      <c r="E156" s="1850" t="s">
        <v>2631</v>
      </c>
      <c r="F156" s="1850" t="s">
        <v>53</v>
      </c>
      <c r="G156" s="1850" t="s">
        <v>28</v>
      </c>
      <c r="H156" s="1850" t="s">
        <v>28</v>
      </c>
      <c r="I156" s="1850" t="s">
        <v>933</v>
      </c>
    </row>
    <row customHeight="1" ht="11.25">
      <c r="A157" s="1850" t="s">
        <v>2293</v>
      </c>
      <c r="B157" s="1850" t="s">
        <v>16</v>
      </c>
      <c r="C157" s="1850" t="s">
        <v>2645</v>
      </c>
      <c r="D157" s="1850" t="s">
        <v>2646</v>
      </c>
      <c r="E157" s="1850" t="s">
        <v>2647</v>
      </c>
      <c r="F157" s="1850" t="s">
        <v>2311</v>
      </c>
      <c r="G157" s="1850" t="s">
        <v>28</v>
      </c>
      <c r="H157" s="1850" t="s">
        <v>28</v>
      </c>
      <c r="I157" s="1850" t="s">
        <v>933</v>
      </c>
    </row>
    <row customHeight="1" ht="11.25">
      <c r="A158" s="1850" t="s">
        <v>2293</v>
      </c>
      <c r="B158" s="1850" t="s">
        <v>16</v>
      </c>
      <c r="C158" s="1850" t="s">
        <v>2648</v>
      </c>
      <c r="D158" s="1850" t="s">
        <v>2649</v>
      </c>
      <c r="E158" s="1850" t="s">
        <v>2650</v>
      </c>
      <c r="F158" s="1850" t="s">
        <v>2651</v>
      </c>
      <c r="G158" s="1850" t="s">
        <v>2652</v>
      </c>
      <c r="H158" s="1850" t="s">
        <v>28</v>
      </c>
      <c r="I158" s="1850" t="s">
        <v>933</v>
      </c>
    </row>
    <row customHeight="1" ht="11.25">
      <c r="A159" s="1850" t="s">
        <v>2293</v>
      </c>
      <c r="B159" s="1850" t="s">
        <v>16</v>
      </c>
      <c r="C159" s="1850" t="s">
        <v>2685</v>
      </c>
      <c r="D159" s="1850" t="s">
        <v>2686</v>
      </c>
      <c r="E159" s="1850" t="s">
        <v>2687</v>
      </c>
      <c r="F159" s="1850" t="s">
        <v>2688</v>
      </c>
      <c r="G159" s="1850" t="s">
        <v>28</v>
      </c>
      <c r="H159" s="1850" t="s">
        <v>28</v>
      </c>
      <c r="I159" s="1850" t="s">
        <v>933</v>
      </c>
    </row>
    <row customHeight="1" ht="11.25">
      <c r="A160" s="1850" t="s">
        <v>2293</v>
      </c>
      <c r="B160" s="1850" t="s">
        <v>16</v>
      </c>
      <c r="C160" s="1850" t="s">
        <v>2689</v>
      </c>
      <c r="D160" s="1850" t="s">
        <v>2690</v>
      </c>
      <c r="E160" s="1850" t="s">
        <v>2691</v>
      </c>
      <c r="F160" s="1850" t="s">
        <v>2362</v>
      </c>
      <c r="G160" s="1850" t="s">
        <v>28</v>
      </c>
      <c r="H160" s="1850" t="s">
        <v>28</v>
      </c>
      <c r="I160" s="1850" t="s">
        <v>933</v>
      </c>
    </row>
    <row customHeight="1" ht="11.25">
      <c r="A161" s="1850" t="s">
        <v>2293</v>
      </c>
      <c r="B161" s="1850" t="s">
        <v>16</v>
      </c>
      <c r="C161" s="1850" t="s">
        <v>2704</v>
      </c>
      <c r="D161" s="1850" t="s">
        <v>2705</v>
      </c>
      <c r="E161" s="1850" t="s">
        <v>2698</v>
      </c>
      <c r="F161" s="1850" t="s">
        <v>2703</v>
      </c>
      <c r="G161" s="1850" t="s">
        <v>28</v>
      </c>
      <c r="H161" s="1850" t="s">
        <v>28</v>
      </c>
      <c r="I161" s="1850" t="s">
        <v>933</v>
      </c>
    </row>
    <row customHeight="1" ht="11.25">
      <c r="A162" s="1850" t="s">
        <v>2293</v>
      </c>
      <c r="B162" s="1850" t="s">
        <v>16</v>
      </c>
      <c r="C162" s="1850" t="s">
        <v>2709</v>
      </c>
      <c r="D162" s="1850" t="s">
        <v>2710</v>
      </c>
      <c r="E162" s="1850" t="s">
        <v>2711</v>
      </c>
      <c r="F162" s="1850" t="s">
        <v>2712</v>
      </c>
      <c r="G162" s="1850" t="s">
        <v>28</v>
      </c>
      <c r="H162" s="1850" t="s">
        <v>28</v>
      </c>
      <c r="I162" s="1850" t="s">
        <v>933</v>
      </c>
    </row>
    <row customHeight="1" ht="11.25">
      <c r="A163" s="1850" t="s">
        <v>2293</v>
      </c>
      <c r="B163" s="1850" t="s">
        <v>16</v>
      </c>
      <c r="C163" s="1850" t="s">
        <v>2716</v>
      </c>
      <c r="D163" s="1850" t="s">
        <v>2717</v>
      </c>
      <c r="E163" s="1850" t="s">
        <v>2711</v>
      </c>
      <c r="F163" s="1850" t="s">
        <v>2718</v>
      </c>
      <c r="G163" s="1850" t="s">
        <v>28</v>
      </c>
      <c r="H163" s="1850" t="s">
        <v>28</v>
      </c>
      <c r="I163" s="1850" t="s">
        <v>933</v>
      </c>
    </row>
    <row customHeight="1" ht="11.25">
      <c r="A164" s="1850" t="s">
        <v>2293</v>
      </c>
      <c r="B164" s="1850" t="s">
        <v>16</v>
      </c>
      <c r="C164" s="1850" t="s">
        <v>2300</v>
      </c>
      <c r="D164" s="1850" t="s">
        <v>2301</v>
      </c>
      <c r="E164" s="1850" t="s">
        <v>2302</v>
      </c>
      <c r="F164" s="1850" t="s">
        <v>53</v>
      </c>
      <c r="G164" s="1850" t="s">
        <v>28</v>
      </c>
      <c r="H164" s="1850" t="s">
        <v>28</v>
      </c>
      <c r="I164" s="1850" t="s">
        <v>893</v>
      </c>
    </row>
    <row customHeight="1" ht="11.25">
      <c r="A165" s="1850" t="s">
        <v>2293</v>
      </c>
      <c r="B165" s="1850" t="s">
        <v>16</v>
      </c>
      <c r="C165" s="1850" t="s">
        <v>2729</v>
      </c>
      <c r="D165" s="1850" t="s">
        <v>2730</v>
      </c>
      <c r="E165" s="1850" t="s">
        <v>2731</v>
      </c>
      <c r="F165" s="1850" t="s">
        <v>2362</v>
      </c>
      <c r="G165" s="1850" t="s">
        <v>28</v>
      </c>
      <c r="H165" s="1850" t="s">
        <v>28</v>
      </c>
      <c r="I165" s="1850" t="s">
        <v>893</v>
      </c>
    </row>
    <row customHeight="1" ht="11.25">
      <c r="A166" s="1850" t="s">
        <v>2293</v>
      </c>
      <c r="B166" s="1850" t="s">
        <v>16</v>
      </c>
      <c r="C166" s="1850" t="s">
        <v>2308</v>
      </c>
      <c r="D166" s="1850" t="s">
        <v>2309</v>
      </c>
      <c r="E166" s="1850" t="s">
        <v>2310</v>
      </c>
      <c r="F166" s="1850" t="s">
        <v>2311</v>
      </c>
      <c r="G166" s="1850" t="s">
        <v>28</v>
      </c>
      <c r="H166" s="1850" t="s">
        <v>28</v>
      </c>
      <c r="I166" s="1850" t="s">
        <v>893</v>
      </c>
    </row>
    <row customHeight="1" ht="11.25">
      <c r="A167" s="1850" t="s">
        <v>2293</v>
      </c>
      <c r="B167" s="1850" t="s">
        <v>16</v>
      </c>
      <c r="C167" s="1850" t="s">
        <v>2312</v>
      </c>
      <c r="D167" s="1850" t="s">
        <v>2313</v>
      </c>
      <c r="E167" s="1850" t="s">
        <v>2314</v>
      </c>
      <c r="F167" s="1850" t="s">
        <v>2311</v>
      </c>
      <c r="G167" s="1850" t="s">
        <v>28</v>
      </c>
      <c r="H167" s="1850" t="s">
        <v>28</v>
      </c>
      <c r="I167" s="1850" t="s">
        <v>893</v>
      </c>
    </row>
    <row customHeight="1" ht="11.25">
      <c r="A168" s="1850" t="s">
        <v>2293</v>
      </c>
      <c r="B168" s="1850" t="s">
        <v>16</v>
      </c>
      <c r="C168" s="1850" t="s">
        <v>2319</v>
      </c>
      <c r="D168" s="1850" t="s">
        <v>2320</v>
      </c>
      <c r="E168" s="1850" t="s">
        <v>2321</v>
      </c>
      <c r="F168" s="1850" t="s">
        <v>53</v>
      </c>
      <c r="G168" s="1850" t="s">
        <v>28</v>
      </c>
      <c r="H168" s="1850" t="s">
        <v>28</v>
      </c>
      <c r="I168" s="1850" t="s">
        <v>893</v>
      </c>
    </row>
    <row customHeight="1" ht="11.25">
      <c r="A169" s="1850" t="s">
        <v>2293</v>
      </c>
      <c r="B169" s="1850" t="s">
        <v>16</v>
      </c>
      <c r="C169" s="1850" t="s">
        <v>2322</v>
      </c>
      <c r="D169" s="1850" t="s">
        <v>2323</v>
      </c>
      <c r="E169" s="1850" t="s">
        <v>2324</v>
      </c>
      <c r="F169" s="1850" t="s">
        <v>2311</v>
      </c>
      <c r="G169" s="1850" t="s">
        <v>28</v>
      </c>
      <c r="H169" s="1850" t="s">
        <v>28</v>
      </c>
      <c r="I169" s="1850" t="s">
        <v>893</v>
      </c>
    </row>
    <row customHeight="1" ht="11.25">
      <c r="A170" s="1850" t="s">
        <v>2293</v>
      </c>
      <c r="B170" s="1850" t="s">
        <v>16</v>
      </c>
      <c r="C170" s="1850" t="s">
        <v>2732</v>
      </c>
      <c r="D170" s="1850" t="s">
        <v>2733</v>
      </c>
      <c r="E170" s="1850" t="s">
        <v>2734</v>
      </c>
      <c r="F170" s="1850" t="s">
        <v>53</v>
      </c>
      <c r="G170" s="1850" t="s">
        <v>28</v>
      </c>
      <c r="H170" s="1850" t="s">
        <v>28</v>
      </c>
      <c r="I170" s="1850" t="s">
        <v>893</v>
      </c>
    </row>
    <row customHeight="1" ht="11.25">
      <c r="A171" s="1850" t="s">
        <v>2293</v>
      </c>
      <c r="B171" s="1850" t="s">
        <v>16</v>
      </c>
      <c r="C171" s="1850" t="s">
        <v>2328</v>
      </c>
      <c r="D171" s="1850" t="s">
        <v>2329</v>
      </c>
      <c r="E171" s="1850" t="s">
        <v>2330</v>
      </c>
      <c r="F171" s="1850" t="s">
        <v>53</v>
      </c>
      <c r="G171" s="1850" t="s">
        <v>28</v>
      </c>
      <c r="H171" s="1850" t="s">
        <v>28</v>
      </c>
      <c r="I171" s="1850" t="s">
        <v>893</v>
      </c>
    </row>
    <row customHeight="1" ht="11.25">
      <c r="A172" s="1850" t="s">
        <v>2293</v>
      </c>
      <c r="B172" s="1850" t="s">
        <v>16</v>
      </c>
      <c r="C172" s="1850" t="s">
        <v>2335</v>
      </c>
      <c r="D172" s="1850" t="s">
        <v>2336</v>
      </c>
      <c r="E172" s="1850" t="s">
        <v>2337</v>
      </c>
      <c r="F172" s="1850" t="s">
        <v>53</v>
      </c>
      <c r="G172" s="1850" t="s">
        <v>28</v>
      </c>
      <c r="H172" s="1850" t="s">
        <v>28</v>
      </c>
      <c r="I172" s="1850" t="s">
        <v>893</v>
      </c>
    </row>
    <row customHeight="1" ht="11.25">
      <c r="A173" s="1850" t="s">
        <v>2293</v>
      </c>
      <c r="B173" s="1850" t="s">
        <v>16</v>
      </c>
      <c r="C173" s="1850" t="s">
        <v>2351</v>
      </c>
      <c r="D173" s="1850" t="s">
        <v>2352</v>
      </c>
      <c r="E173" s="1850" t="s">
        <v>2353</v>
      </c>
      <c r="F173" s="1850" t="s">
        <v>2311</v>
      </c>
      <c r="G173" s="1850" t="s">
        <v>2354</v>
      </c>
      <c r="H173" s="1850" t="s">
        <v>28</v>
      </c>
      <c r="I173" s="1850" t="s">
        <v>893</v>
      </c>
    </row>
    <row customHeight="1" ht="11.25">
      <c r="A174" s="1850" t="s">
        <v>2293</v>
      </c>
      <c r="B174" s="1850" t="s">
        <v>16</v>
      </c>
      <c r="C174" s="1850" t="s">
        <v>2355</v>
      </c>
      <c r="D174" s="1850" t="s">
        <v>2356</v>
      </c>
      <c r="E174" s="1850" t="s">
        <v>2357</v>
      </c>
      <c r="F174" s="1850" t="s">
        <v>2311</v>
      </c>
      <c r="G174" s="1850" t="s">
        <v>2358</v>
      </c>
      <c r="H174" s="1850" t="s">
        <v>28</v>
      </c>
      <c r="I174" s="1850" t="s">
        <v>893</v>
      </c>
    </row>
    <row customHeight="1" ht="11.25">
      <c r="A175" s="1850" t="s">
        <v>2293</v>
      </c>
      <c r="B175" s="1850" t="s">
        <v>16</v>
      </c>
      <c r="C175" s="1850" t="s">
        <v>2359</v>
      </c>
      <c r="D175" s="1850" t="s">
        <v>2360</v>
      </c>
      <c r="E175" s="1850" t="s">
        <v>2361</v>
      </c>
      <c r="F175" s="1850" t="s">
        <v>2362</v>
      </c>
      <c r="G175" s="1850" t="s">
        <v>28</v>
      </c>
      <c r="H175" s="1850" t="s">
        <v>28</v>
      </c>
      <c r="I175" s="1850" t="s">
        <v>893</v>
      </c>
    </row>
    <row customHeight="1" ht="11.25">
      <c r="A176" s="1850" t="s">
        <v>2293</v>
      </c>
      <c r="B176" s="1850" t="s">
        <v>16</v>
      </c>
      <c r="C176" s="1850" t="s">
        <v>2735</v>
      </c>
      <c r="D176" s="1850" t="s">
        <v>2736</v>
      </c>
      <c r="E176" s="1850" t="s">
        <v>2737</v>
      </c>
      <c r="F176" s="1850" t="s">
        <v>2366</v>
      </c>
      <c r="G176" s="1850" t="s">
        <v>28</v>
      </c>
      <c r="H176" s="1850" t="s">
        <v>28</v>
      </c>
      <c r="I176" s="1850" t="s">
        <v>893</v>
      </c>
    </row>
    <row customHeight="1" ht="11.25">
      <c r="A177" s="1850" t="s">
        <v>2293</v>
      </c>
      <c r="B177" s="1850" t="s">
        <v>16</v>
      </c>
      <c r="C177" s="1850" t="s">
        <v>2367</v>
      </c>
      <c r="D177" s="1850" t="s">
        <v>2368</v>
      </c>
      <c r="E177" s="1850" t="s">
        <v>2369</v>
      </c>
      <c r="F177" s="1850" t="s">
        <v>53</v>
      </c>
      <c r="G177" s="1850" t="s">
        <v>2370</v>
      </c>
      <c r="H177" s="1850" t="s">
        <v>28</v>
      </c>
      <c r="I177" s="1850" t="s">
        <v>893</v>
      </c>
    </row>
    <row customHeight="1" ht="11.25">
      <c r="A178" s="1850" t="s">
        <v>2293</v>
      </c>
      <c r="B178" s="1850" t="s">
        <v>16</v>
      </c>
      <c r="C178" s="1850" t="s">
        <v>2371</v>
      </c>
      <c r="D178" s="1850" t="s">
        <v>2372</v>
      </c>
      <c r="E178" s="1850" t="s">
        <v>2373</v>
      </c>
      <c r="F178" s="1850" t="s">
        <v>2374</v>
      </c>
      <c r="G178" s="1850" t="s">
        <v>28</v>
      </c>
      <c r="H178" s="1850" t="s">
        <v>28</v>
      </c>
      <c r="I178" s="1850" t="s">
        <v>893</v>
      </c>
    </row>
    <row customHeight="1" ht="11.25">
      <c r="A179" s="1850" t="s">
        <v>2293</v>
      </c>
      <c r="B179" s="1850" t="s">
        <v>16</v>
      </c>
      <c r="C179" s="1850" t="s">
        <v>28</v>
      </c>
      <c r="D179" s="1850" t="s">
        <v>2378</v>
      </c>
      <c r="E179" s="1850" t="s">
        <v>2379</v>
      </c>
      <c r="F179" s="1850" t="s">
        <v>53</v>
      </c>
      <c r="G179" s="1850" t="s">
        <v>28</v>
      </c>
      <c r="H179" s="1850" t="s">
        <v>28</v>
      </c>
      <c r="I179" s="1850" t="s">
        <v>893</v>
      </c>
    </row>
    <row customHeight="1" ht="11.25">
      <c r="A180" s="1850" t="s">
        <v>2293</v>
      </c>
      <c r="B180" s="1850" t="s">
        <v>16</v>
      </c>
      <c r="C180" s="1850" t="s">
        <v>2380</v>
      </c>
      <c r="D180" s="1850" t="s">
        <v>2381</v>
      </c>
      <c r="E180" s="1850" t="s">
        <v>2321</v>
      </c>
      <c r="F180" s="1850" t="s">
        <v>2349</v>
      </c>
      <c r="G180" s="1850" t="s">
        <v>28</v>
      </c>
      <c r="H180" s="1850" t="s">
        <v>28</v>
      </c>
      <c r="I180" s="1850" t="s">
        <v>893</v>
      </c>
    </row>
    <row customHeight="1" ht="11.25">
      <c r="A181" s="1850" t="s">
        <v>2293</v>
      </c>
      <c r="B181" s="1850" t="s">
        <v>16</v>
      </c>
      <c r="C181" s="1850" t="s">
        <v>2386</v>
      </c>
      <c r="D181" s="1850" t="s">
        <v>2387</v>
      </c>
      <c r="E181" s="1850" t="s">
        <v>2388</v>
      </c>
      <c r="F181" s="1850" t="s">
        <v>615</v>
      </c>
      <c r="G181" s="1850" t="s">
        <v>28</v>
      </c>
      <c r="H181" s="1850" t="s">
        <v>28</v>
      </c>
      <c r="I181" s="1850" t="s">
        <v>893</v>
      </c>
    </row>
    <row customHeight="1" ht="11.25">
      <c r="A182" s="1850" t="s">
        <v>2293</v>
      </c>
      <c r="B182" s="1850" t="s">
        <v>16</v>
      </c>
      <c r="C182" s="1850" t="s">
        <v>2389</v>
      </c>
      <c r="D182" s="1850" t="s">
        <v>2390</v>
      </c>
      <c r="E182" s="1850" t="s">
        <v>2391</v>
      </c>
      <c r="F182" s="1850" t="s">
        <v>615</v>
      </c>
      <c r="G182" s="1850" t="s">
        <v>28</v>
      </c>
      <c r="H182" s="1850" t="s">
        <v>28</v>
      </c>
      <c r="I182" s="1850" t="s">
        <v>893</v>
      </c>
    </row>
    <row customHeight="1" ht="11.25">
      <c r="A183" s="1850" t="s">
        <v>2293</v>
      </c>
      <c r="B183" s="1850" t="s">
        <v>16</v>
      </c>
      <c r="C183" s="1850" t="s">
        <v>2392</v>
      </c>
      <c r="D183" s="1850" t="s">
        <v>2393</v>
      </c>
      <c r="E183" s="1850" t="s">
        <v>2394</v>
      </c>
      <c r="F183" s="1850" t="s">
        <v>2395</v>
      </c>
      <c r="G183" s="1850" t="s">
        <v>28</v>
      </c>
      <c r="H183" s="1850" t="s">
        <v>28</v>
      </c>
      <c r="I183" s="1850" t="s">
        <v>893</v>
      </c>
    </row>
    <row customHeight="1" ht="11.25">
      <c r="A184" s="1850" t="s">
        <v>2293</v>
      </c>
      <c r="B184" s="1850" t="s">
        <v>16</v>
      </c>
      <c r="C184" s="1850" t="s">
        <v>2396</v>
      </c>
      <c r="D184" s="1850" t="s">
        <v>2397</v>
      </c>
      <c r="E184" s="1850" t="s">
        <v>2398</v>
      </c>
      <c r="F184" s="1850" t="s">
        <v>2311</v>
      </c>
      <c r="G184" s="1850" t="s">
        <v>28</v>
      </c>
      <c r="H184" s="1850" t="s">
        <v>28</v>
      </c>
      <c r="I184" s="1850" t="s">
        <v>893</v>
      </c>
    </row>
    <row customHeight="1" ht="11.25">
      <c r="A185" s="1850" t="s">
        <v>2293</v>
      </c>
      <c r="B185" s="1850" t="s">
        <v>16</v>
      </c>
      <c r="C185" s="1850" t="s">
        <v>2738</v>
      </c>
      <c r="D185" s="1850" t="s">
        <v>2739</v>
      </c>
      <c r="E185" s="1850" t="s">
        <v>2740</v>
      </c>
      <c r="F185" s="1850" t="s">
        <v>2366</v>
      </c>
      <c r="G185" s="1850" t="s">
        <v>28</v>
      </c>
      <c r="H185" s="1850" t="s">
        <v>28</v>
      </c>
      <c r="I185" s="1850" t="s">
        <v>893</v>
      </c>
    </row>
    <row customHeight="1" ht="11.25">
      <c r="A186" s="1850" t="s">
        <v>2293</v>
      </c>
      <c r="B186" s="1850" t="s">
        <v>16</v>
      </c>
      <c r="C186" s="1850" t="s">
        <v>2409</v>
      </c>
      <c r="D186" s="1850" t="s">
        <v>2410</v>
      </c>
      <c r="E186" s="1850" t="s">
        <v>2411</v>
      </c>
      <c r="F186" s="1850" t="s">
        <v>2366</v>
      </c>
      <c r="G186" s="1850" t="s">
        <v>28</v>
      </c>
      <c r="H186" s="1850" t="s">
        <v>28</v>
      </c>
      <c r="I186" s="1850" t="s">
        <v>893</v>
      </c>
    </row>
    <row customHeight="1" ht="11.25">
      <c r="A187" s="1850" t="s">
        <v>2293</v>
      </c>
      <c r="B187" s="1850" t="s">
        <v>16</v>
      </c>
      <c r="C187" s="1850" t="s">
        <v>2412</v>
      </c>
      <c r="D187" s="1850" t="s">
        <v>2413</v>
      </c>
      <c r="E187" s="1850" t="s">
        <v>2414</v>
      </c>
      <c r="F187" s="1850" t="s">
        <v>2366</v>
      </c>
      <c r="G187" s="1850" t="s">
        <v>28</v>
      </c>
      <c r="H187" s="1850" t="s">
        <v>28</v>
      </c>
      <c r="I187" s="1850" t="s">
        <v>893</v>
      </c>
    </row>
    <row customHeight="1" ht="11.25">
      <c r="A188" s="1850" t="s">
        <v>2293</v>
      </c>
      <c r="B188" s="1850" t="s">
        <v>16</v>
      </c>
      <c r="C188" s="1850" t="s">
        <v>2415</v>
      </c>
      <c r="D188" s="1850" t="s">
        <v>2416</v>
      </c>
      <c r="E188" s="1850" t="s">
        <v>2417</v>
      </c>
      <c r="F188" s="1850" t="s">
        <v>2311</v>
      </c>
      <c r="G188" s="1850" t="s">
        <v>28</v>
      </c>
      <c r="H188" s="1850" t="s">
        <v>28</v>
      </c>
      <c r="I188" s="1850" t="s">
        <v>893</v>
      </c>
    </row>
    <row customHeight="1" ht="11.25">
      <c r="A189" s="1850" t="s">
        <v>2293</v>
      </c>
      <c r="B189" s="1850" t="s">
        <v>16</v>
      </c>
      <c r="C189" s="1850" t="s">
        <v>2418</v>
      </c>
      <c r="D189" s="1850" t="s">
        <v>2419</v>
      </c>
      <c r="E189" s="1850" t="s">
        <v>2420</v>
      </c>
      <c r="F189" s="1850" t="s">
        <v>2311</v>
      </c>
      <c r="G189" s="1850" t="s">
        <v>28</v>
      </c>
      <c r="H189" s="1850" t="s">
        <v>28</v>
      </c>
      <c r="I189" s="1850" t="s">
        <v>893</v>
      </c>
    </row>
    <row customHeight="1" ht="11.25">
      <c r="A190" s="1850" t="s">
        <v>2293</v>
      </c>
      <c r="B190" s="1850" t="s">
        <v>16</v>
      </c>
      <c r="C190" s="1850" t="s">
        <v>2421</v>
      </c>
      <c r="D190" s="1850" t="s">
        <v>2422</v>
      </c>
      <c r="E190" s="1850" t="s">
        <v>2423</v>
      </c>
      <c r="F190" s="1850" t="s">
        <v>2402</v>
      </c>
      <c r="G190" s="1850" t="s">
        <v>2424</v>
      </c>
      <c r="H190" s="1850" t="s">
        <v>28</v>
      </c>
      <c r="I190" s="1850" t="s">
        <v>893</v>
      </c>
    </row>
    <row customHeight="1" ht="11.25">
      <c r="A191" s="1850" t="s">
        <v>2293</v>
      </c>
      <c r="B191" s="1850" t="s">
        <v>16</v>
      </c>
      <c r="C191" s="1850" t="s">
        <v>2425</v>
      </c>
      <c r="D191" s="1850" t="s">
        <v>2426</v>
      </c>
      <c r="E191" s="1850" t="s">
        <v>2427</v>
      </c>
      <c r="F191" s="1850" t="s">
        <v>2366</v>
      </c>
      <c r="G191" s="1850" t="s">
        <v>28</v>
      </c>
      <c r="H191" s="1850" t="s">
        <v>28</v>
      </c>
      <c r="I191" s="1850" t="s">
        <v>893</v>
      </c>
    </row>
    <row customHeight="1" ht="11.25">
      <c r="A192" s="1850" t="s">
        <v>2293</v>
      </c>
      <c r="B192" s="1850" t="s">
        <v>16</v>
      </c>
      <c r="C192" s="1850" t="s">
        <v>2428</v>
      </c>
      <c r="D192" s="1850" t="s">
        <v>2429</v>
      </c>
      <c r="E192" s="1850" t="s">
        <v>2430</v>
      </c>
      <c r="F192" s="1850" t="s">
        <v>2402</v>
      </c>
      <c r="G192" s="1850" t="s">
        <v>28</v>
      </c>
      <c r="H192" s="1850" t="s">
        <v>28</v>
      </c>
      <c r="I192" s="1850" t="s">
        <v>893</v>
      </c>
    </row>
    <row customHeight="1" ht="11.25">
      <c r="A193" s="1850" t="s">
        <v>2293</v>
      </c>
      <c r="B193" s="1850" t="s">
        <v>16</v>
      </c>
      <c r="C193" s="1850" t="s">
        <v>2431</v>
      </c>
      <c r="D193" s="1850" t="s">
        <v>2432</v>
      </c>
      <c r="E193" s="1850" t="s">
        <v>2433</v>
      </c>
      <c r="F193" s="1850" t="s">
        <v>2434</v>
      </c>
      <c r="G193" s="1850" t="s">
        <v>28</v>
      </c>
      <c r="H193" s="1850" t="s">
        <v>28</v>
      </c>
      <c r="I193" s="1850" t="s">
        <v>893</v>
      </c>
    </row>
    <row customHeight="1" ht="11.25">
      <c r="A194" s="1850" t="s">
        <v>2293</v>
      </c>
      <c r="B194" s="1850" t="s">
        <v>16</v>
      </c>
      <c r="C194" s="1850" t="s">
        <v>2435</v>
      </c>
      <c r="D194" s="1850" t="s">
        <v>2436</v>
      </c>
      <c r="E194" s="1850" t="s">
        <v>2437</v>
      </c>
      <c r="F194" s="1850" t="s">
        <v>2362</v>
      </c>
      <c r="G194" s="1850" t="s">
        <v>28</v>
      </c>
      <c r="H194" s="1850" t="s">
        <v>28</v>
      </c>
      <c r="I194" s="1850" t="s">
        <v>893</v>
      </c>
    </row>
    <row customHeight="1" ht="11.25">
      <c r="A195" s="1850" t="s">
        <v>2293</v>
      </c>
      <c r="B195" s="1850" t="s">
        <v>16</v>
      </c>
      <c r="C195" s="1850" t="s">
        <v>2438</v>
      </c>
      <c r="D195" s="1850" t="s">
        <v>2439</v>
      </c>
      <c r="E195" s="1850" t="s">
        <v>2440</v>
      </c>
      <c r="F195" s="1850" t="s">
        <v>2402</v>
      </c>
      <c r="G195" s="1850" t="s">
        <v>28</v>
      </c>
      <c r="H195" s="1850" t="s">
        <v>28</v>
      </c>
      <c r="I195" s="1850" t="s">
        <v>893</v>
      </c>
    </row>
    <row customHeight="1" ht="11.25">
      <c r="A196" s="1850" t="s">
        <v>2293</v>
      </c>
      <c r="B196" s="1850" t="s">
        <v>16</v>
      </c>
      <c r="C196" s="1850" t="s">
        <v>2441</v>
      </c>
      <c r="D196" s="1850" t="s">
        <v>2442</v>
      </c>
      <c r="E196" s="1850" t="s">
        <v>2443</v>
      </c>
      <c r="F196" s="1850" t="s">
        <v>2366</v>
      </c>
      <c r="G196" s="1850" t="s">
        <v>28</v>
      </c>
      <c r="H196" s="1850" t="s">
        <v>28</v>
      </c>
      <c r="I196" s="1850" t="s">
        <v>893</v>
      </c>
    </row>
    <row customHeight="1" ht="11.25">
      <c r="A197" s="1850" t="s">
        <v>2293</v>
      </c>
      <c r="B197" s="1850" t="s">
        <v>16</v>
      </c>
      <c r="C197" s="1850" t="s">
        <v>2444</v>
      </c>
      <c r="D197" s="1850" t="s">
        <v>2445</v>
      </c>
      <c r="E197" s="1850" t="s">
        <v>2446</v>
      </c>
      <c r="F197" s="1850" t="s">
        <v>2402</v>
      </c>
      <c r="G197" s="1850" t="s">
        <v>28</v>
      </c>
      <c r="H197" s="1850" t="s">
        <v>28</v>
      </c>
      <c r="I197" s="1850" t="s">
        <v>893</v>
      </c>
    </row>
    <row customHeight="1" ht="11.25">
      <c r="A198" s="1850" t="s">
        <v>2293</v>
      </c>
      <c r="B198" s="1850" t="s">
        <v>16</v>
      </c>
      <c r="C198" s="1850" t="s">
        <v>2447</v>
      </c>
      <c r="D198" s="1850" t="s">
        <v>2448</v>
      </c>
      <c r="E198" s="1850" t="s">
        <v>2449</v>
      </c>
      <c r="F198" s="1850" t="s">
        <v>2311</v>
      </c>
      <c r="G198" s="1850" t="s">
        <v>28</v>
      </c>
      <c r="H198" s="1850" t="s">
        <v>28</v>
      </c>
      <c r="I198" s="1850" t="s">
        <v>893</v>
      </c>
    </row>
    <row customHeight="1" ht="11.25">
      <c r="A199" s="1850" t="s">
        <v>2293</v>
      </c>
      <c r="B199" s="1850" t="s">
        <v>16</v>
      </c>
      <c r="C199" s="1850" t="s">
        <v>2450</v>
      </c>
      <c r="D199" s="1850" t="s">
        <v>2451</v>
      </c>
      <c r="E199" s="1850" t="s">
        <v>2452</v>
      </c>
      <c r="F199" s="1850" t="s">
        <v>2362</v>
      </c>
      <c r="G199" s="1850" t="s">
        <v>28</v>
      </c>
      <c r="H199" s="1850" t="s">
        <v>28</v>
      </c>
      <c r="I199" s="1850" t="s">
        <v>893</v>
      </c>
    </row>
    <row customHeight="1" ht="11.25">
      <c r="A200" s="1850" t="s">
        <v>2293</v>
      </c>
      <c r="B200" s="1850" t="s">
        <v>16</v>
      </c>
      <c r="C200" s="1850" t="s">
        <v>2453</v>
      </c>
      <c r="D200" s="1850" t="s">
        <v>2454</v>
      </c>
      <c r="E200" s="1850" t="s">
        <v>2455</v>
      </c>
      <c r="F200" s="1850" t="s">
        <v>2402</v>
      </c>
      <c r="G200" s="1850" t="s">
        <v>28</v>
      </c>
      <c r="H200" s="1850" t="s">
        <v>28</v>
      </c>
      <c r="I200" s="1850" t="s">
        <v>893</v>
      </c>
    </row>
    <row customHeight="1" ht="11.25">
      <c r="A201" s="1850" t="s">
        <v>2293</v>
      </c>
      <c r="B201" s="1850" t="s">
        <v>16</v>
      </c>
      <c r="C201" s="1850" t="s">
        <v>2456</v>
      </c>
      <c r="D201" s="1850" t="s">
        <v>2457</v>
      </c>
      <c r="E201" s="1850" t="s">
        <v>2458</v>
      </c>
      <c r="F201" s="1850" t="s">
        <v>2459</v>
      </c>
      <c r="G201" s="1850" t="s">
        <v>28</v>
      </c>
      <c r="H201" s="1850" t="s">
        <v>28</v>
      </c>
      <c r="I201" s="1850" t="s">
        <v>893</v>
      </c>
    </row>
    <row customHeight="1" ht="11.25">
      <c r="A202" s="1850" t="s">
        <v>2293</v>
      </c>
      <c r="B202" s="1850" t="s">
        <v>16</v>
      </c>
      <c r="C202" s="1850" t="s">
        <v>2472</v>
      </c>
      <c r="D202" s="1850" t="s">
        <v>2473</v>
      </c>
      <c r="E202" s="1850" t="s">
        <v>2474</v>
      </c>
      <c r="F202" s="1850" t="s">
        <v>2366</v>
      </c>
      <c r="G202" s="1850" t="s">
        <v>28</v>
      </c>
      <c r="H202" s="1850" t="s">
        <v>28</v>
      </c>
      <c r="I202" s="1850" t="s">
        <v>893</v>
      </c>
    </row>
    <row customHeight="1" ht="11.25">
      <c r="A203" s="1850" t="s">
        <v>2293</v>
      </c>
      <c r="B203" s="1850" t="s">
        <v>16</v>
      </c>
      <c r="C203" s="1850" t="s">
        <v>2741</v>
      </c>
      <c r="D203" s="1850" t="s">
        <v>2742</v>
      </c>
      <c r="E203" s="1850" t="s">
        <v>2743</v>
      </c>
      <c r="F203" s="1850" t="s">
        <v>2374</v>
      </c>
      <c r="G203" s="1850" t="s">
        <v>2744</v>
      </c>
      <c r="H203" s="1850" t="s">
        <v>28</v>
      </c>
      <c r="I203" s="1850" t="s">
        <v>893</v>
      </c>
    </row>
    <row customHeight="1" ht="11.25">
      <c r="A204" s="1850" t="s">
        <v>2293</v>
      </c>
      <c r="B204" s="1850" t="s">
        <v>16</v>
      </c>
      <c r="C204" s="1850" t="s">
        <v>2501</v>
      </c>
      <c r="D204" s="1850" t="s">
        <v>2502</v>
      </c>
      <c r="E204" s="1850" t="s">
        <v>2503</v>
      </c>
      <c r="F204" s="1850" t="s">
        <v>53</v>
      </c>
      <c r="G204" s="1850" t="s">
        <v>2504</v>
      </c>
      <c r="H204" s="1850" t="s">
        <v>28</v>
      </c>
      <c r="I204" s="1850" t="s">
        <v>893</v>
      </c>
    </row>
    <row customHeight="1" ht="11.25">
      <c r="A205" s="1850" t="s">
        <v>2293</v>
      </c>
      <c r="B205" s="1850" t="s">
        <v>16</v>
      </c>
      <c r="C205" s="1850" t="s">
        <v>2745</v>
      </c>
      <c r="D205" s="1850" t="s">
        <v>2746</v>
      </c>
      <c r="E205" s="1850" t="s">
        <v>2747</v>
      </c>
      <c r="F205" s="1850" t="s">
        <v>2311</v>
      </c>
      <c r="G205" s="1850" t="s">
        <v>2748</v>
      </c>
      <c r="H205" s="1850" t="s">
        <v>28</v>
      </c>
      <c r="I205" s="1850" t="s">
        <v>893</v>
      </c>
    </row>
    <row customHeight="1" ht="11.25">
      <c r="A206" s="1850" t="s">
        <v>2293</v>
      </c>
      <c r="B206" s="1850" t="s">
        <v>16</v>
      </c>
      <c r="C206" s="1850" t="s">
        <v>2508</v>
      </c>
      <c r="D206" s="1850" t="s">
        <v>2509</v>
      </c>
      <c r="E206" s="1850" t="s">
        <v>2510</v>
      </c>
      <c r="F206" s="1850" t="s">
        <v>2366</v>
      </c>
      <c r="G206" s="1850" t="s">
        <v>28</v>
      </c>
      <c r="H206" s="1850" t="s">
        <v>28</v>
      </c>
      <c r="I206" s="1850" t="s">
        <v>893</v>
      </c>
    </row>
    <row customHeight="1" ht="11.25">
      <c r="A207" s="1850" t="s">
        <v>2293</v>
      </c>
      <c r="B207" s="1850" t="s">
        <v>16</v>
      </c>
      <c r="C207" s="1850" t="s">
        <v>2511</v>
      </c>
      <c r="D207" s="1850" t="s">
        <v>2512</v>
      </c>
      <c r="E207" s="1850" t="s">
        <v>2513</v>
      </c>
      <c r="F207" s="1850" t="s">
        <v>2402</v>
      </c>
      <c r="G207" s="1850" t="s">
        <v>28</v>
      </c>
      <c r="H207" s="1850" t="s">
        <v>28</v>
      </c>
      <c r="I207" s="1850" t="s">
        <v>893</v>
      </c>
    </row>
    <row customHeight="1" ht="11.25">
      <c r="A208" s="1850" t="s">
        <v>2293</v>
      </c>
      <c r="B208" s="1850" t="s">
        <v>16</v>
      </c>
      <c r="C208" s="1850" t="s">
        <v>2523</v>
      </c>
      <c r="D208" s="1850" t="s">
        <v>2524</v>
      </c>
      <c r="E208" s="1850" t="s">
        <v>2525</v>
      </c>
      <c r="F208" s="1850" t="s">
        <v>2374</v>
      </c>
      <c r="G208" s="1850" t="s">
        <v>2526</v>
      </c>
      <c r="H208" s="1850" t="s">
        <v>28</v>
      </c>
      <c r="I208" s="1850" t="s">
        <v>893</v>
      </c>
    </row>
    <row customHeight="1" ht="11.25">
      <c r="A209" s="1850" t="s">
        <v>2293</v>
      </c>
      <c r="B209" s="1850" t="s">
        <v>16</v>
      </c>
      <c r="C209" s="1850" t="s">
        <v>2542</v>
      </c>
      <c r="D209" s="1850" t="s">
        <v>2543</v>
      </c>
      <c r="E209" s="1850" t="s">
        <v>2544</v>
      </c>
      <c r="F209" s="1850" t="s">
        <v>2311</v>
      </c>
      <c r="G209" s="1850" t="s">
        <v>28</v>
      </c>
      <c r="H209" s="1850" t="s">
        <v>28</v>
      </c>
      <c r="I209" s="1850" t="s">
        <v>893</v>
      </c>
    </row>
    <row customHeight="1" ht="11.25">
      <c r="A210" s="1850" t="s">
        <v>2293</v>
      </c>
      <c r="B210" s="1850" t="s">
        <v>16</v>
      </c>
      <c r="C210" s="1850" t="s">
        <v>2545</v>
      </c>
      <c r="D210" s="1850" t="s">
        <v>2546</v>
      </c>
      <c r="E210" s="1850" t="s">
        <v>2547</v>
      </c>
      <c r="F210" s="1850" t="s">
        <v>2311</v>
      </c>
      <c r="G210" s="1850" t="s">
        <v>28</v>
      </c>
      <c r="H210" s="1850" t="s">
        <v>28</v>
      </c>
      <c r="I210" s="1850" t="s">
        <v>893</v>
      </c>
    </row>
    <row customHeight="1" ht="11.25">
      <c r="A211" s="1850" t="s">
        <v>2293</v>
      </c>
      <c r="B211" s="1850" t="s">
        <v>16</v>
      </c>
      <c r="C211" s="1850" t="s">
        <v>2562</v>
      </c>
      <c r="D211" s="1850" t="s">
        <v>2560</v>
      </c>
      <c r="E211" s="1850" t="s">
        <v>2563</v>
      </c>
      <c r="F211" s="1850" t="s">
        <v>53</v>
      </c>
      <c r="G211" s="1850" t="s">
        <v>28</v>
      </c>
      <c r="H211" s="1850" t="s">
        <v>28</v>
      </c>
      <c r="I211" s="1850" t="s">
        <v>893</v>
      </c>
    </row>
    <row customHeight="1" ht="11.25">
      <c r="A212" s="1850" t="s">
        <v>2293</v>
      </c>
      <c r="B212" s="1850" t="s">
        <v>16</v>
      </c>
      <c r="C212" s="1850" t="s">
        <v>2567</v>
      </c>
      <c r="D212" s="1850" t="s">
        <v>2568</v>
      </c>
      <c r="E212" s="1850" t="s">
        <v>2569</v>
      </c>
      <c r="F212" s="1850" t="s">
        <v>2311</v>
      </c>
      <c r="G212" s="1850" t="s">
        <v>28</v>
      </c>
      <c r="H212" s="1850" t="s">
        <v>28</v>
      </c>
      <c r="I212" s="1850" t="s">
        <v>893</v>
      </c>
    </row>
    <row customHeight="1" ht="11.25">
      <c r="A213" s="1850" t="s">
        <v>2293</v>
      </c>
      <c r="B213" s="1850" t="s">
        <v>16</v>
      </c>
      <c r="C213" s="1850" t="s">
        <v>2570</v>
      </c>
      <c r="D213" s="1850" t="s">
        <v>2571</v>
      </c>
      <c r="E213" s="1850" t="s">
        <v>2572</v>
      </c>
      <c r="F213" s="1850" t="s">
        <v>2374</v>
      </c>
      <c r="G213" s="1850" t="s">
        <v>28</v>
      </c>
      <c r="H213" s="1850" t="s">
        <v>28</v>
      </c>
      <c r="I213" s="1850" t="s">
        <v>893</v>
      </c>
    </row>
    <row customHeight="1" ht="11.25">
      <c r="A214" s="1850" t="s">
        <v>2293</v>
      </c>
      <c r="B214" s="1850" t="s">
        <v>16</v>
      </c>
      <c r="C214" s="1850" t="s">
        <v>2749</v>
      </c>
      <c r="D214" s="1850" t="s">
        <v>2750</v>
      </c>
      <c r="E214" s="1850" t="s">
        <v>2751</v>
      </c>
      <c r="F214" s="1850" t="s">
        <v>2752</v>
      </c>
      <c r="G214" s="1850" t="s">
        <v>28</v>
      </c>
      <c r="H214" s="1850" t="s">
        <v>28</v>
      </c>
      <c r="I214" s="1850" t="s">
        <v>893</v>
      </c>
    </row>
    <row customHeight="1" ht="11.25">
      <c r="A215" s="1850" t="s">
        <v>2293</v>
      </c>
      <c r="B215" s="1850" t="s">
        <v>16</v>
      </c>
      <c r="C215" s="1850" t="s">
        <v>2603</v>
      </c>
      <c r="D215" s="1850" t="s">
        <v>2604</v>
      </c>
      <c r="E215" s="1850" t="s">
        <v>2605</v>
      </c>
      <c r="F215" s="1850" t="s">
        <v>2311</v>
      </c>
      <c r="G215" s="1850" t="s">
        <v>2606</v>
      </c>
      <c r="H215" s="1850" t="s">
        <v>28</v>
      </c>
      <c r="I215" s="1850" t="s">
        <v>893</v>
      </c>
    </row>
    <row customHeight="1" ht="11.25">
      <c r="A216" s="1850" t="s">
        <v>2293</v>
      </c>
      <c r="B216" s="1850" t="s">
        <v>16</v>
      </c>
      <c r="C216" s="1850" t="s">
        <v>2617</v>
      </c>
      <c r="D216" s="1850" t="s">
        <v>2618</v>
      </c>
      <c r="E216" s="1850" t="s">
        <v>2619</v>
      </c>
      <c r="F216" s="1850" t="s">
        <v>2362</v>
      </c>
      <c r="G216" s="1850" t="s">
        <v>28</v>
      </c>
      <c r="H216" s="1850" t="s">
        <v>28</v>
      </c>
      <c r="I216" s="1850" t="s">
        <v>893</v>
      </c>
    </row>
    <row customHeight="1" ht="11.25">
      <c r="A217" s="1850" t="s">
        <v>2293</v>
      </c>
      <c r="B217" s="1850" t="s">
        <v>16</v>
      </c>
      <c r="C217" s="1850" t="s">
        <v>2629</v>
      </c>
      <c r="D217" s="1850" t="s">
        <v>2630</v>
      </c>
      <c r="E217" s="1850" t="s">
        <v>2631</v>
      </c>
      <c r="F217" s="1850" t="s">
        <v>53</v>
      </c>
      <c r="G217" s="1850" t="s">
        <v>28</v>
      </c>
      <c r="H217" s="1850" t="s">
        <v>28</v>
      </c>
      <c r="I217" s="1850" t="s">
        <v>893</v>
      </c>
    </row>
    <row customHeight="1" ht="11.25">
      <c r="A218" s="1850" t="s">
        <v>2293</v>
      </c>
      <c r="B218" s="1850" t="s">
        <v>16</v>
      </c>
      <c r="C218" s="1850" t="s">
        <v>2753</v>
      </c>
      <c r="D218" s="1850" t="s">
        <v>2754</v>
      </c>
      <c r="E218" s="1850" t="s">
        <v>2751</v>
      </c>
      <c r="F218" s="1850" t="s">
        <v>53</v>
      </c>
      <c r="G218" s="1850" t="s">
        <v>2755</v>
      </c>
      <c r="H218" s="1850" t="s">
        <v>28</v>
      </c>
      <c r="I218" s="1850" t="s">
        <v>893</v>
      </c>
    </row>
    <row customHeight="1" ht="11.25">
      <c r="A219" s="1850" t="s">
        <v>2293</v>
      </c>
      <c r="B219" s="1850" t="s">
        <v>16</v>
      </c>
      <c r="C219" s="1850" t="s">
        <v>2645</v>
      </c>
      <c r="D219" s="1850" t="s">
        <v>2646</v>
      </c>
      <c r="E219" s="1850" t="s">
        <v>2647</v>
      </c>
      <c r="F219" s="1850" t="s">
        <v>2311</v>
      </c>
      <c r="G219" s="1850" t="s">
        <v>28</v>
      </c>
      <c r="H219" s="1850" t="s">
        <v>28</v>
      </c>
      <c r="I219" s="1850" t="s">
        <v>893</v>
      </c>
    </row>
    <row customHeight="1" ht="11.25">
      <c r="A220" s="1850" t="s">
        <v>2293</v>
      </c>
      <c r="B220" s="1850" t="s">
        <v>16</v>
      </c>
      <c r="C220" s="1850" t="s">
        <v>2756</v>
      </c>
      <c r="D220" s="1850" t="s">
        <v>2757</v>
      </c>
      <c r="E220" s="1850" t="s">
        <v>2758</v>
      </c>
      <c r="F220" s="1850" t="s">
        <v>2362</v>
      </c>
      <c r="G220" s="1850" t="s">
        <v>2759</v>
      </c>
      <c r="H220" s="1850" t="s">
        <v>28</v>
      </c>
      <c r="I220" s="1850" t="s">
        <v>893</v>
      </c>
    </row>
    <row customHeight="1" ht="11.25">
      <c r="A221" s="1850" t="s">
        <v>2293</v>
      </c>
      <c r="B221" s="1850" t="s">
        <v>16</v>
      </c>
      <c r="C221" s="1850" t="s">
        <v>2648</v>
      </c>
      <c r="D221" s="1850" t="s">
        <v>2649</v>
      </c>
      <c r="E221" s="1850" t="s">
        <v>2650</v>
      </c>
      <c r="F221" s="1850" t="s">
        <v>2651</v>
      </c>
      <c r="G221" s="1850" t="s">
        <v>2652</v>
      </c>
      <c r="H221" s="1850" t="s">
        <v>28</v>
      </c>
      <c r="I221" s="1850" t="s">
        <v>893</v>
      </c>
    </row>
    <row customHeight="1" ht="11.25">
      <c r="A222" s="1850" t="s">
        <v>2293</v>
      </c>
      <c r="B222" s="1850" t="s">
        <v>16</v>
      </c>
      <c r="C222" s="1850" t="s">
        <v>2653</v>
      </c>
      <c r="D222" s="1850" t="s">
        <v>2654</v>
      </c>
      <c r="E222" s="1850" t="s">
        <v>2655</v>
      </c>
      <c r="F222" s="1850" t="s">
        <v>2362</v>
      </c>
      <c r="G222" s="1850" t="s">
        <v>28</v>
      </c>
      <c r="H222" s="1850" t="s">
        <v>28</v>
      </c>
      <c r="I222" s="1850" t="s">
        <v>893</v>
      </c>
    </row>
    <row customHeight="1" ht="11.25">
      <c r="A223" s="1850" t="s">
        <v>2293</v>
      </c>
      <c r="B223" s="1850" t="s">
        <v>16</v>
      </c>
      <c r="C223" s="1850" t="s">
        <v>2659</v>
      </c>
      <c r="D223" s="1850" t="s">
        <v>2660</v>
      </c>
      <c r="E223" s="1850" t="s">
        <v>2661</v>
      </c>
      <c r="F223" s="1850" t="s">
        <v>2362</v>
      </c>
      <c r="G223" s="1850" t="s">
        <v>28</v>
      </c>
      <c r="H223" s="1850" t="s">
        <v>28</v>
      </c>
      <c r="I223" s="1850" t="s">
        <v>893</v>
      </c>
    </row>
    <row customHeight="1" ht="11.25">
      <c r="A224" s="1850" t="s">
        <v>2293</v>
      </c>
      <c r="B224" s="1850" t="s">
        <v>16</v>
      </c>
      <c r="C224" s="1850" t="s">
        <v>2662</v>
      </c>
      <c r="D224" s="1850" t="s">
        <v>2663</v>
      </c>
      <c r="E224" s="1850" t="s">
        <v>2664</v>
      </c>
      <c r="F224" s="1850" t="s">
        <v>2366</v>
      </c>
      <c r="G224" s="1850" t="s">
        <v>28</v>
      </c>
      <c r="H224" s="1850" t="s">
        <v>28</v>
      </c>
      <c r="I224" s="1850" t="s">
        <v>893</v>
      </c>
    </row>
    <row customHeight="1" ht="11.25">
      <c r="A225" s="1850" t="s">
        <v>2293</v>
      </c>
      <c r="B225" s="1850" t="s">
        <v>16</v>
      </c>
      <c r="C225" s="1850" t="s">
        <v>2760</v>
      </c>
      <c r="D225" s="1850" t="s">
        <v>2761</v>
      </c>
      <c r="E225" s="1850" t="s">
        <v>2762</v>
      </c>
      <c r="F225" s="1850" t="s">
        <v>53</v>
      </c>
      <c r="G225" s="1850" t="s">
        <v>2763</v>
      </c>
      <c r="H225" s="1850" t="s">
        <v>28</v>
      </c>
      <c r="I225" s="1850" t="s">
        <v>893</v>
      </c>
    </row>
    <row customHeight="1" ht="11.25">
      <c r="A226" s="1850" t="s">
        <v>2293</v>
      </c>
      <c r="B226" s="1850" t="s">
        <v>16</v>
      </c>
      <c r="C226" s="1850" t="s">
        <v>2764</v>
      </c>
      <c r="D226" s="1850" t="s">
        <v>2670</v>
      </c>
      <c r="E226" s="1850" t="s">
        <v>2671</v>
      </c>
      <c r="F226" s="1850" t="s">
        <v>2765</v>
      </c>
      <c r="G226" s="1850" t="s">
        <v>28</v>
      </c>
      <c r="H226" s="1850" t="s">
        <v>28</v>
      </c>
      <c r="I226" s="1850" t="s">
        <v>893</v>
      </c>
    </row>
    <row customHeight="1" ht="11.25">
      <c r="A227" s="1850" t="s">
        <v>2293</v>
      </c>
      <c r="B227" s="1850" t="s">
        <v>16</v>
      </c>
      <c r="C227" s="1850" t="s">
        <v>2669</v>
      </c>
      <c r="D227" s="1850" t="s">
        <v>2670</v>
      </c>
      <c r="E227" s="1850" t="s">
        <v>2671</v>
      </c>
      <c r="F227" s="1850" t="s">
        <v>2672</v>
      </c>
      <c r="G227" s="1850" t="s">
        <v>2673</v>
      </c>
      <c r="H227" s="1850" t="s">
        <v>28</v>
      </c>
      <c r="I227" s="1850" t="s">
        <v>893</v>
      </c>
    </row>
    <row customHeight="1" ht="11.25">
      <c r="A228" s="1850" t="s">
        <v>2293</v>
      </c>
      <c r="B228" s="1850" t="s">
        <v>16</v>
      </c>
      <c r="C228" s="1850" t="s">
        <v>2682</v>
      </c>
      <c r="D228" s="1850" t="s">
        <v>2683</v>
      </c>
      <c r="E228" s="1850" t="s">
        <v>2684</v>
      </c>
      <c r="F228" s="1850" t="s">
        <v>53</v>
      </c>
      <c r="G228" s="1850" t="s">
        <v>28</v>
      </c>
      <c r="H228" s="1850" t="s">
        <v>28</v>
      </c>
      <c r="I228" s="1850" t="s">
        <v>893</v>
      </c>
    </row>
    <row customHeight="1" ht="11.25">
      <c r="A229" s="1850" t="s">
        <v>2293</v>
      </c>
      <c r="B229" s="1850" t="s">
        <v>16</v>
      </c>
      <c r="C229" s="1850" t="s">
        <v>2685</v>
      </c>
      <c r="D229" s="1850" t="s">
        <v>2686</v>
      </c>
      <c r="E229" s="1850" t="s">
        <v>2687</v>
      </c>
      <c r="F229" s="1850" t="s">
        <v>2688</v>
      </c>
      <c r="G229" s="1850" t="s">
        <v>28</v>
      </c>
      <c r="H229" s="1850" t="s">
        <v>28</v>
      </c>
      <c r="I229" s="1850" t="s">
        <v>893</v>
      </c>
    </row>
    <row customHeight="1" ht="11.25">
      <c r="A230" s="1850" t="s">
        <v>2293</v>
      </c>
      <c r="B230" s="1850" t="s">
        <v>16</v>
      </c>
      <c r="C230" s="1850" t="s">
        <v>2689</v>
      </c>
      <c r="D230" s="1850" t="s">
        <v>2690</v>
      </c>
      <c r="E230" s="1850" t="s">
        <v>2691</v>
      </c>
      <c r="F230" s="1850" t="s">
        <v>2362</v>
      </c>
      <c r="G230" s="1850" t="s">
        <v>28</v>
      </c>
      <c r="H230" s="1850" t="s">
        <v>28</v>
      </c>
      <c r="I230" s="1850" t="s">
        <v>893</v>
      </c>
    </row>
    <row customHeight="1" ht="11.25">
      <c r="A231" s="1850" t="s">
        <v>2293</v>
      </c>
      <c r="B231" s="1850" t="s">
        <v>16</v>
      </c>
      <c r="C231" s="1850" t="s">
        <v>2696</v>
      </c>
      <c r="D231" s="1850" t="s">
        <v>2697</v>
      </c>
      <c r="E231" s="1850" t="s">
        <v>2698</v>
      </c>
      <c r="F231" s="1850" t="s">
        <v>2699</v>
      </c>
      <c r="G231" s="1850" t="s">
        <v>28</v>
      </c>
      <c r="H231" s="1850" t="s">
        <v>28</v>
      </c>
      <c r="I231" s="1850" t="s">
        <v>893</v>
      </c>
    </row>
    <row customHeight="1" ht="11.25">
      <c r="A232" s="1850" t="s">
        <v>2293</v>
      </c>
      <c r="B232" s="1850" t="s">
        <v>16</v>
      </c>
      <c r="C232" s="1850" t="s">
        <v>2704</v>
      </c>
      <c r="D232" s="1850" t="s">
        <v>2705</v>
      </c>
      <c r="E232" s="1850" t="s">
        <v>2698</v>
      </c>
      <c r="F232" s="1850" t="s">
        <v>2703</v>
      </c>
      <c r="G232" s="1850" t="s">
        <v>28</v>
      </c>
      <c r="H232" s="1850" t="s">
        <v>28</v>
      </c>
      <c r="I232" s="1850" t="s">
        <v>893</v>
      </c>
    </row>
    <row customHeight="1" ht="11.25">
      <c r="A233" s="1850" t="s">
        <v>2293</v>
      </c>
      <c r="B233" s="1850" t="s">
        <v>16</v>
      </c>
      <c r="C233" s="1850" t="s">
        <v>2706</v>
      </c>
      <c r="D233" s="1850" t="s">
        <v>2707</v>
      </c>
      <c r="E233" s="1850" t="s">
        <v>2708</v>
      </c>
      <c r="F233" s="1850" t="s">
        <v>53</v>
      </c>
      <c r="G233" s="1850" t="s">
        <v>28</v>
      </c>
      <c r="H233" s="1850" t="s">
        <v>28</v>
      </c>
      <c r="I233" s="1850" t="s">
        <v>893</v>
      </c>
    </row>
    <row customHeight="1" ht="11.25">
      <c r="A234" s="1850" t="s">
        <v>2293</v>
      </c>
      <c r="B234" s="1850" t="s">
        <v>16</v>
      </c>
      <c r="C234" s="1850" t="s">
        <v>2709</v>
      </c>
      <c r="D234" s="1850" t="s">
        <v>2710</v>
      </c>
      <c r="E234" s="1850" t="s">
        <v>2711</v>
      </c>
      <c r="F234" s="1850" t="s">
        <v>2712</v>
      </c>
      <c r="G234" s="1850" t="s">
        <v>28</v>
      </c>
      <c r="H234" s="1850" t="s">
        <v>28</v>
      </c>
      <c r="I234" s="1850" t="s">
        <v>893</v>
      </c>
    </row>
    <row customHeight="1" ht="11.25">
      <c r="A235" s="1850" t="s">
        <v>2293</v>
      </c>
      <c r="B235" s="1850" t="s">
        <v>16</v>
      </c>
      <c r="C235" s="1850" t="s">
        <v>2716</v>
      </c>
      <c r="D235" s="1850" t="s">
        <v>2717</v>
      </c>
      <c r="E235" s="1850" t="s">
        <v>2711</v>
      </c>
      <c r="F235" s="1850" t="s">
        <v>2718</v>
      </c>
      <c r="G235" s="1850" t="s">
        <v>28</v>
      </c>
      <c r="H235" s="1850" t="s">
        <v>28</v>
      </c>
      <c r="I235" s="1850" t="s">
        <v>893</v>
      </c>
    </row>
    <row customHeight="1" ht="11.25">
      <c r="A236" s="1850" t="s">
        <v>2293</v>
      </c>
      <c r="B236" s="1850" t="s">
        <v>16</v>
      </c>
      <c r="C236" s="1850" t="s">
        <v>2719</v>
      </c>
      <c r="D236" s="1850" t="s">
        <v>2720</v>
      </c>
      <c r="E236" s="1850" t="s">
        <v>2721</v>
      </c>
      <c r="F236" s="1850" t="s">
        <v>2374</v>
      </c>
      <c r="G236" s="1850" t="s">
        <v>28</v>
      </c>
      <c r="H236" s="1850" t="s">
        <v>28</v>
      </c>
      <c r="I236" s="1850" t="s">
        <v>893</v>
      </c>
    </row>
    <row customHeight="1" ht="11.25">
      <c r="A237" s="1850" t="s">
        <v>2293</v>
      </c>
      <c r="B237" s="1850" t="s">
        <v>16</v>
      </c>
      <c r="C237" s="1850" t="s">
        <v>2300</v>
      </c>
      <c r="D237" s="1850" t="s">
        <v>2301</v>
      </c>
      <c r="E237" s="1850" t="s">
        <v>2302</v>
      </c>
      <c r="F237" s="1850" t="s">
        <v>53</v>
      </c>
      <c r="G237" s="1850" t="s">
        <v>28</v>
      </c>
      <c r="H237" s="1850" t="s">
        <v>28</v>
      </c>
      <c r="I237" s="1850" t="s">
        <v>946</v>
      </c>
    </row>
    <row customHeight="1" ht="11.25">
      <c r="A238" s="1850" t="s">
        <v>2293</v>
      </c>
      <c r="B238" s="1850" t="s">
        <v>16</v>
      </c>
      <c r="C238" s="1850" t="s">
        <v>2729</v>
      </c>
      <c r="D238" s="1850" t="s">
        <v>2730</v>
      </c>
      <c r="E238" s="1850" t="s">
        <v>2731</v>
      </c>
      <c r="F238" s="1850" t="s">
        <v>2362</v>
      </c>
      <c r="G238" s="1850" t="s">
        <v>28</v>
      </c>
      <c r="H238" s="1850" t="s">
        <v>28</v>
      </c>
      <c r="I238" s="1850" t="s">
        <v>946</v>
      </c>
    </row>
    <row customHeight="1" ht="11.25">
      <c r="A239" s="1850" t="s">
        <v>2293</v>
      </c>
      <c r="B239" s="1850" t="s">
        <v>16</v>
      </c>
      <c r="C239" s="1850" t="s">
        <v>2308</v>
      </c>
      <c r="D239" s="1850" t="s">
        <v>2309</v>
      </c>
      <c r="E239" s="1850" t="s">
        <v>2310</v>
      </c>
      <c r="F239" s="1850" t="s">
        <v>2311</v>
      </c>
      <c r="G239" s="1850" t="s">
        <v>28</v>
      </c>
      <c r="H239" s="1850" t="s">
        <v>28</v>
      </c>
      <c r="I239" s="1850" t="s">
        <v>946</v>
      </c>
    </row>
    <row customHeight="1" ht="11.25">
      <c r="A240" s="1850" t="s">
        <v>2293</v>
      </c>
      <c r="B240" s="1850" t="s">
        <v>16</v>
      </c>
      <c r="C240" s="1850" t="s">
        <v>2312</v>
      </c>
      <c r="D240" s="1850" t="s">
        <v>2313</v>
      </c>
      <c r="E240" s="1850" t="s">
        <v>2314</v>
      </c>
      <c r="F240" s="1850" t="s">
        <v>2311</v>
      </c>
      <c r="G240" s="1850" t="s">
        <v>28</v>
      </c>
      <c r="H240" s="1850" t="s">
        <v>28</v>
      </c>
      <c r="I240" s="1850" t="s">
        <v>946</v>
      </c>
    </row>
    <row customHeight="1" ht="11.25">
      <c r="A241" s="1850" t="s">
        <v>2293</v>
      </c>
      <c r="B241" s="1850" t="s">
        <v>16</v>
      </c>
      <c r="C241" s="1850" t="s">
        <v>2319</v>
      </c>
      <c r="D241" s="1850" t="s">
        <v>2320</v>
      </c>
      <c r="E241" s="1850" t="s">
        <v>2321</v>
      </c>
      <c r="F241" s="1850" t="s">
        <v>53</v>
      </c>
      <c r="G241" s="1850" t="s">
        <v>28</v>
      </c>
      <c r="H241" s="1850" t="s">
        <v>28</v>
      </c>
      <c r="I241" s="1850" t="s">
        <v>946</v>
      </c>
    </row>
    <row customHeight="1" ht="11.25">
      <c r="A242" s="1850" t="s">
        <v>2293</v>
      </c>
      <c r="B242" s="1850" t="s">
        <v>16</v>
      </c>
      <c r="C242" s="1850" t="s">
        <v>2732</v>
      </c>
      <c r="D242" s="1850" t="s">
        <v>2733</v>
      </c>
      <c r="E242" s="1850" t="s">
        <v>2734</v>
      </c>
      <c r="F242" s="1850" t="s">
        <v>53</v>
      </c>
      <c r="G242" s="1850" t="s">
        <v>28</v>
      </c>
      <c r="H242" s="1850" t="s">
        <v>28</v>
      </c>
      <c r="I242" s="1850" t="s">
        <v>946</v>
      </c>
    </row>
    <row customHeight="1" ht="11.25">
      <c r="A243" s="1850" t="s">
        <v>2293</v>
      </c>
      <c r="B243" s="1850" t="s">
        <v>16</v>
      </c>
      <c r="C243" s="1850" t="s">
        <v>2328</v>
      </c>
      <c r="D243" s="1850" t="s">
        <v>2329</v>
      </c>
      <c r="E243" s="1850" t="s">
        <v>2330</v>
      </c>
      <c r="F243" s="1850" t="s">
        <v>53</v>
      </c>
      <c r="G243" s="1850" t="s">
        <v>28</v>
      </c>
      <c r="H243" s="1850" t="s">
        <v>28</v>
      </c>
      <c r="I243" s="1850" t="s">
        <v>946</v>
      </c>
    </row>
    <row customHeight="1" ht="11.25">
      <c r="A244" s="1850" t="s">
        <v>2293</v>
      </c>
      <c r="B244" s="1850" t="s">
        <v>16</v>
      </c>
      <c r="C244" s="1850" t="s">
        <v>2335</v>
      </c>
      <c r="D244" s="1850" t="s">
        <v>2336</v>
      </c>
      <c r="E244" s="1850" t="s">
        <v>2337</v>
      </c>
      <c r="F244" s="1850" t="s">
        <v>53</v>
      </c>
      <c r="G244" s="1850" t="s">
        <v>28</v>
      </c>
      <c r="H244" s="1850" t="s">
        <v>28</v>
      </c>
      <c r="I244" s="1850" t="s">
        <v>946</v>
      </c>
    </row>
    <row customHeight="1" ht="11.25">
      <c r="A245" s="1850" t="s">
        <v>2293</v>
      </c>
      <c r="B245" s="1850" t="s">
        <v>16</v>
      </c>
      <c r="C245" s="1850" t="s">
        <v>2351</v>
      </c>
      <c r="D245" s="1850" t="s">
        <v>2352</v>
      </c>
      <c r="E245" s="1850" t="s">
        <v>2353</v>
      </c>
      <c r="F245" s="1850" t="s">
        <v>2311</v>
      </c>
      <c r="G245" s="1850" t="s">
        <v>2354</v>
      </c>
      <c r="H245" s="1850" t="s">
        <v>28</v>
      </c>
      <c r="I245" s="1850" t="s">
        <v>946</v>
      </c>
    </row>
    <row customHeight="1" ht="11.25">
      <c r="A246" s="1850" t="s">
        <v>2293</v>
      </c>
      <c r="B246" s="1850" t="s">
        <v>16</v>
      </c>
      <c r="C246" s="1850" t="s">
        <v>2367</v>
      </c>
      <c r="D246" s="1850" t="s">
        <v>2368</v>
      </c>
      <c r="E246" s="1850" t="s">
        <v>2369</v>
      </c>
      <c r="F246" s="1850" t="s">
        <v>53</v>
      </c>
      <c r="G246" s="1850" t="s">
        <v>2370</v>
      </c>
      <c r="H246" s="1850" t="s">
        <v>28</v>
      </c>
      <c r="I246" s="1850" t="s">
        <v>946</v>
      </c>
    </row>
    <row customHeight="1" ht="11.25">
      <c r="A247" s="1850" t="s">
        <v>2293</v>
      </c>
      <c r="B247" s="1850" t="s">
        <v>16</v>
      </c>
      <c r="C247" s="1850" t="s">
        <v>28</v>
      </c>
      <c r="D247" s="1850" t="s">
        <v>2378</v>
      </c>
      <c r="E247" s="1850" t="s">
        <v>2379</v>
      </c>
      <c r="F247" s="1850" t="s">
        <v>53</v>
      </c>
      <c r="G247" s="1850" t="s">
        <v>28</v>
      </c>
      <c r="H247" s="1850" t="s">
        <v>28</v>
      </c>
      <c r="I247" s="1850" t="s">
        <v>946</v>
      </c>
    </row>
    <row customHeight="1" ht="11.25">
      <c r="A248" s="1850" t="s">
        <v>2293</v>
      </c>
      <c r="B248" s="1850" t="s">
        <v>16</v>
      </c>
      <c r="C248" s="1850" t="s">
        <v>2380</v>
      </c>
      <c r="D248" s="1850" t="s">
        <v>2381</v>
      </c>
      <c r="E248" s="1850" t="s">
        <v>2321</v>
      </c>
      <c r="F248" s="1850" t="s">
        <v>2349</v>
      </c>
      <c r="G248" s="1850" t="s">
        <v>28</v>
      </c>
      <c r="H248" s="1850" t="s">
        <v>28</v>
      </c>
      <c r="I248" s="1850" t="s">
        <v>946</v>
      </c>
    </row>
    <row customHeight="1" ht="11.25">
      <c r="A249" s="1850" t="s">
        <v>2293</v>
      </c>
      <c r="B249" s="1850" t="s">
        <v>16</v>
      </c>
      <c r="C249" s="1850" t="s">
        <v>2766</v>
      </c>
      <c r="D249" s="1850" t="s">
        <v>2767</v>
      </c>
      <c r="E249" s="1850" t="s">
        <v>2768</v>
      </c>
      <c r="F249" s="1850" t="s">
        <v>2311</v>
      </c>
      <c r="G249" s="1850" t="s">
        <v>28</v>
      </c>
      <c r="H249" s="1850" t="s">
        <v>28</v>
      </c>
      <c r="I249" s="1850" t="s">
        <v>946</v>
      </c>
    </row>
    <row customHeight="1" ht="11.25">
      <c r="A250" s="1850" t="s">
        <v>2293</v>
      </c>
      <c r="B250" s="1850" t="s">
        <v>16</v>
      </c>
      <c r="C250" s="1850" t="s">
        <v>2396</v>
      </c>
      <c r="D250" s="1850" t="s">
        <v>2397</v>
      </c>
      <c r="E250" s="1850" t="s">
        <v>2398</v>
      </c>
      <c r="F250" s="1850" t="s">
        <v>2311</v>
      </c>
      <c r="G250" s="1850" t="s">
        <v>28</v>
      </c>
      <c r="H250" s="1850" t="s">
        <v>28</v>
      </c>
      <c r="I250" s="1850" t="s">
        <v>946</v>
      </c>
    </row>
    <row customHeight="1" ht="11.25">
      <c r="A251" s="1850" t="s">
        <v>2293</v>
      </c>
      <c r="B251" s="1850" t="s">
        <v>16</v>
      </c>
      <c r="C251" s="1850" t="s">
        <v>2738</v>
      </c>
      <c r="D251" s="1850" t="s">
        <v>2739</v>
      </c>
      <c r="E251" s="1850" t="s">
        <v>2740</v>
      </c>
      <c r="F251" s="1850" t="s">
        <v>2366</v>
      </c>
      <c r="G251" s="1850" t="s">
        <v>28</v>
      </c>
      <c r="H251" s="1850" t="s">
        <v>28</v>
      </c>
      <c r="I251" s="1850" t="s">
        <v>946</v>
      </c>
    </row>
    <row customHeight="1" ht="11.25">
      <c r="A252" s="1850" t="s">
        <v>2293</v>
      </c>
      <c r="B252" s="1850" t="s">
        <v>16</v>
      </c>
      <c r="C252" s="1850" t="s">
        <v>2415</v>
      </c>
      <c r="D252" s="1850" t="s">
        <v>2416</v>
      </c>
      <c r="E252" s="1850" t="s">
        <v>2417</v>
      </c>
      <c r="F252" s="1850" t="s">
        <v>2311</v>
      </c>
      <c r="G252" s="1850" t="s">
        <v>28</v>
      </c>
      <c r="H252" s="1850" t="s">
        <v>28</v>
      </c>
      <c r="I252" s="1850" t="s">
        <v>946</v>
      </c>
    </row>
    <row customHeight="1" ht="11.25">
      <c r="A253" s="1850" t="s">
        <v>2293</v>
      </c>
      <c r="B253" s="1850" t="s">
        <v>16</v>
      </c>
      <c r="C253" s="1850" t="s">
        <v>2418</v>
      </c>
      <c r="D253" s="1850" t="s">
        <v>2419</v>
      </c>
      <c r="E253" s="1850" t="s">
        <v>2420</v>
      </c>
      <c r="F253" s="1850" t="s">
        <v>2311</v>
      </c>
      <c r="G253" s="1850" t="s">
        <v>28</v>
      </c>
      <c r="H253" s="1850" t="s">
        <v>28</v>
      </c>
      <c r="I253" s="1850" t="s">
        <v>946</v>
      </c>
    </row>
    <row customHeight="1" ht="11.25">
      <c r="A254" s="1850" t="s">
        <v>2293</v>
      </c>
      <c r="B254" s="1850" t="s">
        <v>16</v>
      </c>
      <c r="C254" s="1850" t="s">
        <v>2428</v>
      </c>
      <c r="D254" s="1850" t="s">
        <v>2429</v>
      </c>
      <c r="E254" s="1850" t="s">
        <v>2430</v>
      </c>
      <c r="F254" s="1850" t="s">
        <v>2402</v>
      </c>
      <c r="G254" s="1850" t="s">
        <v>28</v>
      </c>
      <c r="H254" s="1850" t="s">
        <v>28</v>
      </c>
      <c r="I254" s="1850" t="s">
        <v>946</v>
      </c>
    </row>
    <row customHeight="1" ht="11.25">
      <c r="A255" s="1850" t="s">
        <v>2293</v>
      </c>
      <c r="B255" s="1850" t="s">
        <v>16</v>
      </c>
      <c r="C255" s="1850" t="s">
        <v>2441</v>
      </c>
      <c r="D255" s="1850" t="s">
        <v>2442</v>
      </c>
      <c r="E255" s="1850" t="s">
        <v>2443</v>
      </c>
      <c r="F255" s="1850" t="s">
        <v>2366</v>
      </c>
      <c r="G255" s="1850" t="s">
        <v>28</v>
      </c>
      <c r="H255" s="1850" t="s">
        <v>28</v>
      </c>
      <c r="I255" s="1850" t="s">
        <v>946</v>
      </c>
    </row>
    <row customHeight="1" ht="11.25">
      <c r="A256" s="1850" t="s">
        <v>2293</v>
      </c>
      <c r="B256" s="1850" t="s">
        <v>16</v>
      </c>
      <c r="C256" s="1850" t="s">
        <v>2444</v>
      </c>
      <c r="D256" s="1850" t="s">
        <v>2445</v>
      </c>
      <c r="E256" s="1850" t="s">
        <v>2446</v>
      </c>
      <c r="F256" s="1850" t="s">
        <v>2402</v>
      </c>
      <c r="G256" s="1850" t="s">
        <v>28</v>
      </c>
      <c r="H256" s="1850" t="s">
        <v>28</v>
      </c>
      <c r="I256" s="1850" t="s">
        <v>946</v>
      </c>
    </row>
    <row customHeight="1" ht="11.25">
      <c r="A257" s="1850" t="s">
        <v>2293</v>
      </c>
      <c r="B257" s="1850" t="s">
        <v>16</v>
      </c>
      <c r="C257" s="1850" t="s">
        <v>2447</v>
      </c>
      <c r="D257" s="1850" t="s">
        <v>2448</v>
      </c>
      <c r="E257" s="1850" t="s">
        <v>2449</v>
      </c>
      <c r="F257" s="1850" t="s">
        <v>2311</v>
      </c>
      <c r="G257" s="1850" t="s">
        <v>28</v>
      </c>
      <c r="H257" s="1850" t="s">
        <v>28</v>
      </c>
      <c r="I257" s="1850" t="s">
        <v>946</v>
      </c>
    </row>
    <row customHeight="1" ht="11.25">
      <c r="A258" s="1850" t="s">
        <v>2293</v>
      </c>
      <c r="B258" s="1850" t="s">
        <v>16</v>
      </c>
      <c r="C258" s="1850" t="s">
        <v>2453</v>
      </c>
      <c r="D258" s="1850" t="s">
        <v>2454</v>
      </c>
      <c r="E258" s="1850" t="s">
        <v>2455</v>
      </c>
      <c r="F258" s="1850" t="s">
        <v>2402</v>
      </c>
      <c r="G258" s="1850" t="s">
        <v>28</v>
      </c>
      <c r="H258" s="1850" t="s">
        <v>28</v>
      </c>
      <c r="I258" s="1850" t="s">
        <v>946</v>
      </c>
    </row>
    <row customHeight="1" ht="11.25">
      <c r="A259" s="1850" t="s">
        <v>2293</v>
      </c>
      <c r="B259" s="1850" t="s">
        <v>16</v>
      </c>
      <c r="C259" s="1850" t="s">
        <v>2456</v>
      </c>
      <c r="D259" s="1850" t="s">
        <v>2457</v>
      </c>
      <c r="E259" s="1850" t="s">
        <v>2458</v>
      </c>
      <c r="F259" s="1850" t="s">
        <v>2459</v>
      </c>
      <c r="G259" s="1850" t="s">
        <v>28</v>
      </c>
      <c r="H259" s="1850" t="s">
        <v>28</v>
      </c>
      <c r="I259" s="1850" t="s">
        <v>946</v>
      </c>
    </row>
    <row customHeight="1" ht="11.25">
      <c r="A260" s="1850" t="s">
        <v>2293</v>
      </c>
      <c r="B260" s="1850" t="s">
        <v>16</v>
      </c>
      <c r="C260" s="1850" t="s">
        <v>2769</v>
      </c>
      <c r="D260" s="1850" t="s">
        <v>2770</v>
      </c>
      <c r="E260" s="1850" t="s">
        <v>2771</v>
      </c>
      <c r="F260" s="1850" t="s">
        <v>53</v>
      </c>
      <c r="G260" s="1850" t="s">
        <v>28</v>
      </c>
      <c r="H260" s="1850" t="s">
        <v>28</v>
      </c>
      <c r="I260" s="1850" t="s">
        <v>946</v>
      </c>
    </row>
    <row customHeight="1" ht="11.25">
      <c r="A261" s="1850" t="s">
        <v>2293</v>
      </c>
      <c r="B261" s="1850" t="s">
        <v>16</v>
      </c>
      <c r="C261" s="1850" t="s">
        <v>2741</v>
      </c>
      <c r="D261" s="1850" t="s">
        <v>2742</v>
      </c>
      <c r="E261" s="1850" t="s">
        <v>2743</v>
      </c>
      <c r="F261" s="1850" t="s">
        <v>2374</v>
      </c>
      <c r="G261" s="1850" t="s">
        <v>2744</v>
      </c>
      <c r="H261" s="1850" t="s">
        <v>28</v>
      </c>
      <c r="I261" s="1850" t="s">
        <v>946</v>
      </c>
    </row>
    <row customHeight="1" ht="11.25">
      <c r="A262" s="1850" t="s">
        <v>2293</v>
      </c>
      <c r="B262" s="1850" t="s">
        <v>16</v>
      </c>
      <c r="C262" s="1850" t="s">
        <v>2501</v>
      </c>
      <c r="D262" s="1850" t="s">
        <v>2502</v>
      </c>
      <c r="E262" s="1850" t="s">
        <v>2503</v>
      </c>
      <c r="F262" s="1850" t="s">
        <v>53</v>
      </c>
      <c r="G262" s="1850" t="s">
        <v>2504</v>
      </c>
      <c r="H262" s="1850" t="s">
        <v>28</v>
      </c>
      <c r="I262" s="1850" t="s">
        <v>946</v>
      </c>
    </row>
    <row customHeight="1" ht="11.25">
      <c r="A263" s="1850" t="s">
        <v>2293</v>
      </c>
      <c r="B263" s="1850" t="s">
        <v>16</v>
      </c>
      <c r="C263" s="1850" t="s">
        <v>2511</v>
      </c>
      <c r="D263" s="1850" t="s">
        <v>2512</v>
      </c>
      <c r="E263" s="1850" t="s">
        <v>2513</v>
      </c>
      <c r="F263" s="1850" t="s">
        <v>2402</v>
      </c>
      <c r="G263" s="1850" t="s">
        <v>28</v>
      </c>
      <c r="H263" s="1850" t="s">
        <v>28</v>
      </c>
      <c r="I263" s="1850" t="s">
        <v>946</v>
      </c>
    </row>
    <row customHeight="1" ht="11.25">
      <c r="A264" s="1850" t="s">
        <v>2293</v>
      </c>
      <c r="B264" s="1850" t="s">
        <v>16</v>
      </c>
      <c r="C264" s="1850" t="s">
        <v>2542</v>
      </c>
      <c r="D264" s="1850" t="s">
        <v>2543</v>
      </c>
      <c r="E264" s="1850" t="s">
        <v>2544</v>
      </c>
      <c r="F264" s="1850" t="s">
        <v>2311</v>
      </c>
      <c r="G264" s="1850" t="s">
        <v>28</v>
      </c>
      <c r="H264" s="1850" t="s">
        <v>28</v>
      </c>
      <c r="I264" s="1850" t="s">
        <v>946</v>
      </c>
    </row>
    <row customHeight="1" ht="11.25">
      <c r="A265" s="1850" t="s">
        <v>2293</v>
      </c>
      <c r="B265" s="1850" t="s">
        <v>16</v>
      </c>
      <c r="C265" s="1850" t="s">
        <v>2545</v>
      </c>
      <c r="D265" s="1850" t="s">
        <v>2546</v>
      </c>
      <c r="E265" s="1850" t="s">
        <v>2547</v>
      </c>
      <c r="F265" s="1850" t="s">
        <v>2311</v>
      </c>
      <c r="G265" s="1850" t="s">
        <v>28</v>
      </c>
      <c r="H265" s="1850" t="s">
        <v>28</v>
      </c>
      <c r="I265" s="1850" t="s">
        <v>946</v>
      </c>
    </row>
    <row customHeight="1" ht="11.25">
      <c r="A266" s="1850" t="s">
        <v>2293</v>
      </c>
      <c r="B266" s="1850" t="s">
        <v>16</v>
      </c>
      <c r="C266" s="1850" t="s">
        <v>2562</v>
      </c>
      <c r="D266" s="1850" t="s">
        <v>2560</v>
      </c>
      <c r="E266" s="1850" t="s">
        <v>2563</v>
      </c>
      <c r="F266" s="1850" t="s">
        <v>53</v>
      </c>
      <c r="G266" s="1850" t="s">
        <v>28</v>
      </c>
      <c r="H266" s="1850" t="s">
        <v>28</v>
      </c>
      <c r="I266" s="1850" t="s">
        <v>946</v>
      </c>
    </row>
    <row customHeight="1" ht="11.25">
      <c r="A267" s="1850" t="s">
        <v>2293</v>
      </c>
      <c r="B267" s="1850" t="s">
        <v>16</v>
      </c>
      <c r="C267" s="1850" t="s">
        <v>2567</v>
      </c>
      <c r="D267" s="1850" t="s">
        <v>2568</v>
      </c>
      <c r="E267" s="1850" t="s">
        <v>2569</v>
      </c>
      <c r="F267" s="1850" t="s">
        <v>2311</v>
      </c>
      <c r="G267" s="1850" t="s">
        <v>28</v>
      </c>
      <c r="H267" s="1850" t="s">
        <v>28</v>
      </c>
      <c r="I267" s="1850" t="s">
        <v>946</v>
      </c>
    </row>
    <row customHeight="1" ht="11.25">
      <c r="A268" s="1850" t="s">
        <v>2293</v>
      </c>
      <c r="B268" s="1850" t="s">
        <v>16</v>
      </c>
      <c r="C268" s="1850" t="s">
        <v>2603</v>
      </c>
      <c r="D268" s="1850" t="s">
        <v>2604</v>
      </c>
      <c r="E268" s="1850" t="s">
        <v>2605</v>
      </c>
      <c r="F268" s="1850" t="s">
        <v>2311</v>
      </c>
      <c r="G268" s="1850" t="s">
        <v>2606</v>
      </c>
      <c r="H268" s="1850" t="s">
        <v>28</v>
      </c>
      <c r="I268" s="1850" t="s">
        <v>946</v>
      </c>
    </row>
    <row customHeight="1" ht="11.25">
      <c r="A269" s="1850" t="s">
        <v>2293</v>
      </c>
      <c r="B269" s="1850" t="s">
        <v>16</v>
      </c>
      <c r="C269" s="1850" t="s">
        <v>2617</v>
      </c>
      <c r="D269" s="1850" t="s">
        <v>2618</v>
      </c>
      <c r="E269" s="1850" t="s">
        <v>2619</v>
      </c>
      <c r="F269" s="1850" t="s">
        <v>2362</v>
      </c>
      <c r="G269" s="1850" t="s">
        <v>28</v>
      </c>
      <c r="H269" s="1850" t="s">
        <v>28</v>
      </c>
      <c r="I269" s="1850" t="s">
        <v>946</v>
      </c>
    </row>
    <row customHeight="1" ht="11.25">
      <c r="A270" s="1850" t="s">
        <v>2293</v>
      </c>
      <c r="B270" s="1850" t="s">
        <v>16</v>
      </c>
      <c r="C270" s="1850" t="s">
        <v>2629</v>
      </c>
      <c r="D270" s="1850" t="s">
        <v>2630</v>
      </c>
      <c r="E270" s="1850" t="s">
        <v>2631</v>
      </c>
      <c r="F270" s="1850" t="s">
        <v>53</v>
      </c>
      <c r="G270" s="1850" t="s">
        <v>28</v>
      </c>
      <c r="H270" s="1850" t="s">
        <v>28</v>
      </c>
      <c r="I270" s="1850" t="s">
        <v>946</v>
      </c>
    </row>
    <row customHeight="1" ht="11.25">
      <c r="A271" s="1850" t="s">
        <v>2293</v>
      </c>
      <c r="B271" s="1850" t="s">
        <v>16</v>
      </c>
      <c r="C271" s="1850" t="s">
        <v>2645</v>
      </c>
      <c r="D271" s="1850" t="s">
        <v>2646</v>
      </c>
      <c r="E271" s="1850" t="s">
        <v>2647</v>
      </c>
      <c r="F271" s="1850" t="s">
        <v>2311</v>
      </c>
      <c r="G271" s="1850" t="s">
        <v>28</v>
      </c>
      <c r="H271" s="1850" t="s">
        <v>28</v>
      </c>
      <c r="I271" s="1850" t="s">
        <v>946</v>
      </c>
    </row>
    <row customHeight="1" ht="11.25">
      <c r="A272" s="1850" t="s">
        <v>2293</v>
      </c>
      <c r="B272" s="1850" t="s">
        <v>16</v>
      </c>
      <c r="C272" s="1850" t="s">
        <v>2648</v>
      </c>
      <c r="D272" s="1850" t="s">
        <v>2649</v>
      </c>
      <c r="E272" s="1850" t="s">
        <v>2650</v>
      </c>
      <c r="F272" s="1850" t="s">
        <v>2651</v>
      </c>
      <c r="G272" s="1850" t="s">
        <v>2652</v>
      </c>
      <c r="H272" s="1850" t="s">
        <v>28</v>
      </c>
      <c r="I272" s="1850" t="s">
        <v>946</v>
      </c>
    </row>
    <row customHeight="1" ht="11.25">
      <c r="A273" s="1850" t="s">
        <v>2293</v>
      </c>
      <c r="B273" s="1850" t="s">
        <v>16</v>
      </c>
      <c r="C273" s="1850" t="s">
        <v>2659</v>
      </c>
      <c r="D273" s="1850" t="s">
        <v>2660</v>
      </c>
      <c r="E273" s="1850" t="s">
        <v>2661</v>
      </c>
      <c r="F273" s="1850" t="s">
        <v>2362</v>
      </c>
      <c r="G273" s="1850" t="s">
        <v>28</v>
      </c>
      <c r="H273" s="1850" t="s">
        <v>28</v>
      </c>
      <c r="I273" s="1850" t="s">
        <v>946</v>
      </c>
    </row>
    <row customHeight="1" ht="11.25">
      <c r="A274" s="1850" t="s">
        <v>2293</v>
      </c>
      <c r="B274" s="1850" t="s">
        <v>16</v>
      </c>
      <c r="C274" s="1850" t="s">
        <v>2764</v>
      </c>
      <c r="D274" s="1850" t="s">
        <v>2670</v>
      </c>
      <c r="E274" s="1850" t="s">
        <v>2671</v>
      </c>
      <c r="F274" s="1850" t="s">
        <v>2765</v>
      </c>
      <c r="G274" s="1850" t="s">
        <v>28</v>
      </c>
      <c r="H274" s="1850" t="s">
        <v>28</v>
      </c>
      <c r="I274" s="1850" t="s">
        <v>946</v>
      </c>
    </row>
    <row customHeight="1" ht="11.25">
      <c r="A275" s="1850" t="s">
        <v>2293</v>
      </c>
      <c r="B275" s="1850" t="s">
        <v>16</v>
      </c>
      <c r="C275" s="1850" t="s">
        <v>2669</v>
      </c>
      <c r="D275" s="1850" t="s">
        <v>2670</v>
      </c>
      <c r="E275" s="1850" t="s">
        <v>2671</v>
      </c>
      <c r="F275" s="1850" t="s">
        <v>2672</v>
      </c>
      <c r="G275" s="1850" t="s">
        <v>2673</v>
      </c>
      <c r="H275" s="1850" t="s">
        <v>28</v>
      </c>
      <c r="I275" s="1850" t="s">
        <v>946</v>
      </c>
    </row>
    <row customHeight="1" ht="11.25">
      <c r="A276" s="1850" t="s">
        <v>2293</v>
      </c>
      <c r="B276" s="1850" t="s">
        <v>16</v>
      </c>
      <c r="C276" s="1850" t="s">
        <v>2682</v>
      </c>
      <c r="D276" s="1850" t="s">
        <v>2683</v>
      </c>
      <c r="E276" s="1850" t="s">
        <v>2684</v>
      </c>
      <c r="F276" s="1850" t="s">
        <v>53</v>
      </c>
      <c r="G276" s="1850" t="s">
        <v>28</v>
      </c>
      <c r="H276" s="1850" t="s">
        <v>28</v>
      </c>
      <c r="I276" s="1850" t="s">
        <v>946</v>
      </c>
    </row>
    <row customHeight="1" ht="11.25">
      <c r="A277" s="1850" t="s">
        <v>2293</v>
      </c>
      <c r="B277" s="1850" t="s">
        <v>16</v>
      </c>
      <c r="C277" s="1850" t="s">
        <v>2685</v>
      </c>
      <c r="D277" s="1850" t="s">
        <v>2686</v>
      </c>
      <c r="E277" s="1850" t="s">
        <v>2687</v>
      </c>
      <c r="F277" s="1850" t="s">
        <v>2688</v>
      </c>
      <c r="G277" s="1850" t="s">
        <v>28</v>
      </c>
      <c r="H277" s="1850" t="s">
        <v>28</v>
      </c>
      <c r="I277" s="1850" t="s">
        <v>946</v>
      </c>
    </row>
    <row customHeight="1" ht="11.25">
      <c r="A278" s="1850" t="s">
        <v>2293</v>
      </c>
      <c r="B278" s="1850" t="s">
        <v>16</v>
      </c>
      <c r="C278" s="1850" t="s">
        <v>2689</v>
      </c>
      <c r="D278" s="1850" t="s">
        <v>2690</v>
      </c>
      <c r="E278" s="1850" t="s">
        <v>2691</v>
      </c>
      <c r="F278" s="1850" t="s">
        <v>2362</v>
      </c>
      <c r="G278" s="1850" t="s">
        <v>28</v>
      </c>
      <c r="H278" s="1850" t="s">
        <v>28</v>
      </c>
      <c r="I278" s="1850" t="s">
        <v>946</v>
      </c>
    </row>
    <row customHeight="1" ht="11.25">
      <c r="A279" s="1850" t="s">
        <v>2293</v>
      </c>
      <c r="B279" s="1850" t="s">
        <v>16</v>
      </c>
      <c r="C279" s="1850" t="s">
        <v>2696</v>
      </c>
      <c r="D279" s="1850" t="s">
        <v>2697</v>
      </c>
      <c r="E279" s="1850" t="s">
        <v>2698</v>
      </c>
      <c r="F279" s="1850" t="s">
        <v>2699</v>
      </c>
      <c r="G279" s="1850" t="s">
        <v>28</v>
      </c>
      <c r="H279" s="1850" t="s">
        <v>28</v>
      </c>
      <c r="I279" s="1850" t="s">
        <v>946</v>
      </c>
    </row>
    <row customHeight="1" ht="11.25">
      <c r="A280" s="1850" t="s">
        <v>2293</v>
      </c>
      <c r="B280" s="1850" t="s">
        <v>16</v>
      </c>
      <c r="C280" s="1850" t="s">
        <v>2704</v>
      </c>
      <c r="D280" s="1850" t="s">
        <v>2705</v>
      </c>
      <c r="E280" s="1850" t="s">
        <v>2698</v>
      </c>
      <c r="F280" s="1850" t="s">
        <v>2703</v>
      </c>
      <c r="G280" s="1850" t="s">
        <v>28</v>
      </c>
      <c r="H280" s="1850" t="s">
        <v>28</v>
      </c>
      <c r="I280" s="1850" t="s">
        <v>946</v>
      </c>
    </row>
    <row customHeight="1" ht="11.25">
      <c r="A281" s="1850" t="s">
        <v>2293</v>
      </c>
      <c r="B281" s="1850" t="s">
        <v>16</v>
      </c>
      <c r="C281" s="1850" t="s">
        <v>2772</v>
      </c>
      <c r="D281" s="1850" t="s">
        <v>2773</v>
      </c>
      <c r="E281" s="1850" t="s">
        <v>2698</v>
      </c>
      <c r="F281" s="1850" t="s">
        <v>2774</v>
      </c>
      <c r="G281" s="1850" t="s">
        <v>28</v>
      </c>
      <c r="H281" s="1850" t="s">
        <v>28</v>
      </c>
      <c r="I281" s="1850" t="s">
        <v>946</v>
      </c>
    </row>
    <row customHeight="1" ht="11.25">
      <c r="A282" s="1850" t="s">
        <v>2293</v>
      </c>
      <c r="B282" s="1850" t="s">
        <v>16</v>
      </c>
      <c r="C282" s="1850" t="s">
        <v>2706</v>
      </c>
      <c r="D282" s="1850" t="s">
        <v>2707</v>
      </c>
      <c r="E282" s="1850" t="s">
        <v>2708</v>
      </c>
      <c r="F282" s="1850" t="s">
        <v>53</v>
      </c>
      <c r="G282" s="1850" t="s">
        <v>28</v>
      </c>
      <c r="H282" s="1850" t="s">
        <v>28</v>
      </c>
      <c r="I282" s="1850" t="s">
        <v>946</v>
      </c>
    </row>
    <row customHeight="1" ht="11.25">
      <c r="A283" s="1850" t="s">
        <v>2293</v>
      </c>
      <c r="B283" s="1850" t="s">
        <v>16</v>
      </c>
      <c r="C283" s="1850" t="s">
        <v>2709</v>
      </c>
      <c r="D283" s="1850" t="s">
        <v>2710</v>
      </c>
      <c r="E283" s="1850" t="s">
        <v>2711</v>
      </c>
      <c r="F283" s="1850" t="s">
        <v>2712</v>
      </c>
      <c r="G283" s="1850" t="s">
        <v>28</v>
      </c>
      <c r="H283" s="1850" t="s">
        <v>28</v>
      </c>
      <c r="I283" s="1850" t="s">
        <v>946</v>
      </c>
    </row>
    <row customHeight="1" ht="11.25">
      <c r="A284" s="1850" t="s">
        <v>2293</v>
      </c>
      <c r="B284" s="1850" t="s">
        <v>16</v>
      </c>
      <c r="C284" s="1850" t="s">
        <v>2716</v>
      </c>
      <c r="D284" s="1850" t="s">
        <v>2717</v>
      </c>
      <c r="E284" s="1850" t="s">
        <v>2711</v>
      </c>
      <c r="F284" s="1850" t="s">
        <v>2718</v>
      </c>
      <c r="G284" s="1850" t="s">
        <v>28</v>
      </c>
      <c r="H284" s="1850" t="s">
        <v>28</v>
      </c>
      <c r="I284" s="1850" t="s">
        <v>946</v>
      </c>
    </row>
    <row customHeight="1" ht="11.25">
      <c r="A285" s="1850" t="s">
        <v>2293</v>
      </c>
      <c r="B285" s="1850" t="s">
        <v>16</v>
      </c>
      <c r="C285" s="1850" t="s">
        <v>2719</v>
      </c>
      <c r="D285" s="1850" t="s">
        <v>2720</v>
      </c>
      <c r="E285" s="1850" t="s">
        <v>2721</v>
      </c>
      <c r="F285" s="1850" t="s">
        <v>2374</v>
      </c>
      <c r="G285" s="1850" t="s">
        <v>28</v>
      </c>
      <c r="H285" s="1850" t="s">
        <v>28</v>
      </c>
      <c r="I285" s="1850" t="s">
        <v>946</v>
      </c>
    </row>
    <row customHeight="1" ht="11.25">
      <c r="A286" s="1850" t="s">
        <v>2293</v>
      </c>
      <c r="B286" s="1850" t="s">
        <v>16</v>
      </c>
      <c r="C286" s="1850" t="s">
        <v>2775</v>
      </c>
      <c r="D286" s="1850" t="s">
        <v>2776</v>
      </c>
      <c r="E286" s="1850" t="s">
        <v>2777</v>
      </c>
      <c r="F286" s="1850" t="s">
        <v>2752</v>
      </c>
      <c r="G286" s="1850" t="s">
        <v>28</v>
      </c>
      <c r="H286" s="1850" t="s">
        <v>2778</v>
      </c>
      <c r="I286" s="1850" t="s">
        <v>1665</v>
      </c>
    </row>
    <row customHeight="1" ht="11.25">
      <c r="A287" s="1850" t="s">
        <v>2293</v>
      </c>
      <c r="B287" s="1850" t="s">
        <v>16</v>
      </c>
      <c r="C287" s="1850" t="s">
        <v>28</v>
      </c>
      <c r="D287" s="1850" t="s">
        <v>2378</v>
      </c>
      <c r="E287" s="1850" t="s">
        <v>2379</v>
      </c>
      <c r="F287" s="1850" t="s">
        <v>53</v>
      </c>
      <c r="G287" s="1850" t="s">
        <v>28</v>
      </c>
      <c r="H287" s="1850" t="s">
        <v>28</v>
      </c>
      <c r="I287" s="1850" t="s">
        <v>1665</v>
      </c>
    </row>
    <row customHeight="1" ht="11.25">
      <c r="A288" s="1850" t="s">
        <v>2293</v>
      </c>
      <c r="B288" s="1850" t="s">
        <v>16</v>
      </c>
      <c r="C288" s="1850" t="s">
        <v>2386</v>
      </c>
      <c r="D288" s="1850" t="s">
        <v>2387</v>
      </c>
      <c r="E288" s="1850" t="s">
        <v>2388</v>
      </c>
      <c r="F288" s="1850" t="s">
        <v>615</v>
      </c>
      <c r="G288" s="1850" t="s">
        <v>28</v>
      </c>
      <c r="H288" s="1850" t="s">
        <v>28</v>
      </c>
      <c r="I288" s="1850" t="s">
        <v>1665</v>
      </c>
    </row>
    <row customHeight="1" ht="11.25">
      <c r="A289" s="1850" t="s">
        <v>2293</v>
      </c>
      <c r="B289" s="1850" t="s">
        <v>16</v>
      </c>
      <c r="C289" s="1850" t="s">
        <v>2779</v>
      </c>
      <c r="D289" s="1850" t="s">
        <v>2780</v>
      </c>
      <c r="E289" s="1850" t="s">
        <v>2781</v>
      </c>
      <c r="F289" s="1850" t="s">
        <v>615</v>
      </c>
      <c r="G289" s="1850" t="s">
        <v>28</v>
      </c>
      <c r="H289" s="1850" t="s">
        <v>28</v>
      </c>
      <c r="I289" s="1850" t="s">
        <v>1665</v>
      </c>
    </row>
    <row customHeight="1" ht="11.25">
      <c r="A290" s="1850" t="s">
        <v>2293</v>
      </c>
      <c r="B290" s="1850" t="s">
        <v>16</v>
      </c>
      <c r="C290" s="1850" t="s">
        <v>2409</v>
      </c>
      <c r="D290" s="1850" t="s">
        <v>2410</v>
      </c>
      <c r="E290" s="1850" t="s">
        <v>2411</v>
      </c>
      <c r="F290" s="1850" t="s">
        <v>2366</v>
      </c>
      <c r="G290" s="1850" t="s">
        <v>28</v>
      </c>
      <c r="H290" s="1850" t="s">
        <v>28</v>
      </c>
      <c r="I290" s="1850" t="s">
        <v>1665</v>
      </c>
    </row>
    <row customHeight="1" ht="11.25">
      <c r="A291" s="1850" t="s">
        <v>2293</v>
      </c>
      <c r="B291" s="1850" t="s">
        <v>16</v>
      </c>
      <c r="C291" s="1850" t="s">
        <v>2418</v>
      </c>
      <c r="D291" s="1850" t="s">
        <v>2419</v>
      </c>
      <c r="E291" s="1850" t="s">
        <v>2420</v>
      </c>
      <c r="F291" s="1850" t="s">
        <v>2311</v>
      </c>
      <c r="G291" s="1850" t="s">
        <v>28</v>
      </c>
      <c r="H291" s="1850" t="s">
        <v>28</v>
      </c>
      <c r="I291" s="1850" t="s">
        <v>1665</v>
      </c>
    </row>
    <row customHeight="1" ht="11.25">
      <c r="A292" s="1850" t="s">
        <v>2293</v>
      </c>
      <c r="B292" s="1850" t="s">
        <v>16</v>
      </c>
      <c r="C292" s="1850" t="s">
        <v>2425</v>
      </c>
      <c r="D292" s="1850" t="s">
        <v>2426</v>
      </c>
      <c r="E292" s="1850" t="s">
        <v>2427</v>
      </c>
      <c r="F292" s="1850" t="s">
        <v>2366</v>
      </c>
      <c r="G292" s="1850" t="s">
        <v>28</v>
      </c>
      <c r="H292" s="1850" t="s">
        <v>28</v>
      </c>
      <c r="I292" s="1850" t="s">
        <v>1665</v>
      </c>
    </row>
    <row customHeight="1" ht="11.25">
      <c r="A293" s="1850" t="s">
        <v>2293</v>
      </c>
      <c r="B293" s="1850" t="s">
        <v>16</v>
      </c>
      <c r="C293" s="1850" t="s">
        <v>2782</v>
      </c>
      <c r="D293" s="1850" t="s">
        <v>2783</v>
      </c>
      <c r="E293" s="1850" t="s">
        <v>2784</v>
      </c>
      <c r="F293" s="1850" t="s">
        <v>2362</v>
      </c>
      <c r="G293" s="1850" t="s">
        <v>28</v>
      </c>
      <c r="H293" s="1850" t="s">
        <v>28</v>
      </c>
      <c r="I293" s="1850" t="s">
        <v>1665</v>
      </c>
    </row>
    <row customHeight="1" ht="11.25">
      <c r="A294" s="1850" t="s">
        <v>2293</v>
      </c>
      <c r="B294" s="1850" t="s">
        <v>16</v>
      </c>
      <c r="C294" s="1850" t="s">
        <v>2438</v>
      </c>
      <c r="D294" s="1850" t="s">
        <v>2439</v>
      </c>
      <c r="E294" s="1850" t="s">
        <v>2440</v>
      </c>
      <c r="F294" s="1850" t="s">
        <v>2402</v>
      </c>
      <c r="G294" s="1850" t="s">
        <v>28</v>
      </c>
      <c r="H294" s="1850" t="s">
        <v>28</v>
      </c>
      <c r="I294" s="1850" t="s">
        <v>1665</v>
      </c>
    </row>
    <row customHeight="1" ht="11.25">
      <c r="A295" s="1850" t="s">
        <v>2293</v>
      </c>
      <c r="B295" s="1850" t="s">
        <v>16</v>
      </c>
      <c r="C295" s="1850" t="s">
        <v>2450</v>
      </c>
      <c r="D295" s="1850" t="s">
        <v>2451</v>
      </c>
      <c r="E295" s="1850" t="s">
        <v>2452</v>
      </c>
      <c r="F295" s="1850" t="s">
        <v>2362</v>
      </c>
      <c r="G295" s="1850" t="s">
        <v>28</v>
      </c>
      <c r="H295" s="1850" t="s">
        <v>28</v>
      </c>
      <c r="I295" s="1850" t="s">
        <v>1665</v>
      </c>
    </row>
    <row customHeight="1" ht="11.25">
      <c r="A296" s="1850" t="s">
        <v>2293</v>
      </c>
      <c r="B296" s="1850" t="s">
        <v>16</v>
      </c>
      <c r="C296" s="1850" t="s">
        <v>2785</v>
      </c>
      <c r="D296" s="1850" t="s">
        <v>2786</v>
      </c>
      <c r="E296" s="1850" t="s">
        <v>2787</v>
      </c>
      <c r="F296" s="1850" t="s">
        <v>53</v>
      </c>
      <c r="G296" s="1850" t="s">
        <v>28</v>
      </c>
      <c r="H296" s="1850" t="s">
        <v>28</v>
      </c>
      <c r="I296" s="1850" t="s">
        <v>1665</v>
      </c>
    </row>
    <row customHeight="1" ht="11.25">
      <c r="A297" s="1850" t="s">
        <v>2293</v>
      </c>
      <c r="B297" s="1850" t="s">
        <v>16</v>
      </c>
      <c r="C297" s="1850" t="s">
        <v>2741</v>
      </c>
      <c r="D297" s="1850" t="s">
        <v>2742</v>
      </c>
      <c r="E297" s="1850" t="s">
        <v>2743</v>
      </c>
      <c r="F297" s="1850" t="s">
        <v>2374</v>
      </c>
      <c r="G297" s="1850" t="s">
        <v>2744</v>
      </c>
      <c r="H297" s="1850" t="s">
        <v>28</v>
      </c>
      <c r="I297" s="1850" t="s">
        <v>1665</v>
      </c>
    </row>
    <row customHeight="1" ht="11.25">
      <c r="A298" s="1850" t="s">
        <v>2293</v>
      </c>
      <c r="B298" s="1850" t="s">
        <v>16</v>
      </c>
      <c r="C298" s="1850" t="s">
        <v>2788</v>
      </c>
      <c r="D298" s="1850" t="s">
        <v>2789</v>
      </c>
      <c r="E298" s="1850" t="s">
        <v>2790</v>
      </c>
      <c r="F298" s="1850" t="s">
        <v>53</v>
      </c>
      <c r="G298" s="1850" t="s">
        <v>28</v>
      </c>
      <c r="H298" s="1850" t="s">
        <v>28</v>
      </c>
      <c r="I298" s="1850" t="s">
        <v>1665</v>
      </c>
    </row>
    <row customHeight="1" ht="11.25">
      <c r="A299" s="1850" t="s">
        <v>2293</v>
      </c>
      <c r="B299" s="1850" t="s">
        <v>16</v>
      </c>
      <c r="C299" s="1850" t="s">
        <v>2791</v>
      </c>
      <c r="D299" s="1850" t="s">
        <v>2792</v>
      </c>
      <c r="E299" s="1850" t="s">
        <v>2793</v>
      </c>
      <c r="F299" s="1850" t="s">
        <v>53</v>
      </c>
      <c r="G299" s="1850" t="s">
        <v>28</v>
      </c>
      <c r="H299" s="1850" t="s">
        <v>28</v>
      </c>
      <c r="I299" s="1850" t="s">
        <v>1665</v>
      </c>
    </row>
    <row customHeight="1" ht="11.25">
      <c r="A300" s="1850" t="s">
        <v>2293</v>
      </c>
      <c r="B300" s="1850" t="s">
        <v>16</v>
      </c>
      <c r="C300" s="1850" t="s">
        <v>2794</v>
      </c>
      <c r="D300" s="1850" t="s">
        <v>2795</v>
      </c>
      <c r="E300" s="1850" t="s">
        <v>2796</v>
      </c>
      <c r="F300" s="1850" t="s">
        <v>2797</v>
      </c>
      <c r="G300" s="1850" t="s">
        <v>28</v>
      </c>
      <c r="H300" s="1850" t="s">
        <v>28</v>
      </c>
      <c r="I300" s="1850" t="s">
        <v>1665</v>
      </c>
    </row>
    <row customHeight="1" ht="11.25">
      <c r="A301" s="1850" t="s">
        <v>2293</v>
      </c>
      <c r="B301" s="1850" t="s">
        <v>16</v>
      </c>
      <c r="C301" s="1850" t="s">
        <v>2798</v>
      </c>
      <c r="D301" s="1850" t="s">
        <v>2799</v>
      </c>
      <c r="E301" s="1850" t="s">
        <v>2800</v>
      </c>
      <c r="F301" s="1850" t="s">
        <v>53</v>
      </c>
      <c r="G301" s="1850" t="s">
        <v>28</v>
      </c>
      <c r="H301" s="1850" t="s">
        <v>28</v>
      </c>
      <c r="I301" s="1850" t="s">
        <v>1665</v>
      </c>
    </row>
    <row customHeight="1" ht="11.25">
      <c r="A302" s="1850" t="s">
        <v>2293</v>
      </c>
      <c r="B302" s="1850" t="s">
        <v>16</v>
      </c>
      <c r="C302" s="1850" t="s">
        <v>2801</v>
      </c>
      <c r="D302" s="1850" t="s">
        <v>2802</v>
      </c>
      <c r="E302" s="1850" t="s">
        <v>2803</v>
      </c>
      <c r="F302" s="1850" t="s">
        <v>53</v>
      </c>
      <c r="G302" s="1850" t="s">
        <v>28</v>
      </c>
      <c r="H302" s="1850" t="s">
        <v>28</v>
      </c>
      <c r="I302" s="1850" t="s">
        <v>1665</v>
      </c>
    </row>
    <row customHeight="1" ht="11.25">
      <c r="A303" s="1850" t="s">
        <v>2293</v>
      </c>
      <c r="B303" s="1850" t="s">
        <v>16</v>
      </c>
      <c r="C303" s="1850" t="s">
        <v>2804</v>
      </c>
      <c r="D303" s="1850" t="s">
        <v>2805</v>
      </c>
      <c r="E303" s="1850" t="s">
        <v>2806</v>
      </c>
      <c r="F303" s="1850" t="s">
        <v>2366</v>
      </c>
      <c r="G303" s="1850" t="s">
        <v>28</v>
      </c>
      <c r="H303" s="1850" t="s">
        <v>28</v>
      </c>
      <c r="I303" s="1850" t="s">
        <v>1665</v>
      </c>
    </row>
    <row customHeight="1" ht="11.25">
      <c r="A304" s="1850" t="s">
        <v>2293</v>
      </c>
      <c r="B304" s="1850" t="s">
        <v>16</v>
      </c>
      <c r="C304" s="1850" t="s">
        <v>2807</v>
      </c>
      <c r="D304" s="1850" t="s">
        <v>2808</v>
      </c>
      <c r="E304" s="1850" t="s">
        <v>2809</v>
      </c>
      <c r="F304" s="1850" t="s">
        <v>2810</v>
      </c>
      <c r="G304" s="1850" t="s">
        <v>28</v>
      </c>
      <c r="H304" s="1850" t="s">
        <v>28</v>
      </c>
      <c r="I304" s="1850" t="s">
        <v>1665</v>
      </c>
    </row>
    <row customHeight="1" ht="11.25">
      <c r="A305" s="1850" t="s">
        <v>2293</v>
      </c>
      <c r="B305" s="1850" t="s">
        <v>16</v>
      </c>
      <c r="C305" s="1850" t="s">
        <v>2811</v>
      </c>
      <c r="D305" s="1850" t="s">
        <v>2812</v>
      </c>
      <c r="E305" s="1850" t="s">
        <v>2813</v>
      </c>
      <c r="F305" s="1850" t="s">
        <v>53</v>
      </c>
      <c r="G305" s="1850" t="s">
        <v>28</v>
      </c>
      <c r="H305" s="1850" t="s">
        <v>28</v>
      </c>
      <c r="I305" s="1850" t="s">
        <v>1665</v>
      </c>
    </row>
    <row customHeight="1" ht="11.25">
      <c r="A306" s="1850" t="s">
        <v>2293</v>
      </c>
      <c r="B306" s="1850" t="s">
        <v>16</v>
      </c>
      <c r="C306" s="1850" t="s">
        <v>2814</v>
      </c>
      <c r="D306" s="1850" t="s">
        <v>2815</v>
      </c>
      <c r="E306" s="1850" t="s">
        <v>2816</v>
      </c>
      <c r="F306" s="1850" t="s">
        <v>53</v>
      </c>
      <c r="G306" s="1850" t="s">
        <v>28</v>
      </c>
      <c r="H306" s="1850" t="s">
        <v>28</v>
      </c>
      <c r="I306" s="1850" t="s">
        <v>1665</v>
      </c>
    </row>
    <row customHeight="1" ht="11.25">
      <c r="A307" s="1850" t="s">
        <v>2293</v>
      </c>
      <c r="B307" s="1850" t="s">
        <v>16</v>
      </c>
      <c r="C307" s="1850" t="s">
        <v>2817</v>
      </c>
      <c r="D307" s="1850" t="s">
        <v>2818</v>
      </c>
      <c r="E307" s="1850" t="s">
        <v>2819</v>
      </c>
      <c r="F307" s="1850" t="s">
        <v>2366</v>
      </c>
      <c r="G307" s="1850" t="s">
        <v>28</v>
      </c>
      <c r="H307" s="1850" t="s">
        <v>28</v>
      </c>
      <c r="I307" s="1850" t="s">
        <v>1665</v>
      </c>
    </row>
    <row customHeight="1" ht="11.25">
      <c r="A308" s="1850" t="s">
        <v>2293</v>
      </c>
      <c r="B308" s="1850" t="s">
        <v>16</v>
      </c>
      <c r="C308" s="1850" t="s">
        <v>2820</v>
      </c>
      <c r="D308" s="1850" t="s">
        <v>2821</v>
      </c>
      <c r="E308" s="1850" t="s">
        <v>2822</v>
      </c>
      <c r="F308" s="1850" t="s">
        <v>53</v>
      </c>
      <c r="G308" s="1850" t="s">
        <v>28</v>
      </c>
      <c r="H308" s="1850" t="s">
        <v>28</v>
      </c>
      <c r="I308" s="1850" t="s">
        <v>1665</v>
      </c>
    </row>
    <row customHeight="1" ht="11.25">
      <c r="A309" s="1850" t="s">
        <v>2293</v>
      </c>
      <c r="B309" s="1850" t="s">
        <v>16</v>
      </c>
      <c r="C309" s="1850" t="s">
        <v>2653</v>
      </c>
      <c r="D309" s="1850" t="s">
        <v>2654</v>
      </c>
      <c r="E309" s="1850" t="s">
        <v>2655</v>
      </c>
      <c r="F309" s="1850" t="s">
        <v>2362</v>
      </c>
      <c r="G309" s="1850" t="s">
        <v>28</v>
      </c>
      <c r="H309" s="1850" t="s">
        <v>28</v>
      </c>
      <c r="I309" s="1850" t="s">
        <v>1665</v>
      </c>
    </row>
    <row customHeight="1" ht="11.25">
      <c r="A310" s="1850" t="s">
        <v>2293</v>
      </c>
      <c r="B310" s="1850" t="s">
        <v>16</v>
      </c>
      <c r="C310" s="1850" t="s">
        <v>2659</v>
      </c>
      <c r="D310" s="1850" t="s">
        <v>2660</v>
      </c>
      <c r="E310" s="1850" t="s">
        <v>2661</v>
      </c>
      <c r="F310" s="1850" t="s">
        <v>2362</v>
      </c>
      <c r="G310" s="1850" t="s">
        <v>28</v>
      </c>
      <c r="H310" s="1850" t="s">
        <v>28</v>
      </c>
      <c r="I310" s="1850" t="s">
        <v>1665</v>
      </c>
    </row>
    <row customHeight="1" ht="11.25">
      <c r="A311" s="1850" t="s">
        <v>2293</v>
      </c>
      <c r="B311" s="1850" t="s">
        <v>16</v>
      </c>
      <c r="C311" s="1850" t="s">
        <v>2689</v>
      </c>
      <c r="D311" s="1850" t="s">
        <v>2690</v>
      </c>
      <c r="E311" s="1850" t="s">
        <v>2691</v>
      </c>
      <c r="F311" s="1850" t="s">
        <v>2362</v>
      </c>
      <c r="G311" s="1850" t="s">
        <v>28</v>
      </c>
      <c r="H311" s="1850" t="s">
        <v>28</v>
      </c>
      <c r="I311" s="1850" t="s">
        <v>1665</v>
      </c>
    </row>
    <row customHeight="1" ht="11.25">
      <c r="A312" s="1850" t="s">
        <v>2293</v>
      </c>
      <c r="B312" s="1850" t="s">
        <v>16</v>
      </c>
      <c r="C312" s="1850" t="s">
        <v>2719</v>
      </c>
      <c r="D312" s="1850" t="s">
        <v>2720</v>
      </c>
      <c r="E312" s="1850" t="s">
        <v>2721</v>
      </c>
      <c r="F312" s="1850" t="s">
        <v>2374</v>
      </c>
      <c r="G312" s="1850" t="s">
        <v>28</v>
      </c>
      <c r="H312" s="1850" t="s">
        <v>28</v>
      </c>
      <c r="I312" s="1850" t="s">
        <v>1665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94E24-A798-7B1A-E8D8-66D0F3223537}" mc:Ignorable="x14ac xr xr2 xr3">
  <sheetPr>
    <tabColor rgb="FFFFCC99"/>
  </sheetPr>
  <dimension ref="A1:G301"/>
  <sheetViews>
    <sheetView topLeftCell="A1" showGridLines="0" workbookViewId="0">
      <selection activeCell="A1" sqref="A1"/>
    </sheetView>
  </sheetViews>
  <sheetFormatPr customHeight="1" defaultRowHeight="11.25"/>
  <cols>
    <col min="1" max="1" style="1850" width="9.140625"/>
  </cols>
  <sheetData>
    <row customHeight="1" ht="11.25">
      <c r="A1" s="373" t="s">
        <v>2823</v>
      </c>
      <c r="B1" s="64" t="s">
        <v>2824</v>
      </c>
      <c r="C1" s="64" t="s">
        <v>2825</v>
      </c>
      <c r="D1" s="64" t="s">
        <v>2826</v>
      </c>
      <c r="E1" s="0" t="s">
        <v>2827</v>
      </c>
      <c r="F1" s="0" t="s">
        <v>2828</v>
      </c>
      <c r="G1" s="0" t="s">
        <v>2829</v>
      </c>
    </row>
    <row customHeight="1" ht="11.25">
      <c r="A2" s="373" t="s">
        <v>16</v>
      </c>
      <c r="B2" s="0" t="s">
        <v>2830</v>
      </c>
      <c r="C2" s="0" t="s">
        <v>2831</v>
      </c>
      <c r="D2" s="0" t="s">
        <v>2830</v>
      </c>
      <c r="E2" s="0" t="s">
        <v>2831</v>
      </c>
      <c r="F2" s="0" t="s">
        <v>2832</v>
      </c>
      <c r="G2" s="0" t="s">
        <v>111</v>
      </c>
    </row>
    <row customHeight="1" ht="11.25">
      <c r="A3" s="373" t="s">
        <v>16</v>
      </c>
      <c r="B3" s="0" t="s">
        <v>2830</v>
      </c>
      <c r="C3" s="0" t="s">
        <v>2831</v>
      </c>
      <c r="D3" s="0" t="s">
        <v>2833</v>
      </c>
      <c r="E3" s="0" t="s">
        <v>2834</v>
      </c>
      <c r="F3" s="0" t="s">
        <v>2835</v>
      </c>
      <c r="G3" s="0" t="s">
        <v>112</v>
      </c>
    </row>
    <row customHeight="1" ht="11.25">
      <c r="A4" s="373" t="s">
        <v>16</v>
      </c>
      <c r="B4" s="0" t="s">
        <v>2830</v>
      </c>
      <c r="C4" s="0" t="s">
        <v>2831</v>
      </c>
      <c r="D4" s="0" t="s">
        <v>2836</v>
      </c>
      <c r="E4" s="0" t="s">
        <v>2837</v>
      </c>
      <c r="F4" s="0" t="s">
        <v>2835</v>
      </c>
      <c r="G4" s="0" t="s">
        <v>92</v>
      </c>
    </row>
    <row customHeight="1" ht="11.25">
      <c r="A5" s="373" t="s">
        <v>16</v>
      </c>
      <c r="B5" s="0" t="s">
        <v>2830</v>
      </c>
      <c r="C5" s="0" t="s">
        <v>2831</v>
      </c>
      <c r="D5" s="0" t="s">
        <v>2838</v>
      </c>
      <c r="E5" s="0" t="s">
        <v>2839</v>
      </c>
      <c r="F5" s="0" t="s">
        <v>2835</v>
      </c>
      <c r="G5" s="0" t="s">
        <v>93</v>
      </c>
    </row>
    <row customHeight="1" ht="11.25">
      <c r="A6" s="373" t="s">
        <v>16</v>
      </c>
      <c r="B6" s="0" t="s">
        <v>2830</v>
      </c>
      <c r="C6" s="0" t="s">
        <v>2831</v>
      </c>
      <c r="D6" s="0" t="s">
        <v>2840</v>
      </c>
      <c r="E6" s="0" t="s">
        <v>2841</v>
      </c>
      <c r="F6" s="0" t="s">
        <v>2835</v>
      </c>
      <c r="G6" s="0" t="s">
        <v>113</v>
      </c>
    </row>
    <row customHeight="1" ht="11.25">
      <c r="A7" s="373" t="s">
        <v>16</v>
      </c>
      <c r="B7" s="0" t="s">
        <v>2830</v>
      </c>
      <c r="C7" s="0" t="s">
        <v>2831</v>
      </c>
      <c r="D7" s="0" t="s">
        <v>2842</v>
      </c>
      <c r="E7" s="0" t="s">
        <v>2843</v>
      </c>
      <c r="F7" s="0" t="s">
        <v>2835</v>
      </c>
      <c r="G7" s="0" t="s">
        <v>94</v>
      </c>
    </row>
    <row customHeight="1" ht="11.25">
      <c r="A8" s="373" t="s">
        <v>16</v>
      </c>
      <c r="B8" s="0" t="s">
        <v>2830</v>
      </c>
      <c r="C8" s="0" t="s">
        <v>2831</v>
      </c>
      <c r="D8" s="0" t="s">
        <v>2844</v>
      </c>
      <c r="E8" s="0" t="s">
        <v>2845</v>
      </c>
      <c r="F8" s="0" t="s">
        <v>2835</v>
      </c>
      <c r="G8" s="0" t="s">
        <v>95</v>
      </c>
    </row>
    <row customHeight="1" ht="11.25">
      <c r="A9" s="373" t="s">
        <v>16</v>
      </c>
      <c r="B9" s="0" t="s">
        <v>2830</v>
      </c>
      <c r="C9" s="0" t="s">
        <v>2831</v>
      </c>
      <c r="D9" s="0" t="s">
        <v>2846</v>
      </c>
      <c r="E9" s="0" t="s">
        <v>2847</v>
      </c>
      <c r="F9" s="0" t="s">
        <v>2835</v>
      </c>
      <c r="G9" s="0" t="s">
        <v>114</v>
      </c>
    </row>
    <row customHeight="1" ht="11.25">
      <c r="A10" s="373" t="s">
        <v>16</v>
      </c>
      <c r="B10" s="0" t="s">
        <v>2830</v>
      </c>
      <c r="C10" s="0" t="s">
        <v>2831</v>
      </c>
      <c r="D10" s="0" t="s">
        <v>2848</v>
      </c>
      <c r="E10" s="0" t="s">
        <v>2849</v>
      </c>
      <c r="F10" s="0" t="s">
        <v>2835</v>
      </c>
      <c r="G10" s="0" t="s">
        <v>150</v>
      </c>
    </row>
    <row customHeight="1" ht="11.25">
      <c r="A11" s="373" t="s">
        <v>16</v>
      </c>
      <c r="B11" s="0" t="s">
        <v>2830</v>
      </c>
      <c r="C11" s="0" t="s">
        <v>2831</v>
      </c>
      <c r="D11" s="0" t="s">
        <v>2850</v>
      </c>
      <c r="E11" s="0" t="s">
        <v>2851</v>
      </c>
      <c r="F11" s="0" t="s">
        <v>2835</v>
      </c>
      <c r="G11" s="0" t="s">
        <v>151</v>
      </c>
    </row>
    <row customHeight="1" ht="11.25">
      <c r="A12" s="373" t="s">
        <v>16</v>
      </c>
      <c r="B12" s="0" t="s">
        <v>2830</v>
      </c>
      <c r="C12" s="0" t="s">
        <v>2831</v>
      </c>
      <c r="D12" s="0" t="s">
        <v>2852</v>
      </c>
      <c r="E12" s="0" t="s">
        <v>2853</v>
      </c>
      <c r="F12" s="0" t="s">
        <v>2835</v>
      </c>
      <c r="G12" s="0" t="s">
        <v>152</v>
      </c>
    </row>
    <row customHeight="1" ht="11.25">
      <c r="A13" s="373" t="s">
        <v>16</v>
      </c>
      <c r="B13" s="0" t="s">
        <v>2830</v>
      </c>
      <c r="C13" s="0" t="s">
        <v>2831</v>
      </c>
      <c r="D13" s="0" t="s">
        <v>2854</v>
      </c>
      <c r="E13" s="0" t="s">
        <v>2855</v>
      </c>
      <c r="F13" s="0" t="s">
        <v>2835</v>
      </c>
      <c r="G13" s="0" t="s">
        <v>153</v>
      </c>
    </row>
    <row customHeight="1" ht="11.25">
      <c r="A14" s="373" t="s">
        <v>16</v>
      </c>
      <c r="B14" s="0" t="s">
        <v>2856</v>
      </c>
      <c r="C14" s="0" t="s">
        <v>2857</v>
      </c>
      <c r="D14" s="0" t="s">
        <v>2856</v>
      </c>
      <c r="E14" s="0" t="s">
        <v>2857</v>
      </c>
      <c r="F14" s="0" t="s">
        <v>2832</v>
      </c>
      <c r="G14" s="0" t="s">
        <v>154</v>
      </c>
    </row>
    <row customHeight="1" ht="11.25">
      <c r="A15" s="373" t="s">
        <v>16</v>
      </c>
      <c r="B15" s="0" t="s">
        <v>2856</v>
      </c>
      <c r="C15" s="0" t="s">
        <v>2857</v>
      </c>
      <c r="D15" s="0" t="s">
        <v>2858</v>
      </c>
      <c r="E15" s="0" t="s">
        <v>2859</v>
      </c>
      <c r="F15" s="0" t="s">
        <v>2835</v>
      </c>
      <c r="G15" s="0" t="s">
        <v>155</v>
      </c>
    </row>
    <row customHeight="1" ht="11.25">
      <c r="A16" s="373" t="s">
        <v>16</v>
      </c>
      <c r="B16" s="0" t="s">
        <v>2856</v>
      </c>
      <c r="C16" s="0" t="s">
        <v>2857</v>
      </c>
      <c r="D16" s="0" t="s">
        <v>2860</v>
      </c>
      <c r="E16" s="0" t="s">
        <v>2861</v>
      </c>
      <c r="F16" s="0" t="s">
        <v>2835</v>
      </c>
      <c r="G16" s="0" t="s">
        <v>1508</v>
      </c>
    </row>
    <row customHeight="1" ht="11.25">
      <c r="A17" s="373" t="s">
        <v>16</v>
      </c>
      <c r="B17" s="0" t="s">
        <v>2856</v>
      </c>
      <c r="C17" s="0" t="s">
        <v>2857</v>
      </c>
      <c r="D17" s="0" t="s">
        <v>2862</v>
      </c>
      <c r="E17" s="0" t="s">
        <v>2863</v>
      </c>
      <c r="F17" s="0" t="s">
        <v>2835</v>
      </c>
      <c r="G17" s="0" t="s">
        <v>1514</v>
      </c>
    </row>
    <row customHeight="1" ht="11.25">
      <c r="A18" s="373" t="s">
        <v>16</v>
      </c>
      <c r="B18" s="0" t="s">
        <v>2856</v>
      </c>
      <c r="C18" s="0" t="s">
        <v>2857</v>
      </c>
      <c r="D18" s="0" t="s">
        <v>2864</v>
      </c>
      <c r="E18" s="0" t="s">
        <v>2865</v>
      </c>
      <c r="F18" s="0" t="s">
        <v>2835</v>
      </c>
      <c r="G18" s="0" t="s">
        <v>1526</v>
      </c>
    </row>
    <row customHeight="1" ht="11.25">
      <c r="A19" s="373" t="s">
        <v>16</v>
      </c>
      <c r="B19" s="0" t="s">
        <v>2856</v>
      </c>
      <c r="C19" s="0" t="s">
        <v>2857</v>
      </c>
      <c r="D19" s="0" t="s">
        <v>2866</v>
      </c>
      <c r="E19" s="0" t="s">
        <v>2867</v>
      </c>
      <c r="F19" s="0" t="s">
        <v>2835</v>
      </c>
      <c r="G19" s="0" t="s">
        <v>1540</v>
      </c>
    </row>
    <row customHeight="1" ht="11.25">
      <c r="A20" s="373" t="s">
        <v>16</v>
      </c>
      <c r="B20" s="0" t="s">
        <v>2856</v>
      </c>
      <c r="C20" s="0" t="s">
        <v>2857</v>
      </c>
      <c r="D20" s="0" t="s">
        <v>2868</v>
      </c>
      <c r="E20" s="0" t="s">
        <v>2869</v>
      </c>
      <c r="F20" s="0" t="s">
        <v>2835</v>
      </c>
      <c r="G20" s="0" t="s">
        <v>1552</v>
      </c>
    </row>
    <row customHeight="1" ht="11.25">
      <c r="A21" s="373" t="s">
        <v>16</v>
      </c>
      <c r="B21" s="0" t="s">
        <v>2856</v>
      </c>
      <c r="C21" s="0" t="s">
        <v>2857</v>
      </c>
      <c r="D21" s="0" t="s">
        <v>2870</v>
      </c>
      <c r="E21" s="0" t="s">
        <v>2871</v>
      </c>
      <c r="F21" s="0" t="s">
        <v>2835</v>
      </c>
      <c r="G21" s="0" t="s">
        <v>1561</v>
      </c>
    </row>
    <row customHeight="1" ht="11.25">
      <c r="A22" s="373" t="s">
        <v>16</v>
      </c>
      <c r="B22" s="0" t="s">
        <v>2856</v>
      </c>
      <c r="C22" s="0" t="s">
        <v>2857</v>
      </c>
      <c r="D22" s="0" t="s">
        <v>2872</v>
      </c>
      <c r="E22" s="0" t="s">
        <v>2873</v>
      </c>
      <c r="F22" s="0" t="s">
        <v>2835</v>
      </c>
      <c r="G22" s="0" t="s">
        <v>1577</v>
      </c>
    </row>
    <row customHeight="1" ht="11.25">
      <c r="A23" s="373" t="s">
        <v>16</v>
      </c>
      <c r="B23" s="0" t="s">
        <v>2856</v>
      </c>
      <c r="C23" s="0" t="s">
        <v>2857</v>
      </c>
      <c r="D23" s="0" t="s">
        <v>2874</v>
      </c>
      <c r="E23" s="0" t="s">
        <v>2875</v>
      </c>
      <c r="F23" s="0" t="s">
        <v>2835</v>
      </c>
      <c r="G23" s="0" t="s">
        <v>1584</v>
      </c>
    </row>
    <row customHeight="1" ht="11.25">
      <c r="A24" s="373" t="s">
        <v>16</v>
      </c>
      <c r="B24" s="0" t="s">
        <v>2876</v>
      </c>
      <c r="C24" s="0" t="s">
        <v>2877</v>
      </c>
      <c r="D24" s="0" t="s">
        <v>2876</v>
      </c>
      <c r="E24" s="0" t="s">
        <v>2877</v>
      </c>
      <c r="F24" s="0" t="s">
        <v>2832</v>
      </c>
      <c r="G24" s="0" t="s">
        <v>1592</v>
      </c>
    </row>
    <row customHeight="1" ht="11.25">
      <c r="A25" s="373" t="s">
        <v>16</v>
      </c>
      <c r="B25" s="0" t="s">
        <v>2876</v>
      </c>
      <c r="C25" s="0" t="s">
        <v>2877</v>
      </c>
      <c r="D25" s="0" t="s">
        <v>2878</v>
      </c>
      <c r="E25" s="0" t="s">
        <v>2879</v>
      </c>
      <c r="F25" s="0" t="s">
        <v>2835</v>
      </c>
      <c r="G25" s="0" t="s">
        <v>1599</v>
      </c>
    </row>
    <row customHeight="1" ht="11.25">
      <c r="A26" s="373" t="s">
        <v>16</v>
      </c>
      <c r="B26" s="0" t="s">
        <v>2876</v>
      </c>
      <c r="C26" s="0" t="s">
        <v>2877</v>
      </c>
      <c r="D26" s="0" t="s">
        <v>2880</v>
      </c>
      <c r="E26" s="0" t="s">
        <v>2881</v>
      </c>
      <c r="F26" s="0" t="s">
        <v>2835</v>
      </c>
      <c r="G26" s="0" t="s">
        <v>1603</v>
      </c>
    </row>
    <row customHeight="1" ht="11.25">
      <c r="A27" s="373" t="s">
        <v>16</v>
      </c>
      <c r="B27" s="0" t="s">
        <v>2876</v>
      </c>
      <c r="C27" s="0" t="s">
        <v>2877</v>
      </c>
      <c r="D27" s="0" t="s">
        <v>2882</v>
      </c>
      <c r="E27" s="0" t="s">
        <v>2883</v>
      </c>
      <c r="F27" s="0" t="s">
        <v>2835</v>
      </c>
      <c r="G27" s="0" t="s">
        <v>1608</v>
      </c>
    </row>
    <row customHeight="1" ht="11.25">
      <c r="A28" s="373" t="s">
        <v>16</v>
      </c>
      <c r="B28" s="0" t="s">
        <v>2876</v>
      </c>
      <c r="C28" s="0" t="s">
        <v>2877</v>
      </c>
      <c r="D28" s="0" t="s">
        <v>2884</v>
      </c>
      <c r="E28" s="0" t="s">
        <v>2885</v>
      </c>
      <c r="F28" s="0" t="s">
        <v>2835</v>
      </c>
      <c r="G28" s="0" t="s">
        <v>1616</v>
      </c>
    </row>
    <row customHeight="1" ht="11.25">
      <c r="A29" s="373" t="s">
        <v>16</v>
      </c>
      <c r="B29" s="0" t="s">
        <v>2876</v>
      </c>
      <c r="C29" s="0" t="s">
        <v>2877</v>
      </c>
      <c r="D29" s="0" t="s">
        <v>2886</v>
      </c>
      <c r="E29" s="0" t="s">
        <v>2887</v>
      </c>
      <c r="F29" s="0" t="s">
        <v>2835</v>
      </c>
      <c r="G29" s="0" t="s">
        <v>1618</v>
      </c>
    </row>
    <row customHeight="1" ht="11.25">
      <c r="A30" s="373" t="s">
        <v>16</v>
      </c>
      <c r="B30" s="0" t="s">
        <v>2876</v>
      </c>
      <c r="C30" s="0" t="s">
        <v>2877</v>
      </c>
      <c r="D30" s="0" t="s">
        <v>2888</v>
      </c>
      <c r="E30" s="0" t="s">
        <v>2889</v>
      </c>
      <c r="F30" s="0" t="s">
        <v>2835</v>
      </c>
      <c r="G30" s="0" t="s">
        <v>1621</v>
      </c>
    </row>
    <row customHeight="1" ht="11.25">
      <c r="A31" s="373" t="s">
        <v>16</v>
      </c>
      <c r="B31" s="0" t="s">
        <v>2876</v>
      </c>
      <c r="C31" s="0" t="s">
        <v>2877</v>
      </c>
      <c r="D31" s="0" t="s">
        <v>2890</v>
      </c>
      <c r="E31" s="0" t="s">
        <v>2891</v>
      </c>
      <c r="F31" s="0" t="s">
        <v>2835</v>
      </c>
      <c r="G31" s="0" t="s">
        <v>1627</v>
      </c>
    </row>
    <row customHeight="1" ht="11.25">
      <c r="A32" s="373" t="s">
        <v>16</v>
      </c>
      <c r="B32" s="0" t="s">
        <v>2876</v>
      </c>
      <c r="C32" s="0" t="s">
        <v>2877</v>
      </c>
      <c r="D32" s="0" t="s">
        <v>2892</v>
      </c>
      <c r="E32" s="0" t="s">
        <v>2893</v>
      </c>
      <c r="F32" s="0" t="s">
        <v>2835</v>
      </c>
      <c r="G32" s="0" t="s">
        <v>1629</v>
      </c>
    </row>
    <row customHeight="1" ht="11.25">
      <c r="A33" s="373" t="s">
        <v>16</v>
      </c>
      <c r="B33" s="0" t="s">
        <v>2876</v>
      </c>
      <c r="C33" s="0" t="s">
        <v>2877</v>
      </c>
      <c r="D33" s="0" t="s">
        <v>2894</v>
      </c>
      <c r="E33" s="0" t="s">
        <v>2895</v>
      </c>
      <c r="F33" s="0" t="s">
        <v>2835</v>
      </c>
      <c r="G33" s="0" t="s">
        <v>1631</v>
      </c>
    </row>
    <row customHeight="1" ht="11.25">
      <c r="A34" s="373" t="s">
        <v>16</v>
      </c>
      <c r="B34" s="0" t="s">
        <v>2876</v>
      </c>
      <c r="C34" s="0" t="s">
        <v>2877</v>
      </c>
      <c r="D34" s="0" t="s">
        <v>2896</v>
      </c>
      <c r="E34" s="0" t="s">
        <v>2897</v>
      </c>
      <c r="F34" s="0" t="s">
        <v>2835</v>
      </c>
      <c r="G34" s="0" t="s">
        <v>1633</v>
      </c>
    </row>
    <row customHeight="1" ht="11.25">
      <c r="A35" s="373" t="s">
        <v>16</v>
      </c>
      <c r="B35" s="0" t="s">
        <v>2876</v>
      </c>
      <c r="C35" s="0" t="s">
        <v>2877</v>
      </c>
      <c r="D35" s="0" t="s">
        <v>2898</v>
      </c>
      <c r="E35" s="0" t="s">
        <v>2899</v>
      </c>
      <c r="F35" s="0" t="s">
        <v>2835</v>
      </c>
      <c r="G35" s="0" t="s">
        <v>1638</v>
      </c>
    </row>
    <row customHeight="1" ht="11.25">
      <c r="A36" s="373" t="s">
        <v>16</v>
      </c>
      <c r="B36" s="0" t="s">
        <v>2900</v>
      </c>
      <c r="C36" s="0" t="s">
        <v>2901</v>
      </c>
      <c r="D36" s="0" t="s">
        <v>2900</v>
      </c>
      <c r="E36" s="0" t="s">
        <v>2901</v>
      </c>
      <c r="F36" s="0" t="s">
        <v>2832</v>
      </c>
      <c r="G36" s="0" t="s">
        <v>1643</v>
      </c>
    </row>
    <row customHeight="1" ht="11.25">
      <c r="A37" s="373" t="s">
        <v>16</v>
      </c>
      <c r="B37" s="0" t="s">
        <v>2900</v>
      </c>
      <c r="C37" s="0" t="s">
        <v>2901</v>
      </c>
      <c r="D37" s="0" t="s">
        <v>2902</v>
      </c>
      <c r="E37" s="0" t="s">
        <v>2903</v>
      </c>
      <c r="F37" s="0" t="s">
        <v>2835</v>
      </c>
      <c r="G37" s="0" t="s">
        <v>1647</v>
      </c>
    </row>
    <row customHeight="1" ht="11.25">
      <c r="A38" s="373" t="s">
        <v>16</v>
      </c>
      <c r="B38" s="0" t="s">
        <v>2900</v>
      </c>
      <c r="C38" s="0" t="s">
        <v>2901</v>
      </c>
      <c r="D38" s="0" t="s">
        <v>2904</v>
      </c>
      <c r="E38" s="0" t="s">
        <v>2905</v>
      </c>
      <c r="F38" s="0" t="s">
        <v>2835</v>
      </c>
      <c r="G38" s="0" t="s">
        <v>1655</v>
      </c>
    </row>
    <row customHeight="1" ht="11.25">
      <c r="A39" s="373" t="s">
        <v>16</v>
      </c>
      <c r="B39" s="0" t="s">
        <v>2900</v>
      </c>
      <c r="C39" s="0" t="s">
        <v>2901</v>
      </c>
      <c r="D39" s="0" t="s">
        <v>2906</v>
      </c>
      <c r="E39" s="0" t="s">
        <v>2907</v>
      </c>
      <c r="F39" s="0" t="s">
        <v>2835</v>
      </c>
      <c r="G39" s="0" t="s">
        <v>1661</v>
      </c>
    </row>
    <row customHeight="1" ht="11.25">
      <c r="A40" s="373" t="s">
        <v>16</v>
      </c>
      <c r="B40" s="0" t="s">
        <v>2900</v>
      </c>
      <c r="C40" s="0" t="s">
        <v>2901</v>
      </c>
      <c r="D40" s="0" t="s">
        <v>2908</v>
      </c>
      <c r="E40" s="0" t="s">
        <v>2909</v>
      </c>
      <c r="F40" s="0" t="s">
        <v>2835</v>
      </c>
      <c r="G40" s="0" t="s">
        <v>1666</v>
      </c>
    </row>
    <row customHeight="1" ht="11.25">
      <c r="A41" s="373" t="s">
        <v>16</v>
      </c>
      <c r="B41" s="0" t="s">
        <v>2900</v>
      </c>
      <c r="C41" s="0" t="s">
        <v>2901</v>
      </c>
      <c r="D41" s="0" t="s">
        <v>2910</v>
      </c>
      <c r="E41" s="0" t="s">
        <v>2911</v>
      </c>
      <c r="F41" s="0" t="s">
        <v>2835</v>
      </c>
      <c r="G41" s="0" t="s">
        <v>1670</v>
      </c>
    </row>
    <row customHeight="1" ht="11.25">
      <c r="A42" s="373" t="s">
        <v>16</v>
      </c>
      <c r="B42" s="0" t="s">
        <v>2900</v>
      </c>
      <c r="C42" s="0" t="s">
        <v>2901</v>
      </c>
      <c r="D42" s="0" t="s">
        <v>2912</v>
      </c>
      <c r="E42" s="0" t="s">
        <v>2913</v>
      </c>
      <c r="F42" s="0" t="s">
        <v>2835</v>
      </c>
      <c r="G42" s="0" t="s">
        <v>1673</v>
      </c>
    </row>
    <row customHeight="1" ht="11.25">
      <c r="A43" s="373" t="s">
        <v>16</v>
      </c>
      <c r="B43" s="0" t="s">
        <v>2900</v>
      </c>
      <c r="C43" s="0" t="s">
        <v>2901</v>
      </c>
      <c r="D43" s="0" t="s">
        <v>2914</v>
      </c>
      <c r="E43" s="0" t="s">
        <v>2915</v>
      </c>
      <c r="F43" s="0" t="s">
        <v>2835</v>
      </c>
      <c r="G43" s="0" t="s">
        <v>1680</v>
      </c>
    </row>
    <row customHeight="1" ht="11.25">
      <c r="A44" s="373" t="s">
        <v>16</v>
      </c>
      <c r="B44" s="0" t="s">
        <v>2900</v>
      </c>
      <c r="C44" s="0" t="s">
        <v>2901</v>
      </c>
      <c r="D44" s="0" t="s">
        <v>2916</v>
      </c>
      <c r="E44" s="0" t="s">
        <v>2917</v>
      </c>
      <c r="F44" s="0" t="s">
        <v>2835</v>
      </c>
      <c r="G44" s="0" t="s">
        <v>1689</v>
      </c>
    </row>
    <row customHeight="1" ht="11.25">
      <c r="A45" s="373" t="s">
        <v>16</v>
      </c>
      <c r="B45" s="0" t="s">
        <v>2900</v>
      </c>
      <c r="C45" s="0" t="s">
        <v>2901</v>
      </c>
      <c r="D45" s="0" t="s">
        <v>2918</v>
      </c>
      <c r="E45" s="0" t="s">
        <v>2919</v>
      </c>
      <c r="F45" s="0" t="s">
        <v>2835</v>
      </c>
      <c r="G45" s="0" t="s">
        <v>1694</v>
      </c>
    </row>
    <row customHeight="1" ht="11.25">
      <c r="A46" s="373" t="s">
        <v>16</v>
      </c>
      <c r="B46" s="0" t="s">
        <v>2920</v>
      </c>
      <c r="C46" s="0" t="s">
        <v>2921</v>
      </c>
      <c r="D46" s="0" t="s">
        <v>2922</v>
      </c>
      <c r="E46" s="0" t="s">
        <v>2923</v>
      </c>
      <c r="F46" s="0" t="s">
        <v>2835</v>
      </c>
      <c r="G46" s="0" t="s">
        <v>1698</v>
      </c>
    </row>
    <row customHeight="1" ht="11.25">
      <c r="A47" s="373" t="s">
        <v>16</v>
      </c>
      <c r="B47" s="0" t="s">
        <v>2920</v>
      </c>
      <c r="C47" s="0" t="s">
        <v>2921</v>
      </c>
      <c r="D47" s="0" t="s">
        <v>2924</v>
      </c>
      <c r="E47" s="0" t="s">
        <v>2925</v>
      </c>
      <c r="F47" s="0" t="s">
        <v>2835</v>
      </c>
      <c r="G47" s="0" t="s">
        <v>1704</v>
      </c>
    </row>
    <row customHeight="1" ht="11.25">
      <c r="A48" s="373" t="s">
        <v>16</v>
      </c>
      <c r="B48" s="0" t="s">
        <v>2920</v>
      </c>
      <c r="C48" s="0" t="s">
        <v>2921</v>
      </c>
      <c r="D48" s="0" t="s">
        <v>2920</v>
      </c>
      <c r="E48" s="0" t="s">
        <v>2921</v>
      </c>
      <c r="F48" s="0" t="s">
        <v>2832</v>
      </c>
      <c r="G48" s="0" t="s">
        <v>1709</v>
      </c>
    </row>
    <row customHeight="1" ht="11.25">
      <c r="A49" s="373" t="s">
        <v>16</v>
      </c>
      <c r="B49" s="0" t="s">
        <v>2920</v>
      </c>
      <c r="C49" s="0" t="s">
        <v>2921</v>
      </c>
      <c r="D49" s="0" t="s">
        <v>2926</v>
      </c>
      <c r="E49" s="0" t="s">
        <v>2927</v>
      </c>
      <c r="F49" s="0" t="s">
        <v>2835</v>
      </c>
      <c r="G49" s="0" t="s">
        <v>1712</v>
      </c>
    </row>
    <row customHeight="1" ht="11.25">
      <c r="A50" s="373" t="s">
        <v>16</v>
      </c>
      <c r="B50" s="0" t="s">
        <v>2920</v>
      </c>
      <c r="C50" s="0" t="s">
        <v>2921</v>
      </c>
      <c r="D50" s="0" t="s">
        <v>2928</v>
      </c>
      <c r="E50" s="0" t="s">
        <v>2929</v>
      </c>
      <c r="F50" s="0" t="s">
        <v>2835</v>
      </c>
      <c r="G50" s="0" t="s">
        <v>1716</v>
      </c>
    </row>
    <row customHeight="1" ht="11.25">
      <c r="A51" s="373" t="s">
        <v>16</v>
      </c>
      <c r="B51" s="0" t="s">
        <v>2920</v>
      </c>
      <c r="C51" s="0" t="s">
        <v>2921</v>
      </c>
      <c r="D51" s="0" t="s">
        <v>2930</v>
      </c>
      <c r="E51" s="0" t="s">
        <v>2931</v>
      </c>
      <c r="F51" s="0" t="s">
        <v>2835</v>
      </c>
      <c r="G51" s="0" t="s">
        <v>1720</v>
      </c>
    </row>
    <row customHeight="1" ht="11.25">
      <c r="A52" s="373" t="s">
        <v>16</v>
      </c>
      <c r="B52" s="0" t="s">
        <v>2920</v>
      </c>
      <c r="C52" s="0" t="s">
        <v>2921</v>
      </c>
      <c r="D52" s="0" t="s">
        <v>2932</v>
      </c>
      <c r="E52" s="0" t="s">
        <v>2933</v>
      </c>
      <c r="F52" s="0" t="s">
        <v>2835</v>
      </c>
      <c r="G52" s="0" t="s">
        <v>1724</v>
      </c>
    </row>
    <row customHeight="1" ht="11.25">
      <c r="A53" s="373" t="s">
        <v>16</v>
      </c>
      <c r="B53" s="0" t="s">
        <v>2920</v>
      </c>
      <c r="C53" s="0" t="s">
        <v>2921</v>
      </c>
      <c r="D53" s="0" t="s">
        <v>2934</v>
      </c>
      <c r="E53" s="0" t="s">
        <v>2935</v>
      </c>
      <c r="F53" s="0" t="s">
        <v>2835</v>
      </c>
      <c r="G53" s="0" t="s">
        <v>1726</v>
      </c>
    </row>
    <row customHeight="1" ht="11.25">
      <c r="A54" s="373" t="s">
        <v>16</v>
      </c>
      <c r="B54" s="0" t="s">
        <v>2920</v>
      </c>
      <c r="C54" s="0" t="s">
        <v>2921</v>
      </c>
      <c r="D54" s="0" t="s">
        <v>2936</v>
      </c>
      <c r="E54" s="0" t="s">
        <v>2937</v>
      </c>
      <c r="F54" s="0" t="s">
        <v>2835</v>
      </c>
      <c r="G54" s="0" t="s">
        <v>1729</v>
      </c>
    </row>
    <row customHeight="1" ht="11.25">
      <c r="A55" s="373" t="s">
        <v>16</v>
      </c>
      <c r="B55" s="0" t="s">
        <v>2920</v>
      </c>
      <c r="C55" s="0" t="s">
        <v>2921</v>
      </c>
      <c r="D55" s="0" t="s">
        <v>2938</v>
      </c>
      <c r="E55" s="0" t="s">
        <v>2939</v>
      </c>
      <c r="F55" s="0" t="s">
        <v>2835</v>
      </c>
      <c r="G55" s="0" t="s">
        <v>1733</v>
      </c>
    </row>
    <row customHeight="1" ht="11.25">
      <c r="A56" s="373" t="s">
        <v>16</v>
      </c>
      <c r="B56" s="0" t="s">
        <v>2920</v>
      </c>
      <c r="C56" s="0" t="s">
        <v>2921</v>
      </c>
      <c r="D56" s="0" t="s">
        <v>2940</v>
      </c>
      <c r="E56" s="0" t="s">
        <v>2941</v>
      </c>
      <c r="F56" s="0" t="s">
        <v>2835</v>
      </c>
      <c r="G56" s="0" t="s">
        <v>1736</v>
      </c>
    </row>
    <row customHeight="1" ht="11.25">
      <c r="A57" s="373" t="s">
        <v>16</v>
      </c>
      <c r="B57" s="0" t="s">
        <v>2920</v>
      </c>
      <c r="C57" s="0" t="s">
        <v>2921</v>
      </c>
      <c r="D57" s="0" t="s">
        <v>2942</v>
      </c>
      <c r="E57" s="0" t="s">
        <v>2943</v>
      </c>
      <c r="F57" s="0" t="s">
        <v>2835</v>
      </c>
      <c r="G57" s="0" t="s">
        <v>1739</v>
      </c>
    </row>
    <row customHeight="1" ht="11.25">
      <c r="A58" s="373" t="s">
        <v>16</v>
      </c>
      <c r="B58" s="0" t="s">
        <v>2920</v>
      </c>
      <c r="C58" s="0" t="s">
        <v>2921</v>
      </c>
      <c r="D58" s="0" t="s">
        <v>2944</v>
      </c>
      <c r="E58" s="0" t="s">
        <v>2945</v>
      </c>
      <c r="F58" s="0" t="s">
        <v>2835</v>
      </c>
      <c r="G58" s="0" t="s">
        <v>1742</v>
      </c>
    </row>
    <row customHeight="1" ht="11.25">
      <c r="A59" s="373" t="s">
        <v>16</v>
      </c>
      <c r="B59" s="0" t="s">
        <v>2920</v>
      </c>
      <c r="C59" s="0" t="s">
        <v>2921</v>
      </c>
      <c r="D59" s="0" t="s">
        <v>2946</v>
      </c>
      <c r="E59" s="0" t="s">
        <v>2947</v>
      </c>
      <c r="F59" s="0" t="s">
        <v>2835</v>
      </c>
      <c r="G59" s="0" t="s">
        <v>1746</v>
      </c>
    </row>
    <row customHeight="1" ht="11.25">
      <c r="A60" s="373" t="s">
        <v>16</v>
      </c>
      <c r="B60" s="0" t="s">
        <v>2920</v>
      </c>
      <c r="C60" s="0" t="s">
        <v>2921</v>
      </c>
      <c r="D60" s="0" t="s">
        <v>2948</v>
      </c>
      <c r="E60" s="0" t="s">
        <v>2949</v>
      </c>
      <c r="F60" s="0" t="s">
        <v>2835</v>
      </c>
      <c r="G60" s="0" t="s">
        <v>1750</v>
      </c>
    </row>
    <row customHeight="1" ht="11.25">
      <c r="A61" s="373" t="s">
        <v>16</v>
      </c>
      <c r="B61" s="0" t="s">
        <v>2920</v>
      </c>
      <c r="C61" s="0" t="s">
        <v>2921</v>
      </c>
      <c r="D61" s="0" t="s">
        <v>2950</v>
      </c>
      <c r="E61" s="0" t="s">
        <v>2951</v>
      </c>
      <c r="F61" s="0" t="s">
        <v>2835</v>
      </c>
      <c r="G61" s="0" t="s">
        <v>2952</v>
      </c>
    </row>
    <row customHeight="1" ht="11.25">
      <c r="A62" s="373" t="s">
        <v>16</v>
      </c>
      <c r="B62" s="0" t="s">
        <v>2920</v>
      </c>
      <c r="C62" s="0" t="s">
        <v>2921</v>
      </c>
      <c r="D62" s="0" t="s">
        <v>2953</v>
      </c>
      <c r="E62" s="0" t="s">
        <v>2954</v>
      </c>
      <c r="F62" s="0" t="s">
        <v>2835</v>
      </c>
      <c r="G62" s="0" t="s">
        <v>2955</v>
      </c>
    </row>
    <row customHeight="1" ht="11.25">
      <c r="A63" s="373" t="s">
        <v>16</v>
      </c>
      <c r="B63" s="0" t="s">
        <v>2920</v>
      </c>
      <c r="C63" s="0" t="s">
        <v>2921</v>
      </c>
      <c r="D63" s="0" t="s">
        <v>2956</v>
      </c>
      <c r="E63" s="0" t="s">
        <v>2957</v>
      </c>
      <c r="F63" s="0" t="s">
        <v>2835</v>
      </c>
      <c r="G63" s="0" t="s">
        <v>2958</v>
      </c>
    </row>
    <row customHeight="1" ht="11.25">
      <c r="A64" s="373" t="s">
        <v>16</v>
      </c>
      <c r="B64" s="0" t="s">
        <v>2920</v>
      </c>
      <c r="C64" s="0" t="s">
        <v>2921</v>
      </c>
      <c r="D64" s="0" t="s">
        <v>2959</v>
      </c>
      <c r="E64" s="0" t="s">
        <v>2960</v>
      </c>
      <c r="F64" s="0" t="s">
        <v>2835</v>
      </c>
      <c r="G64" s="0" t="s">
        <v>2961</v>
      </c>
    </row>
    <row customHeight="1" ht="11.25">
      <c r="A65" s="373" t="s">
        <v>16</v>
      </c>
      <c r="B65" s="0" t="s">
        <v>2920</v>
      </c>
      <c r="C65" s="0" t="s">
        <v>2921</v>
      </c>
      <c r="D65" s="0" t="s">
        <v>2962</v>
      </c>
      <c r="E65" s="0" t="s">
        <v>2963</v>
      </c>
      <c r="F65" s="0" t="s">
        <v>2835</v>
      </c>
      <c r="G65" s="0" t="s">
        <v>2964</v>
      </c>
    </row>
    <row customHeight="1" ht="11.25">
      <c r="A66" s="373" t="s">
        <v>16</v>
      </c>
      <c r="B66" s="0" t="s">
        <v>2965</v>
      </c>
      <c r="C66" s="0" t="s">
        <v>2966</v>
      </c>
      <c r="D66" s="0" t="s">
        <v>2967</v>
      </c>
      <c r="E66" s="0" t="s">
        <v>2968</v>
      </c>
      <c r="F66" s="0" t="s">
        <v>2835</v>
      </c>
      <c r="G66" s="0" t="s">
        <v>2969</v>
      </c>
    </row>
    <row customHeight="1" ht="11.25">
      <c r="A67" s="373" t="s">
        <v>16</v>
      </c>
      <c r="B67" s="0" t="s">
        <v>2965</v>
      </c>
      <c r="C67" s="0" t="s">
        <v>2966</v>
      </c>
      <c r="D67" s="0" t="s">
        <v>2970</v>
      </c>
      <c r="E67" s="0" t="s">
        <v>2971</v>
      </c>
      <c r="F67" s="0" t="s">
        <v>2835</v>
      </c>
      <c r="G67" s="0" t="s">
        <v>2067</v>
      </c>
    </row>
    <row customHeight="1" ht="11.25">
      <c r="A68" s="373" t="s">
        <v>16</v>
      </c>
      <c r="B68" s="0" t="s">
        <v>2965</v>
      </c>
      <c r="C68" s="0" t="s">
        <v>2966</v>
      </c>
      <c r="D68" s="0" t="s">
        <v>2965</v>
      </c>
      <c r="E68" s="0" t="s">
        <v>2966</v>
      </c>
      <c r="F68" s="0" t="s">
        <v>2832</v>
      </c>
      <c r="G68" s="0" t="s">
        <v>2972</v>
      </c>
    </row>
    <row customHeight="1" ht="11.25">
      <c r="A69" s="373" t="s">
        <v>16</v>
      </c>
      <c r="B69" s="0" t="s">
        <v>2965</v>
      </c>
      <c r="C69" s="0" t="s">
        <v>2966</v>
      </c>
      <c r="D69" s="0" t="s">
        <v>2973</v>
      </c>
      <c r="E69" s="0" t="s">
        <v>2974</v>
      </c>
      <c r="F69" s="0" t="s">
        <v>2835</v>
      </c>
      <c r="G69" s="0" t="s">
        <v>2270</v>
      </c>
    </row>
    <row customHeight="1" ht="11.25">
      <c r="A70" s="373" t="s">
        <v>16</v>
      </c>
      <c r="B70" s="0" t="s">
        <v>2965</v>
      </c>
      <c r="C70" s="0" t="s">
        <v>2966</v>
      </c>
      <c r="D70" s="0" t="s">
        <v>2975</v>
      </c>
      <c r="E70" s="0" t="s">
        <v>2976</v>
      </c>
      <c r="F70" s="0" t="s">
        <v>2835</v>
      </c>
      <c r="G70" s="0" t="s">
        <v>2977</v>
      </c>
    </row>
    <row customHeight="1" ht="11.25">
      <c r="A71" s="373" t="s">
        <v>16</v>
      </c>
      <c r="B71" s="0" t="s">
        <v>2965</v>
      </c>
      <c r="C71" s="0" t="s">
        <v>2966</v>
      </c>
      <c r="D71" s="0" t="s">
        <v>2978</v>
      </c>
      <c r="E71" s="0" t="s">
        <v>2979</v>
      </c>
      <c r="F71" s="0" t="s">
        <v>2835</v>
      </c>
      <c r="G71" s="0" t="s">
        <v>2980</v>
      </c>
    </row>
    <row customHeight="1" ht="11.25">
      <c r="A72" s="373" t="s">
        <v>16</v>
      </c>
      <c r="B72" s="0" t="s">
        <v>2965</v>
      </c>
      <c r="C72" s="0" t="s">
        <v>2966</v>
      </c>
      <c r="D72" s="0" t="s">
        <v>2981</v>
      </c>
      <c r="E72" s="0" t="s">
        <v>2982</v>
      </c>
      <c r="F72" s="0" t="s">
        <v>2835</v>
      </c>
      <c r="G72" s="0" t="s">
        <v>2983</v>
      </c>
    </row>
    <row customHeight="1" ht="11.25">
      <c r="A73" s="373" t="s">
        <v>16</v>
      </c>
      <c r="B73" s="0" t="s">
        <v>2965</v>
      </c>
      <c r="C73" s="0" t="s">
        <v>2966</v>
      </c>
      <c r="D73" s="0" t="s">
        <v>2984</v>
      </c>
      <c r="E73" s="0" t="s">
        <v>2985</v>
      </c>
      <c r="F73" s="0" t="s">
        <v>2835</v>
      </c>
      <c r="G73" s="0" t="s">
        <v>2986</v>
      </c>
    </row>
    <row customHeight="1" ht="11.25">
      <c r="A74" s="373" t="s">
        <v>16</v>
      </c>
      <c r="B74" s="0" t="s">
        <v>2965</v>
      </c>
      <c r="C74" s="0" t="s">
        <v>2966</v>
      </c>
      <c r="D74" s="0" t="s">
        <v>2987</v>
      </c>
      <c r="E74" s="0" t="s">
        <v>2988</v>
      </c>
      <c r="F74" s="0" t="s">
        <v>2835</v>
      </c>
      <c r="G74" s="0" t="s">
        <v>2989</v>
      </c>
    </row>
    <row customHeight="1" ht="11.25">
      <c r="A75" s="373" t="s">
        <v>16</v>
      </c>
      <c r="B75" s="0" t="s">
        <v>2965</v>
      </c>
      <c r="C75" s="0" t="s">
        <v>2966</v>
      </c>
      <c r="D75" s="0" t="s">
        <v>2990</v>
      </c>
      <c r="E75" s="0" t="s">
        <v>2991</v>
      </c>
      <c r="F75" s="0" t="s">
        <v>2835</v>
      </c>
      <c r="G75" s="0" t="s">
        <v>2992</v>
      </c>
    </row>
    <row customHeight="1" ht="11.25">
      <c r="A76" s="373" t="s">
        <v>16</v>
      </c>
      <c r="B76" s="0" t="s">
        <v>2965</v>
      </c>
      <c r="C76" s="0" t="s">
        <v>2966</v>
      </c>
      <c r="D76" s="0" t="s">
        <v>2993</v>
      </c>
      <c r="E76" s="0" t="s">
        <v>2994</v>
      </c>
      <c r="F76" s="0" t="s">
        <v>2835</v>
      </c>
      <c r="G76" s="0" t="s">
        <v>2995</v>
      </c>
    </row>
    <row customHeight="1" ht="11.25">
      <c r="A77" s="373" t="s">
        <v>16</v>
      </c>
      <c r="B77" s="0" t="s">
        <v>2965</v>
      </c>
      <c r="C77" s="0" t="s">
        <v>2966</v>
      </c>
      <c r="D77" s="0" t="s">
        <v>2996</v>
      </c>
      <c r="E77" s="0" t="s">
        <v>2997</v>
      </c>
      <c r="F77" s="0" t="s">
        <v>2835</v>
      </c>
      <c r="G77" s="0" t="s">
        <v>2998</v>
      </c>
    </row>
    <row customHeight="1" ht="11.25">
      <c r="A78" s="373" t="s">
        <v>16</v>
      </c>
      <c r="B78" s="0" t="s">
        <v>2965</v>
      </c>
      <c r="C78" s="0" t="s">
        <v>2966</v>
      </c>
      <c r="D78" s="0" t="s">
        <v>2999</v>
      </c>
      <c r="E78" s="0" t="s">
        <v>3000</v>
      </c>
      <c r="F78" s="0" t="s">
        <v>2835</v>
      </c>
      <c r="G78" s="0" t="s">
        <v>3001</v>
      </c>
    </row>
    <row customHeight="1" ht="11.25">
      <c r="A79" s="373" t="s">
        <v>16</v>
      </c>
      <c r="B79" s="0" t="s">
        <v>2965</v>
      </c>
      <c r="C79" s="0" t="s">
        <v>2966</v>
      </c>
      <c r="D79" s="0" t="s">
        <v>3002</v>
      </c>
      <c r="E79" s="0" t="s">
        <v>3003</v>
      </c>
      <c r="F79" s="0" t="s">
        <v>2835</v>
      </c>
      <c r="G79" s="0" t="s">
        <v>3004</v>
      </c>
    </row>
    <row customHeight="1" ht="11.25">
      <c r="A80" s="373" t="s">
        <v>16</v>
      </c>
      <c r="B80" s="0" t="s">
        <v>2965</v>
      </c>
      <c r="C80" s="0" t="s">
        <v>2966</v>
      </c>
      <c r="D80" s="0" t="s">
        <v>3005</v>
      </c>
      <c r="E80" s="0" t="s">
        <v>3006</v>
      </c>
      <c r="F80" s="0" t="s">
        <v>2835</v>
      </c>
      <c r="G80" s="0" t="s">
        <v>3007</v>
      </c>
    </row>
    <row customHeight="1" ht="11.25">
      <c r="A81" s="373" t="s">
        <v>16</v>
      </c>
      <c r="B81" s="0" t="s">
        <v>3008</v>
      </c>
      <c r="C81" s="0" t="s">
        <v>3009</v>
      </c>
      <c r="D81" s="0" t="s">
        <v>3008</v>
      </c>
      <c r="E81" s="0" t="s">
        <v>3009</v>
      </c>
      <c r="F81" s="0" t="s">
        <v>3010</v>
      </c>
      <c r="G81" s="0" t="s">
        <v>3011</v>
      </c>
    </row>
    <row customHeight="1" ht="11.25">
      <c r="A82" s="373" t="s">
        <v>16</v>
      </c>
      <c r="B82" s="0" t="s">
        <v>3012</v>
      </c>
      <c r="C82" s="0" t="s">
        <v>3013</v>
      </c>
      <c r="D82" s="0" t="s">
        <v>3012</v>
      </c>
      <c r="E82" s="0" t="s">
        <v>3013</v>
      </c>
      <c r="F82" s="0" t="s">
        <v>3010</v>
      </c>
      <c r="G82" s="0" t="s">
        <v>3014</v>
      </c>
    </row>
    <row customHeight="1" ht="11.25">
      <c r="A83" s="373" t="s">
        <v>16</v>
      </c>
      <c r="B83" s="0" t="s">
        <v>3015</v>
      </c>
      <c r="C83" s="0" t="s">
        <v>3016</v>
      </c>
      <c r="D83" s="0" t="s">
        <v>3017</v>
      </c>
      <c r="E83" s="0" t="s">
        <v>3018</v>
      </c>
      <c r="F83" s="0" t="s">
        <v>2835</v>
      </c>
      <c r="G83" s="0" t="s">
        <v>3019</v>
      </c>
    </row>
    <row customHeight="1" ht="11.25">
      <c r="A84" s="373" t="s">
        <v>16</v>
      </c>
      <c r="B84" s="0" t="s">
        <v>3015</v>
      </c>
      <c r="C84" s="0" t="s">
        <v>3016</v>
      </c>
      <c r="D84" s="0" t="s">
        <v>3020</v>
      </c>
      <c r="E84" s="0" t="s">
        <v>3021</v>
      </c>
      <c r="F84" s="0" t="s">
        <v>2835</v>
      </c>
      <c r="G84" s="0" t="s">
        <v>3022</v>
      </c>
    </row>
    <row customHeight="1" ht="11.25">
      <c r="A85" s="373" t="s">
        <v>16</v>
      </c>
      <c r="B85" s="0" t="s">
        <v>3015</v>
      </c>
      <c r="C85" s="0" t="s">
        <v>3016</v>
      </c>
      <c r="D85" s="0" t="s">
        <v>3023</v>
      </c>
      <c r="E85" s="0" t="s">
        <v>3024</v>
      </c>
      <c r="F85" s="0" t="s">
        <v>2835</v>
      </c>
      <c r="G85" s="0" t="s">
        <v>3025</v>
      </c>
    </row>
    <row customHeight="1" ht="11.25">
      <c r="A86" s="373" t="s">
        <v>16</v>
      </c>
      <c r="B86" s="0" t="s">
        <v>3015</v>
      </c>
      <c r="C86" s="0" t="s">
        <v>3016</v>
      </c>
      <c r="D86" s="0" t="s">
        <v>3026</v>
      </c>
      <c r="E86" s="0" t="s">
        <v>3027</v>
      </c>
      <c r="F86" s="0" t="s">
        <v>2835</v>
      </c>
      <c r="G86" s="0" t="s">
        <v>3028</v>
      </c>
    </row>
    <row customHeight="1" ht="11.25">
      <c r="A87" s="373" t="s">
        <v>16</v>
      </c>
      <c r="B87" s="0" t="s">
        <v>3015</v>
      </c>
      <c r="C87" s="0" t="s">
        <v>3016</v>
      </c>
      <c r="D87" s="0" t="s">
        <v>3029</v>
      </c>
      <c r="E87" s="0" t="s">
        <v>3030</v>
      </c>
      <c r="F87" s="0" t="s">
        <v>2835</v>
      </c>
      <c r="G87" s="0" t="s">
        <v>3031</v>
      </c>
    </row>
    <row customHeight="1" ht="11.25">
      <c r="A88" s="373" t="s">
        <v>16</v>
      </c>
      <c r="B88" s="0" t="s">
        <v>3015</v>
      </c>
      <c r="C88" s="0" t="s">
        <v>3016</v>
      </c>
      <c r="D88" s="0" t="s">
        <v>3032</v>
      </c>
      <c r="E88" s="0" t="s">
        <v>3033</v>
      </c>
      <c r="F88" s="0" t="s">
        <v>2835</v>
      </c>
      <c r="G88" s="0" t="s">
        <v>3034</v>
      </c>
    </row>
    <row customHeight="1" ht="11.25">
      <c r="A89" s="373" t="s">
        <v>16</v>
      </c>
      <c r="B89" s="0" t="s">
        <v>3015</v>
      </c>
      <c r="C89" s="0" t="s">
        <v>3016</v>
      </c>
      <c r="D89" s="0" t="s">
        <v>3015</v>
      </c>
      <c r="E89" s="0" t="s">
        <v>3016</v>
      </c>
      <c r="F89" s="0" t="s">
        <v>2832</v>
      </c>
      <c r="G89" s="0" t="s">
        <v>3035</v>
      </c>
    </row>
    <row customHeight="1" ht="11.25">
      <c r="A90" s="373" t="s">
        <v>16</v>
      </c>
      <c r="B90" s="0" t="s">
        <v>3015</v>
      </c>
      <c r="C90" s="0" t="s">
        <v>3016</v>
      </c>
      <c r="D90" s="0" t="s">
        <v>3036</v>
      </c>
      <c r="E90" s="0" t="s">
        <v>3037</v>
      </c>
      <c r="F90" s="0" t="s">
        <v>2835</v>
      </c>
      <c r="G90" s="0" t="s">
        <v>3038</v>
      </c>
    </row>
    <row customHeight="1" ht="11.25">
      <c r="A91" s="373" t="s">
        <v>16</v>
      </c>
      <c r="B91" s="0" t="s">
        <v>3015</v>
      </c>
      <c r="C91" s="0" t="s">
        <v>3016</v>
      </c>
      <c r="D91" s="0" t="s">
        <v>3039</v>
      </c>
      <c r="E91" s="0" t="s">
        <v>3040</v>
      </c>
      <c r="F91" s="0" t="s">
        <v>2835</v>
      </c>
      <c r="G91" s="0" t="s">
        <v>3041</v>
      </c>
    </row>
    <row customHeight="1" ht="11.25">
      <c r="A92" s="373" t="s">
        <v>16</v>
      </c>
      <c r="B92" s="0" t="s">
        <v>3015</v>
      </c>
      <c r="C92" s="0" t="s">
        <v>3016</v>
      </c>
      <c r="D92" s="0" t="s">
        <v>3042</v>
      </c>
      <c r="E92" s="0" t="s">
        <v>3043</v>
      </c>
      <c r="F92" s="0" t="s">
        <v>2835</v>
      </c>
      <c r="G92" s="0" t="s">
        <v>3044</v>
      </c>
    </row>
    <row customHeight="1" ht="11.25">
      <c r="A93" s="373" t="s">
        <v>16</v>
      </c>
      <c r="B93" s="0" t="s">
        <v>3015</v>
      </c>
      <c r="C93" s="0" t="s">
        <v>3016</v>
      </c>
      <c r="D93" s="0" t="s">
        <v>3045</v>
      </c>
      <c r="E93" s="0" t="s">
        <v>3046</v>
      </c>
      <c r="F93" s="0" t="s">
        <v>2835</v>
      </c>
      <c r="G93" s="0" t="s">
        <v>3047</v>
      </c>
    </row>
    <row customHeight="1" ht="11.25">
      <c r="A94" s="373" t="s">
        <v>16</v>
      </c>
      <c r="B94" s="0" t="s">
        <v>3015</v>
      </c>
      <c r="C94" s="0" t="s">
        <v>3016</v>
      </c>
      <c r="D94" s="0" t="s">
        <v>3048</v>
      </c>
      <c r="E94" s="0" t="s">
        <v>3049</v>
      </c>
      <c r="F94" s="0" t="s">
        <v>2835</v>
      </c>
      <c r="G94" s="0" t="s">
        <v>3050</v>
      </c>
    </row>
    <row customHeight="1" ht="11.25">
      <c r="A95" s="373" t="s">
        <v>16</v>
      </c>
      <c r="B95" s="0" t="s">
        <v>3015</v>
      </c>
      <c r="C95" s="0" t="s">
        <v>3016</v>
      </c>
      <c r="D95" s="0" t="s">
        <v>3051</v>
      </c>
      <c r="E95" s="0" t="s">
        <v>3052</v>
      </c>
      <c r="F95" s="0" t="s">
        <v>2835</v>
      </c>
      <c r="G95" s="0" t="s">
        <v>3053</v>
      </c>
    </row>
    <row customHeight="1" ht="11.25">
      <c r="A96" s="373" t="s">
        <v>16</v>
      </c>
      <c r="B96" s="0" t="s">
        <v>3015</v>
      </c>
      <c r="C96" s="0" t="s">
        <v>3016</v>
      </c>
      <c r="D96" s="0" t="s">
        <v>3054</v>
      </c>
      <c r="E96" s="0" t="s">
        <v>3055</v>
      </c>
      <c r="F96" s="0" t="s">
        <v>2835</v>
      </c>
      <c r="G96" s="0" t="s">
        <v>3056</v>
      </c>
    </row>
    <row customHeight="1" ht="11.25">
      <c r="A97" s="373" t="s">
        <v>16</v>
      </c>
      <c r="B97" s="0" t="s">
        <v>3015</v>
      </c>
      <c r="C97" s="0" t="s">
        <v>3016</v>
      </c>
      <c r="D97" s="0" t="s">
        <v>3057</v>
      </c>
      <c r="E97" s="0" t="s">
        <v>3058</v>
      </c>
      <c r="F97" s="0" t="s">
        <v>2835</v>
      </c>
      <c r="G97" s="0" t="s">
        <v>3059</v>
      </c>
    </row>
    <row customHeight="1" ht="11.25">
      <c r="A98" s="373" t="s">
        <v>16</v>
      </c>
      <c r="B98" s="0" t="s">
        <v>3015</v>
      </c>
      <c r="C98" s="0" t="s">
        <v>3016</v>
      </c>
      <c r="D98" s="0" t="s">
        <v>3060</v>
      </c>
      <c r="E98" s="0" t="s">
        <v>3061</v>
      </c>
      <c r="F98" s="0" t="s">
        <v>2835</v>
      </c>
      <c r="G98" s="0" t="s">
        <v>3062</v>
      </c>
    </row>
    <row customHeight="1" ht="11.25">
      <c r="A99" s="373" t="s">
        <v>16</v>
      </c>
      <c r="B99" s="0" t="s">
        <v>3015</v>
      </c>
      <c r="C99" s="0" t="s">
        <v>3016</v>
      </c>
      <c r="D99" s="0" t="s">
        <v>3063</v>
      </c>
      <c r="E99" s="0" t="s">
        <v>3064</v>
      </c>
      <c r="F99" s="0" t="s">
        <v>2835</v>
      </c>
      <c r="G99" s="0" t="s">
        <v>3065</v>
      </c>
    </row>
    <row customHeight="1" ht="11.25">
      <c r="A100" s="373" t="s">
        <v>16</v>
      </c>
      <c r="B100" s="0" t="s">
        <v>3066</v>
      </c>
      <c r="C100" s="0" t="s">
        <v>3067</v>
      </c>
      <c r="D100" s="0" t="s">
        <v>3068</v>
      </c>
      <c r="E100" s="0" t="s">
        <v>3069</v>
      </c>
      <c r="F100" s="0" t="s">
        <v>2835</v>
      </c>
      <c r="G100" s="0" t="s">
        <v>3070</v>
      </c>
    </row>
    <row customHeight="1" ht="11.25">
      <c r="A101" s="373" t="s">
        <v>16</v>
      </c>
      <c r="B101" s="0" t="s">
        <v>3066</v>
      </c>
      <c r="C101" s="0" t="s">
        <v>3067</v>
      </c>
      <c r="D101" s="0" t="s">
        <v>3071</v>
      </c>
      <c r="E101" s="0" t="s">
        <v>3072</v>
      </c>
      <c r="F101" s="0" t="s">
        <v>2835</v>
      </c>
      <c r="G101" s="0" t="s">
        <v>3073</v>
      </c>
    </row>
    <row customHeight="1" ht="11.25">
      <c r="A102" s="373" t="s">
        <v>16</v>
      </c>
      <c r="B102" s="0" t="s">
        <v>3066</v>
      </c>
      <c r="C102" s="0" t="s">
        <v>3067</v>
      </c>
      <c r="D102" s="0" t="s">
        <v>3074</v>
      </c>
      <c r="E102" s="0" t="s">
        <v>3075</v>
      </c>
      <c r="F102" s="0" t="s">
        <v>2835</v>
      </c>
      <c r="G102" s="0" t="s">
        <v>3076</v>
      </c>
    </row>
    <row customHeight="1" ht="11.25">
      <c r="A103" s="373" t="s">
        <v>16</v>
      </c>
      <c r="B103" s="0" t="s">
        <v>3066</v>
      </c>
      <c r="C103" s="0" t="s">
        <v>3067</v>
      </c>
      <c r="D103" s="0" t="s">
        <v>3077</v>
      </c>
      <c r="E103" s="0" t="s">
        <v>3078</v>
      </c>
      <c r="F103" s="0" t="s">
        <v>2835</v>
      </c>
      <c r="G103" s="0" t="s">
        <v>3079</v>
      </c>
    </row>
    <row customHeight="1" ht="11.25">
      <c r="A104" s="373" t="s">
        <v>16</v>
      </c>
      <c r="B104" s="0" t="s">
        <v>3066</v>
      </c>
      <c r="C104" s="0" t="s">
        <v>3067</v>
      </c>
      <c r="D104" s="0" t="s">
        <v>3080</v>
      </c>
      <c r="E104" s="0" t="s">
        <v>3081</v>
      </c>
      <c r="F104" s="0" t="s">
        <v>2835</v>
      </c>
      <c r="G104" s="0" t="s">
        <v>3082</v>
      </c>
    </row>
    <row customHeight="1" ht="11.25">
      <c r="A105" s="373" t="s">
        <v>16</v>
      </c>
      <c r="B105" s="0" t="s">
        <v>3066</v>
      </c>
      <c r="C105" s="0" t="s">
        <v>3067</v>
      </c>
      <c r="D105" s="0" t="s">
        <v>3083</v>
      </c>
      <c r="E105" s="0" t="s">
        <v>3084</v>
      </c>
      <c r="F105" s="0" t="s">
        <v>2835</v>
      </c>
      <c r="G105" s="0" t="s">
        <v>3085</v>
      </c>
    </row>
    <row customHeight="1" ht="11.25">
      <c r="A106" s="373" t="s">
        <v>16</v>
      </c>
      <c r="B106" s="0" t="s">
        <v>3066</v>
      </c>
      <c r="C106" s="0" t="s">
        <v>3067</v>
      </c>
      <c r="D106" s="0" t="s">
        <v>3066</v>
      </c>
      <c r="E106" s="0" t="s">
        <v>3067</v>
      </c>
      <c r="F106" s="0" t="s">
        <v>2832</v>
      </c>
      <c r="G106" s="0" t="s">
        <v>3086</v>
      </c>
    </row>
    <row customHeight="1" ht="11.25">
      <c r="A107" s="373" t="s">
        <v>16</v>
      </c>
      <c r="B107" s="0" t="s">
        <v>3066</v>
      </c>
      <c r="C107" s="0" t="s">
        <v>3067</v>
      </c>
      <c r="D107" s="0" t="s">
        <v>3087</v>
      </c>
      <c r="E107" s="0" t="s">
        <v>3088</v>
      </c>
      <c r="F107" s="0" t="s">
        <v>2835</v>
      </c>
      <c r="G107" s="0" t="s">
        <v>3089</v>
      </c>
    </row>
    <row customHeight="1" ht="11.25">
      <c r="A108" s="373" t="s">
        <v>16</v>
      </c>
      <c r="B108" s="0" t="s">
        <v>3066</v>
      </c>
      <c r="C108" s="0" t="s">
        <v>3067</v>
      </c>
      <c r="D108" s="0" t="s">
        <v>3090</v>
      </c>
      <c r="E108" s="0" t="s">
        <v>3091</v>
      </c>
      <c r="F108" s="0" t="s">
        <v>2835</v>
      </c>
      <c r="G108" s="0" t="s">
        <v>3092</v>
      </c>
    </row>
    <row customHeight="1" ht="11.25">
      <c r="A109" s="373" t="s">
        <v>16</v>
      </c>
      <c r="B109" s="0" t="s">
        <v>3066</v>
      </c>
      <c r="C109" s="0" t="s">
        <v>3067</v>
      </c>
      <c r="D109" s="0" t="s">
        <v>3093</v>
      </c>
      <c r="E109" s="0" t="s">
        <v>3094</v>
      </c>
      <c r="F109" s="0" t="s">
        <v>2835</v>
      </c>
      <c r="G109" s="0" t="s">
        <v>3095</v>
      </c>
    </row>
    <row customHeight="1" ht="11.25">
      <c r="A110" s="373" t="s">
        <v>16</v>
      </c>
      <c r="B110" s="0" t="s">
        <v>3066</v>
      </c>
      <c r="C110" s="0" t="s">
        <v>3067</v>
      </c>
      <c r="D110" s="0" t="s">
        <v>3096</v>
      </c>
      <c r="E110" s="0" t="s">
        <v>3097</v>
      </c>
      <c r="F110" s="0" t="s">
        <v>2835</v>
      </c>
      <c r="G110" s="0" t="s">
        <v>3098</v>
      </c>
    </row>
    <row customHeight="1" ht="11.25">
      <c r="A111" s="373" t="s">
        <v>16</v>
      </c>
      <c r="B111" s="0" t="s">
        <v>3066</v>
      </c>
      <c r="C111" s="0" t="s">
        <v>3067</v>
      </c>
      <c r="D111" s="0" t="s">
        <v>3099</v>
      </c>
      <c r="E111" s="0" t="s">
        <v>3100</v>
      </c>
      <c r="F111" s="0" t="s">
        <v>2835</v>
      </c>
      <c r="G111" s="0" t="s">
        <v>3101</v>
      </c>
    </row>
    <row customHeight="1" ht="11.25">
      <c r="A112" s="373" t="s">
        <v>16</v>
      </c>
      <c r="B112" s="0" t="s">
        <v>3066</v>
      </c>
      <c r="C112" s="0" t="s">
        <v>3067</v>
      </c>
      <c r="D112" s="0" t="s">
        <v>3102</v>
      </c>
      <c r="E112" s="0" t="s">
        <v>3103</v>
      </c>
      <c r="F112" s="0" t="s">
        <v>2835</v>
      </c>
      <c r="G112" s="0" t="s">
        <v>3104</v>
      </c>
    </row>
    <row customHeight="1" ht="11.25">
      <c r="A113" s="373" t="s">
        <v>16</v>
      </c>
      <c r="B113" s="0" t="s">
        <v>3066</v>
      </c>
      <c r="C113" s="0" t="s">
        <v>3067</v>
      </c>
      <c r="D113" s="0" t="s">
        <v>3105</v>
      </c>
      <c r="E113" s="0" t="s">
        <v>3106</v>
      </c>
      <c r="F113" s="0" t="s">
        <v>2835</v>
      </c>
      <c r="G113" s="0" t="s">
        <v>3107</v>
      </c>
    </row>
    <row customHeight="1" ht="11.25">
      <c r="A114" s="373" t="s">
        <v>16</v>
      </c>
      <c r="B114" s="0" t="s">
        <v>3066</v>
      </c>
      <c r="C114" s="0" t="s">
        <v>3067</v>
      </c>
      <c r="D114" s="0" t="s">
        <v>3108</v>
      </c>
      <c r="E114" s="0" t="s">
        <v>3109</v>
      </c>
      <c r="F114" s="0" t="s">
        <v>2835</v>
      </c>
      <c r="G114" s="0" t="s">
        <v>3110</v>
      </c>
    </row>
    <row customHeight="1" ht="11.25">
      <c r="A115" s="373" t="s">
        <v>16</v>
      </c>
      <c r="B115" s="0" t="s">
        <v>3066</v>
      </c>
      <c r="C115" s="0" t="s">
        <v>3067</v>
      </c>
      <c r="D115" s="0" t="s">
        <v>3111</v>
      </c>
      <c r="E115" s="0" t="s">
        <v>3112</v>
      </c>
      <c r="F115" s="0" t="s">
        <v>2835</v>
      </c>
      <c r="G115" s="0" t="s">
        <v>3113</v>
      </c>
    </row>
    <row customHeight="1" ht="11.25">
      <c r="A116" s="373" t="s">
        <v>16</v>
      </c>
      <c r="B116" s="0" t="s">
        <v>3066</v>
      </c>
      <c r="C116" s="0" t="s">
        <v>3067</v>
      </c>
      <c r="D116" s="0" t="s">
        <v>3114</v>
      </c>
      <c r="E116" s="0" t="s">
        <v>3115</v>
      </c>
      <c r="F116" s="0" t="s">
        <v>2835</v>
      </c>
      <c r="G116" s="0" t="s">
        <v>3116</v>
      </c>
    </row>
    <row customHeight="1" ht="11.25">
      <c r="A117" s="373" t="s">
        <v>16</v>
      </c>
      <c r="B117" s="0" t="s">
        <v>3066</v>
      </c>
      <c r="C117" s="0" t="s">
        <v>3067</v>
      </c>
      <c r="D117" s="0" t="s">
        <v>3117</v>
      </c>
      <c r="E117" s="0" t="s">
        <v>3118</v>
      </c>
      <c r="F117" s="0" t="s">
        <v>2835</v>
      </c>
      <c r="G117" s="0" t="s">
        <v>3119</v>
      </c>
    </row>
    <row customHeight="1" ht="11.25">
      <c r="A118" s="373" t="s">
        <v>16</v>
      </c>
      <c r="B118" s="0" t="s">
        <v>3066</v>
      </c>
      <c r="C118" s="0" t="s">
        <v>3067</v>
      </c>
      <c r="D118" s="0" t="s">
        <v>3120</v>
      </c>
      <c r="E118" s="0" t="s">
        <v>3121</v>
      </c>
      <c r="F118" s="0" t="s">
        <v>2835</v>
      </c>
      <c r="G118" s="0" t="s">
        <v>3122</v>
      </c>
    </row>
    <row customHeight="1" ht="11.25">
      <c r="A119" s="373" t="s">
        <v>16</v>
      </c>
      <c r="B119" s="0" t="s">
        <v>3066</v>
      </c>
      <c r="C119" s="0" t="s">
        <v>3067</v>
      </c>
      <c r="D119" s="0" t="s">
        <v>3123</v>
      </c>
      <c r="E119" s="0" t="s">
        <v>3124</v>
      </c>
      <c r="F119" s="0" t="s">
        <v>2835</v>
      </c>
      <c r="G119" s="0" t="s">
        <v>3125</v>
      </c>
    </row>
    <row customHeight="1" ht="11.25">
      <c r="A120" s="373" t="s">
        <v>16</v>
      </c>
      <c r="B120" s="0" t="s">
        <v>3066</v>
      </c>
      <c r="C120" s="0" t="s">
        <v>3067</v>
      </c>
      <c r="D120" s="0" t="s">
        <v>3126</v>
      </c>
      <c r="E120" s="0" t="s">
        <v>3127</v>
      </c>
      <c r="F120" s="0" t="s">
        <v>2835</v>
      </c>
      <c r="G120" s="0" t="s">
        <v>3128</v>
      </c>
    </row>
    <row customHeight="1" ht="11.25">
      <c r="A121" s="373" t="s">
        <v>16</v>
      </c>
      <c r="B121" s="0" t="s">
        <v>3066</v>
      </c>
      <c r="C121" s="0" t="s">
        <v>3067</v>
      </c>
      <c r="D121" s="0" t="s">
        <v>3129</v>
      </c>
      <c r="E121" s="0" t="s">
        <v>3130</v>
      </c>
      <c r="F121" s="0" t="s">
        <v>2835</v>
      </c>
      <c r="G121" s="0" t="s">
        <v>3131</v>
      </c>
    </row>
    <row customHeight="1" ht="11.25">
      <c r="A122" s="373" t="s">
        <v>16</v>
      </c>
      <c r="B122" s="0" t="s">
        <v>3066</v>
      </c>
      <c r="C122" s="0" t="s">
        <v>3067</v>
      </c>
      <c r="D122" s="0" t="s">
        <v>3132</v>
      </c>
      <c r="E122" s="0" t="s">
        <v>3133</v>
      </c>
      <c r="F122" s="0" t="s">
        <v>2835</v>
      </c>
      <c r="G122" s="0" t="s">
        <v>3134</v>
      </c>
    </row>
    <row customHeight="1" ht="11.25">
      <c r="A123" s="373" t="s">
        <v>16</v>
      </c>
      <c r="B123" s="0" t="s">
        <v>3135</v>
      </c>
      <c r="C123" s="0" t="s">
        <v>3136</v>
      </c>
      <c r="D123" s="0" t="s">
        <v>3137</v>
      </c>
      <c r="E123" s="0" t="s">
        <v>3138</v>
      </c>
      <c r="F123" s="0" t="s">
        <v>2835</v>
      </c>
      <c r="G123" s="0" t="s">
        <v>3139</v>
      </c>
    </row>
    <row customHeight="1" ht="11.25">
      <c r="A124" s="373" t="s">
        <v>16</v>
      </c>
      <c r="B124" s="0" t="s">
        <v>3135</v>
      </c>
      <c r="C124" s="0" t="s">
        <v>3136</v>
      </c>
      <c r="D124" s="0" t="s">
        <v>3140</v>
      </c>
      <c r="E124" s="0" t="s">
        <v>3141</v>
      </c>
      <c r="F124" s="0" t="s">
        <v>2835</v>
      </c>
      <c r="G124" s="0" t="s">
        <v>3142</v>
      </c>
    </row>
    <row customHeight="1" ht="11.25">
      <c r="A125" s="373" t="s">
        <v>16</v>
      </c>
      <c r="B125" s="0" t="s">
        <v>3135</v>
      </c>
      <c r="C125" s="0" t="s">
        <v>3136</v>
      </c>
      <c r="D125" s="0" t="s">
        <v>3143</v>
      </c>
      <c r="E125" s="0" t="s">
        <v>3144</v>
      </c>
      <c r="F125" s="0" t="s">
        <v>2835</v>
      </c>
      <c r="G125" s="0" t="s">
        <v>3145</v>
      </c>
    </row>
    <row customHeight="1" ht="11.25">
      <c r="A126" s="373" t="s">
        <v>16</v>
      </c>
      <c r="B126" s="0" t="s">
        <v>3135</v>
      </c>
      <c r="C126" s="0" t="s">
        <v>3136</v>
      </c>
      <c r="D126" s="0" t="s">
        <v>3146</v>
      </c>
      <c r="E126" s="0" t="s">
        <v>3147</v>
      </c>
      <c r="F126" s="0" t="s">
        <v>2835</v>
      </c>
      <c r="G126" s="0" t="s">
        <v>3148</v>
      </c>
    </row>
    <row customHeight="1" ht="11.25">
      <c r="A127" s="373" t="s">
        <v>16</v>
      </c>
      <c r="B127" s="0" t="s">
        <v>3135</v>
      </c>
      <c r="C127" s="0" t="s">
        <v>3136</v>
      </c>
      <c r="D127" s="0" t="s">
        <v>3149</v>
      </c>
      <c r="E127" s="0" t="s">
        <v>3150</v>
      </c>
      <c r="F127" s="0" t="s">
        <v>2835</v>
      </c>
      <c r="G127" s="0" t="s">
        <v>3151</v>
      </c>
    </row>
    <row customHeight="1" ht="11.25">
      <c r="A128" s="373" t="s">
        <v>16</v>
      </c>
      <c r="B128" s="0" t="s">
        <v>3135</v>
      </c>
      <c r="C128" s="0" t="s">
        <v>3136</v>
      </c>
      <c r="D128" s="0" t="s">
        <v>3152</v>
      </c>
      <c r="E128" s="0" t="s">
        <v>3153</v>
      </c>
      <c r="F128" s="0" t="s">
        <v>2835</v>
      </c>
      <c r="G128" s="0" t="s">
        <v>3154</v>
      </c>
    </row>
    <row customHeight="1" ht="11.25">
      <c r="A129" s="373" t="s">
        <v>16</v>
      </c>
      <c r="B129" s="0" t="s">
        <v>3135</v>
      </c>
      <c r="C129" s="0" t="s">
        <v>3136</v>
      </c>
      <c r="D129" s="0" t="s">
        <v>3135</v>
      </c>
      <c r="E129" s="0" t="s">
        <v>3136</v>
      </c>
      <c r="F129" s="0" t="s">
        <v>2832</v>
      </c>
      <c r="G129" s="0" t="s">
        <v>3155</v>
      </c>
    </row>
    <row customHeight="1" ht="11.25">
      <c r="A130" s="373" t="s">
        <v>16</v>
      </c>
      <c r="B130" s="0" t="s">
        <v>3135</v>
      </c>
      <c r="C130" s="0" t="s">
        <v>3136</v>
      </c>
      <c r="D130" s="0" t="s">
        <v>2932</v>
      </c>
      <c r="E130" s="0" t="s">
        <v>3156</v>
      </c>
      <c r="F130" s="0" t="s">
        <v>2835</v>
      </c>
      <c r="G130" s="0" t="s">
        <v>3157</v>
      </c>
    </row>
    <row customHeight="1" ht="11.25">
      <c r="A131" s="373" t="s">
        <v>16</v>
      </c>
      <c r="B131" s="0" t="s">
        <v>3135</v>
      </c>
      <c r="C131" s="0" t="s">
        <v>3136</v>
      </c>
      <c r="D131" s="0" t="s">
        <v>3158</v>
      </c>
      <c r="E131" s="0" t="s">
        <v>3159</v>
      </c>
      <c r="F131" s="0" t="s">
        <v>2835</v>
      </c>
      <c r="G131" s="0" t="s">
        <v>3160</v>
      </c>
    </row>
    <row customHeight="1" ht="11.25">
      <c r="A132" s="373" t="s">
        <v>16</v>
      </c>
      <c r="B132" s="0" t="s">
        <v>3135</v>
      </c>
      <c r="C132" s="0" t="s">
        <v>3136</v>
      </c>
      <c r="D132" s="0" t="s">
        <v>3161</v>
      </c>
      <c r="E132" s="0" t="s">
        <v>3162</v>
      </c>
      <c r="F132" s="0" t="s">
        <v>2835</v>
      </c>
      <c r="G132" s="0" t="s">
        <v>3163</v>
      </c>
    </row>
    <row customHeight="1" ht="11.25">
      <c r="A133" s="373" t="s">
        <v>16</v>
      </c>
      <c r="B133" s="0" t="s">
        <v>3135</v>
      </c>
      <c r="C133" s="0" t="s">
        <v>3136</v>
      </c>
      <c r="D133" s="0" t="s">
        <v>3164</v>
      </c>
      <c r="E133" s="0" t="s">
        <v>3165</v>
      </c>
      <c r="F133" s="0" t="s">
        <v>2835</v>
      </c>
      <c r="G133" s="0" t="s">
        <v>3166</v>
      </c>
    </row>
    <row customHeight="1" ht="11.25">
      <c r="A134" s="373" t="s">
        <v>16</v>
      </c>
      <c r="B134" s="0" t="s">
        <v>3135</v>
      </c>
      <c r="C134" s="0" t="s">
        <v>3136</v>
      </c>
      <c r="D134" s="0" t="s">
        <v>3167</v>
      </c>
      <c r="E134" s="0" t="s">
        <v>3168</v>
      </c>
      <c r="F134" s="0" t="s">
        <v>2835</v>
      </c>
      <c r="G134" s="0" t="s">
        <v>3169</v>
      </c>
    </row>
    <row customHeight="1" ht="11.25">
      <c r="A135" s="373" t="s">
        <v>16</v>
      </c>
      <c r="B135" s="0" t="s">
        <v>3135</v>
      </c>
      <c r="C135" s="0" t="s">
        <v>3136</v>
      </c>
      <c r="D135" s="0" t="s">
        <v>3170</v>
      </c>
      <c r="E135" s="0" t="s">
        <v>3171</v>
      </c>
      <c r="F135" s="0" t="s">
        <v>2835</v>
      </c>
      <c r="G135" s="0" t="s">
        <v>3172</v>
      </c>
    </row>
    <row customHeight="1" ht="11.25">
      <c r="A136" s="373" t="s">
        <v>16</v>
      </c>
      <c r="B136" s="0" t="s">
        <v>3135</v>
      </c>
      <c r="C136" s="0" t="s">
        <v>3136</v>
      </c>
      <c r="D136" s="0" t="s">
        <v>3173</v>
      </c>
      <c r="E136" s="0" t="s">
        <v>3174</v>
      </c>
      <c r="F136" s="0" t="s">
        <v>2835</v>
      </c>
      <c r="G136" s="0" t="s">
        <v>3175</v>
      </c>
    </row>
    <row customHeight="1" ht="11.25">
      <c r="A137" s="373" t="s">
        <v>16</v>
      </c>
      <c r="B137" s="0" t="s">
        <v>3176</v>
      </c>
      <c r="C137" s="0" t="s">
        <v>3177</v>
      </c>
      <c r="D137" s="0" t="s">
        <v>3178</v>
      </c>
      <c r="E137" s="0" t="s">
        <v>3179</v>
      </c>
      <c r="F137" s="0" t="s">
        <v>2835</v>
      </c>
      <c r="G137" s="0" t="s">
        <v>3180</v>
      </c>
    </row>
    <row customHeight="1" ht="11.25">
      <c r="A138" s="373" t="s">
        <v>16</v>
      </c>
      <c r="B138" s="0" t="s">
        <v>3176</v>
      </c>
      <c r="C138" s="0" t="s">
        <v>3177</v>
      </c>
      <c r="D138" s="0" t="s">
        <v>3181</v>
      </c>
      <c r="E138" s="0" t="s">
        <v>3182</v>
      </c>
      <c r="F138" s="0" t="s">
        <v>2835</v>
      </c>
      <c r="G138" s="0" t="s">
        <v>3183</v>
      </c>
    </row>
    <row customHeight="1" ht="11.25">
      <c r="A139" s="373" t="s">
        <v>16</v>
      </c>
      <c r="B139" s="0" t="s">
        <v>3176</v>
      </c>
      <c r="C139" s="0" t="s">
        <v>3177</v>
      </c>
      <c r="D139" s="0" t="s">
        <v>3184</v>
      </c>
      <c r="E139" s="0" t="s">
        <v>3185</v>
      </c>
      <c r="F139" s="0" t="s">
        <v>2835</v>
      </c>
      <c r="G139" s="0" t="s">
        <v>3186</v>
      </c>
    </row>
    <row customHeight="1" ht="11.25">
      <c r="A140" s="373" t="s">
        <v>16</v>
      </c>
      <c r="B140" s="0" t="s">
        <v>3176</v>
      </c>
      <c r="C140" s="0" t="s">
        <v>3177</v>
      </c>
      <c r="D140" s="0" t="s">
        <v>3187</v>
      </c>
      <c r="E140" s="0" t="s">
        <v>3188</v>
      </c>
      <c r="F140" s="0" t="s">
        <v>2835</v>
      </c>
      <c r="G140" s="0" t="s">
        <v>3189</v>
      </c>
    </row>
    <row customHeight="1" ht="11.25">
      <c r="A141" s="373" t="s">
        <v>16</v>
      </c>
      <c r="B141" s="0" t="s">
        <v>3176</v>
      </c>
      <c r="C141" s="0" t="s">
        <v>3177</v>
      </c>
      <c r="D141" s="0" t="s">
        <v>3190</v>
      </c>
      <c r="E141" s="0" t="s">
        <v>3191</v>
      </c>
      <c r="F141" s="0" t="s">
        <v>2835</v>
      </c>
      <c r="G141" s="0" t="s">
        <v>3192</v>
      </c>
    </row>
    <row customHeight="1" ht="11.25">
      <c r="A142" s="373" t="s">
        <v>16</v>
      </c>
      <c r="B142" s="0" t="s">
        <v>3176</v>
      </c>
      <c r="C142" s="0" t="s">
        <v>3177</v>
      </c>
      <c r="D142" s="0" t="s">
        <v>3193</v>
      </c>
      <c r="E142" s="0" t="s">
        <v>3194</v>
      </c>
      <c r="F142" s="0" t="s">
        <v>2835</v>
      </c>
      <c r="G142" s="0" t="s">
        <v>3195</v>
      </c>
    </row>
    <row customHeight="1" ht="11.25">
      <c r="A143" s="373" t="s">
        <v>16</v>
      </c>
      <c r="B143" s="0" t="s">
        <v>3176</v>
      </c>
      <c r="C143" s="0" t="s">
        <v>3177</v>
      </c>
      <c r="D143" s="0" t="s">
        <v>3196</v>
      </c>
      <c r="E143" s="0" t="s">
        <v>3197</v>
      </c>
      <c r="F143" s="0" t="s">
        <v>2835</v>
      </c>
      <c r="G143" s="0" t="s">
        <v>3198</v>
      </c>
    </row>
    <row customHeight="1" ht="11.25">
      <c r="A144" s="373" t="s">
        <v>16</v>
      </c>
      <c r="B144" s="0" t="s">
        <v>3176</v>
      </c>
      <c r="C144" s="0" t="s">
        <v>3177</v>
      </c>
      <c r="D144" s="0" t="s">
        <v>3199</v>
      </c>
      <c r="E144" s="0" t="s">
        <v>3200</v>
      </c>
      <c r="F144" s="0" t="s">
        <v>2835</v>
      </c>
      <c r="G144" s="0" t="s">
        <v>3201</v>
      </c>
    </row>
    <row customHeight="1" ht="11.25">
      <c r="A145" s="373" t="s">
        <v>16</v>
      </c>
      <c r="B145" s="0" t="s">
        <v>3176</v>
      </c>
      <c r="C145" s="0" t="s">
        <v>3177</v>
      </c>
      <c r="D145" s="0" t="s">
        <v>3202</v>
      </c>
      <c r="E145" s="0" t="s">
        <v>3203</v>
      </c>
      <c r="F145" s="0" t="s">
        <v>2835</v>
      </c>
      <c r="G145" s="0" t="s">
        <v>3204</v>
      </c>
    </row>
    <row customHeight="1" ht="11.25">
      <c r="A146" s="373" t="s">
        <v>16</v>
      </c>
      <c r="B146" s="0" t="s">
        <v>3176</v>
      </c>
      <c r="C146" s="0" t="s">
        <v>3177</v>
      </c>
      <c r="D146" s="0" t="s">
        <v>3176</v>
      </c>
      <c r="E146" s="0" t="s">
        <v>3177</v>
      </c>
      <c r="F146" s="0" t="s">
        <v>2832</v>
      </c>
      <c r="G146" s="0" t="s">
        <v>3205</v>
      </c>
    </row>
    <row customHeight="1" ht="11.25">
      <c r="A147" s="373" t="s">
        <v>16</v>
      </c>
      <c r="B147" s="0" t="s">
        <v>3176</v>
      </c>
      <c r="C147" s="0" t="s">
        <v>3177</v>
      </c>
      <c r="D147" s="0" t="s">
        <v>3206</v>
      </c>
      <c r="E147" s="0" t="s">
        <v>3207</v>
      </c>
      <c r="F147" s="0" t="s">
        <v>2835</v>
      </c>
      <c r="G147" s="0" t="s">
        <v>3208</v>
      </c>
    </row>
    <row customHeight="1" ht="11.25">
      <c r="A148" s="373" t="s">
        <v>16</v>
      </c>
      <c r="B148" s="0" t="s">
        <v>3176</v>
      </c>
      <c r="C148" s="0" t="s">
        <v>3177</v>
      </c>
      <c r="D148" s="0" t="s">
        <v>3209</v>
      </c>
      <c r="E148" s="0" t="s">
        <v>3210</v>
      </c>
      <c r="F148" s="0" t="s">
        <v>2835</v>
      </c>
      <c r="G148" s="0" t="s">
        <v>3211</v>
      </c>
    </row>
    <row customHeight="1" ht="11.25">
      <c r="A149" s="373" t="s">
        <v>16</v>
      </c>
      <c r="B149" s="0" t="s">
        <v>3176</v>
      </c>
      <c r="C149" s="0" t="s">
        <v>3177</v>
      </c>
      <c r="D149" s="0" t="s">
        <v>3212</v>
      </c>
      <c r="E149" s="0" t="s">
        <v>3213</v>
      </c>
      <c r="F149" s="0" t="s">
        <v>2835</v>
      </c>
      <c r="G149" s="0" t="s">
        <v>3214</v>
      </c>
    </row>
    <row customHeight="1" ht="11.25">
      <c r="A150" s="373" t="s">
        <v>16</v>
      </c>
      <c r="B150" s="0" t="s">
        <v>3176</v>
      </c>
      <c r="C150" s="0" t="s">
        <v>3177</v>
      </c>
      <c r="D150" s="0" t="s">
        <v>3215</v>
      </c>
      <c r="E150" s="0" t="s">
        <v>3216</v>
      </c>
      <c r="F150" s="0" t="s">
        <v>2835</v>
      </c>
      <c r="G150" s="0" t="s">
        <v>3217</v>
      </c>
    </row>
    <row customHeight="1" ht="11.25">
      <c r="A151" s="373" t="s">
        <v>16</v>
      </c>
      <c r="B151" s="0" t="s">
        <v>3176</v>
      </c>
      <c r="C151" s="0" t="s">
        <v>3177</v>
      </c>
      <c r="D151" s="0" t="s">
        <v>3218</v>
      </c>
      <c r="E151" s="0" t="s">
        <v>3219</v>
      </c>
      <c r="F151" s="0" t="s">
        <v>2835</v>
      </c>
      <c r="G151" s="0" t="s">
        <v>3220</v>
      </c>
    </row>
    <row customHeight="1" ht="11.25">
      <c r="A152" s="373" t="s">
        <v>16</v>
      </c>
      <c r="B152" s="0" t="s">
        <v>3176</v>
      </c>
      <c r="C152" s="0" t="s">
        <v>3177</v>
      </c>
      <c r="D152" s="0" t="s">
        <v>3221</v>
      </c>
      <c r="E152" s="0" t="s">
        <v>3222</v>
      </c>
      <c r="F152" s="0" t="s">
        <v>2835</v>
      </c>
      <c r="G152" s="0" t="s">
        <v>3223</v>
      </c>
    </row>
    <row customHeight="1" ht="11.25">
      <c r="A153" s="373" t="s">
        <v>16</v>
      </c>
      <c r="B153" s="0" t="s">
        <v>3176</v>
      </c>
      <c r="C153" s="0" t="s">
        <v>3177</v>
      </c>
      <c r="D153" s="0" t="s">
        <v>3224</v>
      </c>
      <c r="E153" s="0" t="s">
        <v>3225</v>
      </c>
      <c r="F153" s="0" t="s">
        <v>2835</v>
      </c>
      <c r="G153" s="0" t="s">
        <v>3226</v>
      </c>
    </row>
    <row customHeight="1" ht="11.25">
      <c r="A154" s="373" t="s">
        <v>16</v>
      </c>
      <c r="B154" s="0" t="s">
        <v>3176</v>
      </c>
      <c r="C154" s="0" t="s">
        <v>3177</v>
      </c>
      <c r="D154" s="0" t="s">
        <v>3227</v>
      </c>
      <c r="E154" s="0" t="s">
        <v>3228</v>
      </c>
      <c r="F154" s="0" t="s">
        <v>2835</v>
      </c>
      <c r="G154" s="0" t="s">
        <v>3229</v>
      </c>
    </row>
    <row customHeight="1" ht="11.25">
      <c r="A155" s="373" t="s">
        <v>16</v>
      </c>
      <c r="B155" s="0" t="s">
        <v>3230</v>
      </c>
      <c r="C155" s="0" t="s">
        <v>3231</v>
      </c>
      <c r="D155" s="0" t="s">
        <v>3232</v>
      </c>
      <c r="E155" s="0" t="s">
        <v>3233</v>
      </c>
      <c r="F155" s="0" t="s">
        <v>2835</v>
      </c>
      <c r="G155" s="0" t="s">
        <v>3234</v>
      </c>
    </row>
    <row customHeight="1" ht="11.25">
      <c r="A156" s="373" t="s">
        <v>16</v>
      </c>
      <c r="B156" s="0" t="s">
        <v>3230</v>
      </c>
      <c r="C156" s="0" t="s">
        <v>3231</v>
      </c>
      <c r="D156" s="0" t="s">
        <v>3235</v>
      </c>
      <c r="E156" s="0" t="s">
        <v>3236</v>
      </c>
      <c r="F156" s="0" t="s">
        <v>2835</v>
      </c>
      <c r="G156" s="0" t="s">
        <v>3237</v>
      </c>
    </row>
    <row customHeight="1" ht="11.25">
      <c r="A157" s="373" t="s">
        <v>16</v>
      </c>
      <c r="B157" s="0" t="s">
        <v>3230</v>
      </c>
      <c r="C157" s="0" t="s">
        <v>3231</v>
      </c>
      <c r="D157" s="0" t="s">
        <v>3238</v>
      </c>
      <c r="E157" s="0" t="s">
        <v>3239</v>
      </c>
      <c r="F157" s="0" t="s">
        <v>2835</v>
      </c>
      <c r="G157" s="0" t="s">
        <v>3240</v>
      </c>
    </row>
    <row customHeight="1" ht="11.25">
      <c r="A158" s="373" t="s">
        <v>16</v>
      </c>
      <c r="B158" s="0" t="s">
        <v>3230</v>
      </c>
      <c r="C158" s="0" t="s">
        <v>3231</v>
      </c>
      <c r="D158" s="0" t="s">
        <v>2910</v>
      </c>
      <c r="E158" s="0" t="s">
        <v>3241</v>
      </c>
      <c r="F158" s="0" t="s">
        <v>2835</v>
      </c>
      <c r="G158" s="0" t="s">
        <v>3242</v>
      </c>
    </row>
    <row customHeight="1" ht="11.25">
      <c r="A159" s="373" t="s">
        <v>16</v>
      </c>
      <c r="B159" s="0" t="s">
        <v>3230</v>
      </c>
      <c r="C159" s="0" t="s">
        <v>3231</v>
      </c>
      <c r="D159" s="0" t="s">
        <v>3230</v>
      </c>
      <c r="E159" s="0" t="s">
        <v>3231</v>
      </c>
      <c r="F159" s="0" t="s">
        <v>2832</v>
      </c>
      <c r="G159" s="0" t="s">
        <v>3243</v>
      </c>
    </row>
    <row customHeight="1" ht="11.25">
      <c r="A160" s="373" t="s">
        <v>16</v>
      </c>
      <c r="B160" s="0" t="s">
        <v>3230</v>
      </c>
      <c r="C160" s="0" t="s">
        <v>3231</v>
      </c>
      <c r="D160" s="0" t="s">
        <v>3244</v>
      </c>
      <c r="E160" s="0" t="s">
        <v>3245</v>
      </c>
      <c r="F160" s="0" t="s">
        <v>2835</v>
      </c>
      <c r="G160" s="0" t="s">
        <v>3246</v>
      </c>
    </row>
    <row customHeight="1" ht="11.25">
      <c r="A161" s="373" t="s">
        <v>16</v>
      </c>
      <c r="B161" s="0" t="s">
        <v>3230</v>
      </c>
      <c r="C161" s="0" t="s">
        <v>3231</v>
      </c>
      <c r="D161" s="0" t="s">
        <v>3247</v>
      </c>
      <c r="E161" s="0" t="s">
        <v>3248</v>
      </c>
      <c r="F161" s="0" t="s">
        <v>2835</v>
      </c>
      <c r="G161" s="0" t="s">
        <v>3249</v>
      </c>
    </row>
    <row customHeight="1" ht="11.25">
      <c r="A162" s="373" t="s">
        <v>16</v>
      </c>
      <c r="B162" s="0" t="s">
        <v>3230</v>
      </c>
      <c r="C162" s="0" t="s">
        <v>3231</v>
      </c>
      <c r="D162" s="0" t="s">
        <v>3250</v>
      </c>
      <c r="E162" s="0" t="s">
        <v>3251</v>
      </c>
      <c r="F162" s="0" t="s">
        <v>2835</v>
      </c>
      <c r="G162" s="0" t="s">
        <v>3252</v>
      </c>
    </row>
    <row customHeight="1" ht="11.25">
      <c r="A163" s="373" t="s">
        <v>16</v>
      </c>
      <c r="B163" s="0" t="s">
        <v>3230</v>
      </c>
      <c r="C163" s="0" t="s">
        <v>3231</v>
      </c>
      <c r="D163" s="0" t="s">
        <v>3253</v>
      </c>
      <c r="E163" s="0" t="s">
        <v>3254</v>
      </c>
      <c r="F163" s="0" t="s">
        <v>2835</v>
      </c>
      <c r="G163" s="0" t="s">
        <v>3255</v>
      </c>
    </row>
    <row customHeight="1" ht="11.25">
      <c r="A164" s="373" t="s">
        <v>16</v>
      </c>
      <c r="B164" s="0" t="s">
        <v>3256</v>
      </c>
      <c r="C164" s="0" t="s">
        <v>3257</v>
      </c>
      <c r="D164" s="0" t="s">
        <v>3258</v>
      </c>
      <c r="E164" s="0" t="s">
        <v>3259</v>
      </c>
      <c r="F164" s="0" t="s">
        <v>2835</v>
      </c>
      <c r="G164" s="0" t="s">
        <v>3260</v>
      </c>
    </row>
    <row customHeight="1" ht="11.25">
      <c r="A165" s="373" t="s">
        <v>16</v>
      </c>
      <c r="B165" s="0" t="s">
        <v>3256</v>
      </c>
      <c r="C165" s="0" t="s">
        <v>3257</v>
      </c>
      <c r="D165" s="0" t="s">
        <v>3261</v>
      </c>
      <c r="E165" s="0" t="s">
        <v>3262</v>
      </c>
      <c r="F165" s="0" t="s">
        <v>2835</v>
      </c>
      <c r="G165" s="0" t="s">
        <v>3263</v>
      </c>
    </row>
    <row customHeight="1" ht="11.25">
      <c r="A166" s="373" t="s">
        <v>16</v>
      </c>
      <c r="B166" s="0" t="s">
        <v>3256</v>
      </c>
      <c r="C166" s="0" t="s">
        <v>3257</v>
      </c>
      <c r="D166" s="0" t="s">
        <v>2844</v>
      </c>
      <c r="E166" s="0" t="s">
        <v>3264</v>
      </c>
      <c r="F166" s="0" t="s">
        <v>2835</v>
      </c>
      <c r="G166" s="0" t="s">
        <v>3265</v>
      </c>
    </row>
    <row customHeight="1" ht="11.25">
      <c r="A167" s="373" t="s">
        <v>16</v>
      </c>
      <c r="B167" s="0" t="s">
        <v>3256</v>
      </c>
      <c r="C167" s="0" t="s">
        <v>3257</v>
      </c>
      <c r="D167" s="0" t="s">
        <v>3266</v>
      </c>
      <c r="E167" s="0" t="s">
        <v>3267</v>
      </c>
      <c r="F167" s="0" t="s">
        <v>2835</v>
      </c>
      <c r="G167" s="0" t="s">
        <v>3268</v>
      </c>
    </row>
    <row customHeight="1" ht="11.25">
      <c r="A168" s="373" t="s">
        <v>16</v>
      </c>
      <c r="B168" s="0" t="s">
        <v>3256</v>
      </c>
      <c r="C168" s="0" t="s">
        <v>3257</v>
      </c>
      <c r="D168" s="0" t="s">
        <v>3269</v>
      </c>
      <c r="E168" s="0" t="s">
        <v>3270</v>
      </c>
      <c r="F168" s="0" t="s">
        <v>2835</v>
      </c>
      <c r="G168" s="0" t="s">
        <v>3271</v>
      </c>
    </row>
    <row customHeight="1" ht="11.25">
      <c r="A169" s="373" t="s">
        <v>16</v>
      </c>
      <c r="B169" s="0" t="s">
        <v>3256</v>
      </c>
      <c r="C169" s="0" t="s">
        <v>3257</v>
      </c>
      <c r="D169" s="0" t="s">
        <v>3272</v>
      </c>
      <c r="E169" s="0" t="s">
        <v>3273</v>
      </c>
      <c r="F169" s="0" t="s">
        <v>2835</v>
      </c>
      <c r="G169" s="0" t="s">
        <v>3274</v>
      </c>
    </row>
    <row customHeight="1" ht="11.25">
      <c r="A170" s="373" t="s">
        <v>16</v>
      </c>
      <c r="B170" s="0" t="s">
        <v>3256</v>
      </c>
      <c r="C170" s="0" t="s">
        <v>3257</v>
      </c>
      <c r="D170" s="0" t="s">
        <v>3275</v>
      </c>
      <c r="E170" s="0" t="s">
        <v>3276</v>
      </c>
      <c r="F170" s="0" t="s">
        <v>2835</v>
      </c>
      <c r="G170" s="0" t="s">
        <v>3277</v>
      </c>
    </row>
    <row customHeight="1" ht="11.25">
      <c r="A171" s="373" t="s">
        <v>16</v>
      </c>
      <c r="B171" s="0" t="s">
        <v>3256</v>
      </c>
      <c r="C171" s="0" t="s">
        <v>3257</v>
      </c>
      <c r="D171" s="0" t="s">
        <v>3256</v>
      </c>
      <c r="E171" s="0" t="s">
        <v>3257</v>
      </c>
      <c r="F171" s="0" t="s">
        <v>2832</v>
      </c>
      <c r="G171" s="0" t="s">
        <v>3278</v>
      </c>
    </row>
    <row customHeight="1" ht="11.25">
      <c r="A172" s="373" t="s">
        <v>16</v>
      </c>
      <c r="B172" s="0" t="s">
        <v>3256</v>
      </c>
      <c r="C172" s="0" t="s">
        <v>3257</v>
      </c>
      <c r="D172" s="0" t="s">
        <v>3279</v>
      </c>
      <c r="E172" s="0" t="s">
        <v>3280</v>
      </c>
      <c r="F172" s="0" t="s">
        <v>2835</v>
      </c>
      <c r="G172" s="0" t="s">
        <v>3281</v>
      </c>
    </row>
    <row customHeight="1" ht="11.25">
      <c r="A173" s="373" t="s">
        <v>16</v>
      </c>
      <c r="B173" s="0" t="s">
        <v>3256</v>
      </c>
      <c r="C173" s="0" t="s">
        <v>3257</v>
      </c>
      <c r="D173" s="0" t="s">
        <v>3282</v>
      </c>
      <c r="E173" s="0" t="s">
        <v>3283</v>
      </c>
      <c r="F173" s="0" t="s">
        <v>2835</v>
      </c>
      <c r="G173" s="0" t="s">
        <v>3284</v>
      </c>
    </row>
    <row customHeight="1" ht="11.25">
      <c r="A174" s="373" t="s">
        <v>16</v>
      </c>
      <c r="B174" s="0" t="s">
        <v>3256</v>
      </c>
      <c r="C174" s="0" t="s">
        <v>3257</v>
      </c>
      <c r="D174" s="0" t="s">
        <v>3285</v>
      </c>
      <c r="E174" s="0" t="s">
        <v>3286</v>
      </c>
      <c r="F174" s="0" t="s">
        <v>2835</v>
      </c>
      <c r="G174" s="0" t="s">
        <v>3287</v>
      </c>
    </row>
    <row customHeight="1" ht="11.25">
      <c r="A175" s="373" t="s">
        <v>16</v>
      </c>
      <c r="B175" s="0" t="s">
        <v>3288</v>
      </c>
      <c r="C175" s="0" t="s">
        <v>3289</v>
      </c>
      <c r="D175" s="0" t="s">
        <v>3258</v>
      </c>
      <c r="E175" s="0" t="s">
        <v>3290</v>
      </c>
      <c r="F175" s="0" t="s">
        <v>2835</v>
      </c>
      <c r="G175" s="0" t="s">
        <v>3291</v>
      </c>
    </row>
    <row customHeight="1" ht="11.25">
      <c r="A176" s="373" t="s">
        <v>16</v>
      </c>
      <c r="B176" s="0" t="s">
        <v>3288</v>
      </c>
      <c r="C176" s="0" t="s">
        <v>3289</v>
      </c>
      <c r="D176" s="0" t="s">
        <v>3292</v>
      </c>
      <c r="E176" s="0" t="s">
        <v>3293</v>
      </c>
      <c r="F176" s="0" t="s">
        <v>2835</v>
      </c>
      <c r="G176" s="0" t="s">
        <v>3294</v>
      </c>
    </row>
    <row customHeight="1" ht="11.25">
      <c r="A177" s="373" t="s">
        <v>16</v>
      </c>
      <c r="B177" s="0" t="s">
        <v>3288</v>
      </c>
      <c r="C177" s="0" t="s">
        <v>3289</v>
      </c>
      <c r="D177" s="0" t="s">
        <v>3295</v>
      </c>
      <c r="E177" s="0" t="s">
        <v>3296</v>
      </c>
      <c r="F177" s="0" t="s">
        <v>2835</v>
      </c>
      <c r="G177" s="0" t="s">
        <v>3297</v>
      </c>
    </row>
    <row customHeight="1" ht="11.25">
      <c r="A178" s="373" t="s">
        <v>16</v>
      </c>
      <c r="B178" s="0" t="s">
        <v>3288</v>
      </c>
      <c r="C178" s="0" t="s">
        <v>3289</v>
      </c>
      <c r="D178" s="0" t="s">
        <v>3298</v>
      </c>
      <c r="E178" s="0" t="s">
        <v>3299</v>
      </c>
      <c r="F178" s="0" t="s">
        <v>2835</v>
      </c>
      <c r="G178" s="0" t="s">
        <v>3300</v>
      </c>
    </row>
    <row customHeight="1" ht="11.25">
      <c r="A179" s="373" t="s">
        <v>16</v>
      </c>
      <c r="B179" s="0" t="s">
        <v>3288</v>
      </c>
      <c r="C179" s="0" t="s">
        <v>3289</v>
      </c>
      <c r="D179" s="0" t="s">
        <v>3301</v>
      </c>
      <c r="E179" s="0" t="s">
        <v>3302</v>
      </c>
      <c r="F179" s="0" t="s">
        <v>2835</v>
      </c>
      <c r="G179" s="0" t="s">
        <v>3303</v>
      </c>
    </row>
    <row customHeight="1" ht="11.25">
      <c r="A180" s="373" t="s">
        <v>16</v>
      </c>
      <c r="B180" s="0" t="s">
        <v>3288</v>
      </c>
      <c r="C180" s="0" t="s">
        <v>3289</v>
      </c>
      <c r="D180" s="0" t="s">
        <v>3304</v>
      </c>
      <c r="E180" s="0" t="s">
        <v>3305</v>
      </c>
      <c r="F180" s="0" t="s">
        <v>2835</v>
      </c>
      <c r="G180" s="0" t="s">
        <v>3306</v>
      </c>
    </row>
    <row customHeight="1" ht="11.25">
      <c r="A181" s="373" t="s">
        <v>16</v>
      </c>
      <c r="B181" s="0" t="s">
        <v>3288</v>
      </c>
      <c r="C181" s="0" t="s">
        <v>3289</v>
      </c>
      <c r="D181" s="0" t="s">
        <v>3288</v>
      </c>
      <c r="E181" s="0" t="s">
        <v>3289</v>
      </c>
      <c r="F181" s="0" t="s">
        <v>2832</v>
      </c>
      <c r="G181" s="0" t="s">
        <v>3307</v>
      </c>
    </row>
    <row customHeight="1" ht="11.25">
      <c r="A182" s="373" t="s">
        <v>16</v>
      </c>
      <c r="B182" s="0" t="s">
        <v>3288</v>
      </c>
      <c r="C182" s="0" t="s">
        <v>3289</v>
      </c>
      <c r="D182" s="0" t="s">
        <v>3308</v>
      </c>
      <c r="E182" s="0" t="s">
        <v>3309</v>
      </c>
      <c r="F182" s="0" t="s">
        <v>2835</v>
      </c>
      <c r="G182" s="0" t="s">
        <v>3310</v>
      </c>
    </row>
    <row customHeight="1" ht="11.25">
      <c r="A183" s="373" t="s">
        <v>16</v>
      </c>
      <c r="B183" s="0" t="s">
        <v>3311</v>
      </c>
      <c r="C183" s="0" t="s">
        <v>3312</v>
      </c>
      <c r="D183" s="0" t="s">
        <v>3313</v>
      </c>
      <c r="E183" s="0" t="s">
        <v>3314</v>
      </c>
      <c r="F183" s="0" t="s">
        <v>2835</v>
      </c>
      <c r="G183" s="0" t="s">
        <v>3315</v>
      </c>
    </row>
    <row customHeight="1" ht="11.25">
      <c r="A184" s="373" t="s">
        <v>16</v>
      </c>
      <c r="B184" s="0" t="s">
        <v>3311</v>
      </c>
      <c r="C184" s="0" t="s">
        <v>3312</v>
      </c>
      <c r="D184" s="0" t="s">
        <v>3316</v>
      </c>
      <c r="E184" s="0" t="s">
        <v>3317</v>
      </c>
      <c r="F184" s="0" t="s">
        <v>2835</v>
      </c>
      <c r="G184" s="0" t="s">
        <v>3318</v>
      </c>
    </row>
    <row customHeight="1" ht="11.25">
      <c r="A185" s="373" t="s">
        <v>16</v>
      </c>
      <c r="B185" s="0" t="s">
        <v>3311</v>
      </c>
      <c r="C185" s="0" t="s">
        <v>3312</v>
      </c>
      <c r="D185" s="0" t="s">
        <v>3319</v>
      </c>
      <c r="E185" s="0" t="s">
        <v>3320</v>
      </c>
      <c r="F185" s="0" t="s">
        <v>2835</v>
      </c>
      <c r="G185" s="0" t="s">
        <v>3321</v>
      </c>
    </row>
    <row customHeight="1" ht="11.25">
      <c r="A186" s="373" t="s">
        <v>16</v>
      </c>
      <c r="B186" s="0" t="s">
        <v>3311</v>
      </c>
      <c r="C186" s="0" t="s">
        <v>3312</v>
      </c>
      <c r="D186" s="0" t="s">
        <v>3322</v>
      </c>
      <c r="E186" s="0" t="s">
        <v>3323</v>
      </c>
      <c r="F186" s="0" t="s">
        <v>2835</v>
      </c>
      <c r="G186" s="0" t="s">
        <v>3324</v>
      </c>
    </row>
    <row customHeight="1" ht="11.25">
      <c r="A187" s="373" t="s">
        <v>16</v>
      </c>
      <c r="B187" s="0" t="s">
        <v>3311</v>
      </c>
      <c r="C187" s="0" t="s">
        <v>3312</v>
      </c>
      <c r="D187" s="0" t="s">
        <v>3325</v>
      </c>
      <c r="E187" s="0" t="s">
        <v>3326</v>
      </c>
      <c r="F187" s="0" t="s">
        <v>2835</v>
      </c>
      <c r="G187" s="0" t="s">
        <v>3327</v>
      </c>
    </row>
    <row customHeight="1" ht="11.25">
      <c r="A188" s="373" t="s">
        <v>16</v>
      </c>
      <c r="B188" s="0" t="s">
        <v>3311</v>
      </c>
      <c r="C188" s="0" t="s">
        <v>3312</v>
      </c>
      <c r="D188" s="0" t="s">
        <v>3328</v>
      </c>
      <c r="E188" s="0" t="s">
        <v>3329</v>
      </c>
      <c r="F188" s="0" t="s">
        <v>2835</v>
      </c>
      <c r="G188" s="0" t="s">
        <v>3330</v>
      </c>
    </row>
    <row customHeight="1" ht="11.25">
      <c r="A189" s="373" t="s">
        <v>16</v>
      </c>
      <c r="B189" s="0" t="s">
        <v>3311</v>
      </c>
      <c r="C189" s="0" t="s">
        <v>3312</v>
      </c>
      <c r="D189" s="0" t="s">
        <v>3331</v>
      </c>
      <c r="E189" s="0" t="s">
        <v>3332</v>
      </c>
      <c r="F189" s="0" t="s">
        <v>2835</v>
      </c>
      <c r="G189" s="0" t="s">
        <v>3333</v>
      </c>
    </row>
    <row customHeight="1" ht="11.25">
      <c r="A190" s="373" t="s">
        <v>16</v>
      </c>
      <c r="B190" s="0" t="s">
        <v>3311</v>
      </c>
      <c r="C190" s="0" t="s">
        <v>3312</v>
      </c>
      <c r="D190" s="0" t="s">
        <v>3334</v>
      </c>
      <c r="E190" s="0" t="s">
        <v>3335</v>
      </c>
      <c r="F190" s="0" t="s">
        <v>2835</v>
      </c>
      <c r="G190" s="0" t="s">
        <v>3336</v>
      </c>
    </row>
    <row customHeight="1" ht="11.25">
      <c r="A191" s="373" t="s">
        <v>16</v>
      </c>
      <c r="B191" s="0" t="s">
        <v>3311</v>
      </c>
      <c r="C191" s="0" t="s">
        <v>3312</v>
      </c>
      <c r="D191" s="0" t="s">
        <v>2975</v>
      </c>
      <c r="E191" s="0" t="s">
        <v>3337</v>
      </c>
      <c r="F191" s="0" t="s">
        <v>2835</v>
      </c>
      <c r="G191" s="0" t="s">
        <v>3338</v>
      </c>
    </row>
    <row customHeight="1" ht="11.25">
      <c r="A192" s="373" t="s">
        <v>16</v>
      </c>
      <c r="B192" s="0" t="s">
        <v>3311</v>
      </c>
      <c r="C192" s="0" t="s">
        <v>3312</v>
      </c>
      <c r="D192" s="0" t="s">
        <v>3339</v>
      </c>
      <c r="E192" s="0" t="s">
        <v>3340</v>
      </c>
      <c r="F192" s="0" t="s">
        <v>2835</v>
      </c>
      <c r="G192" s="0" t="s">
        <v>3341</v>
      </c>
    </row>
    <row customHeight="1" ht="11.25">
      <c r="A193" s="373" t="s">
        <v>16</v>
      </c>
      <c r="B193" s="0" t="s">
        <v>3311</v>
      </c>
      <c r="C193" s="0" t="s">
        <v>3312</v>
      </c>
      <c r="D193" s="0" t="s">
        <v>3342</v>
      </c>
      <c r="E193" s="0" t="s">
        <v>3343</v>
      </c>
      <c r="F193" s="0" t="s">
        <v>2835</v>
      </c>
      <c r="G193" s="0" t="s">
        <v>3344</v>
      </c>
    </row>
    <row customHeight="1" ht="11.25">
      <c r="A194" s="373" t="s">
        <v>16</v>
      </c>
      <c r="B194" s="0" t="s">
        <v>3311</v>
      </c>
      <c r="C194" s="0" t="s">
        <v>3312</v>
      </c>
      <c r="D194" s="0" t="s">
        <v>3345</v>
      </c>
      <c r="E194" s="0" t="s">
        <v>3346</v>
      </c>
      <c r="F194" s="0" t="s">
        <v>2835</v>
      </c>
      <c r="G194" s="0" t="s">
        <v>3347</v>
      </c>
    </row>
    <row customHeight="1" ht="11.25">
      <c r="A195" s="373" t="s">
        <v>16</v>
      </c>
      <c r="B195" s="0" t="s">
        <v>3311</v>
      </c>
      <c r="C195" s="0" t="s">
        <v>3312</v>
      </c>
      <c r="D195" s="0" t="s">
        <v>3348</v>
      </c>
      <c r="E195" s="0" t="s">
        <v>3349</v>
      </c>
      <c r="F195" s="0" t="s">
        <v>2835</v>
      </c>
      <c r="G195" s="0" t="s">
        <v>3350</v>
      </c>
    </row>
    <row customHeight="1" ht="11.25">
      <c r="A196" s="373" t="s">
        <v>16</v>
      </c>
      <c r="B196" s="0" t="s">
        <v>3311</v>
      </c>
      <c r="C196" s="0" t="s">
        <v>3312</v>
      </c>
      <c r="D196" s="0" t="s">
        <v>3351</v>
      </c>
      <c r="E196" s="0" t="s">
        <v>3352</v>
      </c>
      <c r="F196" s="0" t="s">
        <v>2835</v>
      </c>
      <c r="G196" s="0" t="s">
        <v>3353</v>
      </c>
    </row>
    <row customHeight="1" ht="11.25">
      <c r="A197" s="373" t="s">
        <v>16</v>
      </c>
      <c r="B197" s="0" t="s">
        <v>3311</v>
      </c>
      <c r="C197" s="0" t="s">
        <v>3312</v>
      </c>
      <c r="D197" s="0" t="s">
        <v>3354</v>
      </c>
      <c r="E197" s="0" t="s">
        <v>3355</v>
      </c>
      <c r="F197" s="0" t="s">
        <v>2835</v>
      </c>
      <c r="G197" s="0" t="s">
        <v>3356</v>
      </c>
    </row>
    <row customHeight="1" ht="11.25">
      <c r="A198" s="373" t="s">
        <v>16</v>
      </c>
      <c r="B198" s="0" t="s">
        <v>3311</v>
      </c>
      <c r="C198" s="0" t="s">
        <v>3312</v>
      </c>
      <c r="D198" s="0" t="s">
        <v>3357</v>
      </c>
      <c r="E198" s="0" t="s">
        <v>3358</v>
      </c>
      <c r="F198" s="0" t="s">
        <v>2835</v>
      </c>
      <c r="G198" s="0" t="s">
        <v>3359</v>
      </c>
    </row>
    <row customHeight="1" ht="11.25">
      <c r="A199" s="373" t="s">
        <v>16</v>
      </c>
      <c r="B199" s="0" t="s">
        <v>3311</v>
      </c>
      <c r="C199" s="0" t="s">
        <v>3312</v>
      </c>
      <c r="D199" s="0" t="s">
        <v>3360</v>
      </c>
      <c r="E199" s="0" t="s">
        <v>3361</v>
      </c>
      <c r="F199" s="0" t="s">
        <v>2835</v>
      </c>
      <c r="G199" s="0" t="s">
        <v>3362</v>
      </c>
    </row>
    <row customHeight="1" ht="11.25">
      <c r="A200" s="373" t="s">
        <v>16</v>
      </c>
      <c r="B200" s="0" t="s">
        <v>3311</v>
      </c>
      <c r="C200" s="0" t="s">
        <v>3312</v>
      </c>
      <c r="D200" s="0" t="s">
        <v>3363</v>
      </c>
      <c r="E200" s="0" t="s">
        <v>3364</v>
      </c>
      <c r="F200" s="0" t="s">
        <v>2835</v>
      </c>
      <c r="G200" s="0" t="s">
        <v>3365</v>
      </c>
    </row>
    <row customHeight="1" ht="11.25">
      <c r="A201" s="373" t="s">
        <v>16</v>
      </c>
      <c r="B201" s="0" t="s">
        <v>3311</v>
      </c>
      <c r="C201" s="0" t="s">
        <v>3312</v>
      </c>
      <c r="D201" s="0" t="s">
        <v>3366</v>
      </c>
      <c r="E201" s="0" t="s">
        <v>3367</v>
      </c>
      <c r="F201" s="0" t="s">
        <v>2835</v>
      </c>
      <c r="G201" s="0" t="s">
        <v>3368</v>
      </c>
    </row>
    <row customHeight="1" ht="11.25">
      <c r="A202" s="373" t="s">
        <v>16</v>
      </c>
      <c r="B202" s="0" t="s">
        <v>3311</v>
      </c>
      <c r="C202" s="0" t="s">
        <v>3312</v>
      </c>
      <c r="D202" s="0" t="s">
        <v>3369</v>
      </c>
      <c r="E202" s="0" t="s">
        <v>3370</v>
      </c>
      <c r="F202" s="0" t="s">
        <v>2835</v>
      </c>
      <c r="G202" s="0" t="s">
        <v>3371</v>
      </c>
    </row>
    <row customHeight="1" ht="11.25">
      <c r="A203" s="373" t="s">
        <v>16</v>
      </c>
      <c r="B203" s="0" t="s">
        <v>3311</v>
      </c>
      <c r="C203" s="0" t="s">
        <v>3312</v>
      </c>
      <c r="D203" s="0" t="s">
        <v>3311</v>
      </c>
      <c r="E203" s="0" t="s">
        <v>3312</v>
      </c>
      <c r="F203" s="0" t="s">
        <v>2832</v>
      </c>
      <c r="G203" s="0" t="s">
        <v>3372</v>
      </c>
    </row>
    <row customHeight="1" ht="11.25">
      <c r="A204" s="373" t="s">
        <v>16</v>
      </c>
      <c r="B204" s="0" t="s">
        <v>3311</v>
      </c>
      <c r="C204" s="0" t="s">
        <v>3312</v>
      </c>
      <c r="D204" s="0" t="s">
        <v>3373</v>
      </c>
      <c r="E204" s="0" t="s">
        <v>3374</v>
      </c>
      <c r="F204" s="0" t="s">
        <v>2835</v>
      </c>
      <c r="G204" s="0" t="s">
        <v>3375</v>
      </c>
    </row>
    <row customHeight="1" ht="11.25">
      <c r="A205" s="373" t="s">
        <v>16</v>
      </c>
      <c r="B205" s="0" t="s">
        <v>3311</v>
      </c>
      <c r="C205" s="0" t="s">
        <v>3312</v>
      </c>
      <c r="D205" s="0" t="s">
        <v>3376</v>
      </c>
      <c r="E205" s="0" t="s">
        <v>3377</v>
      </c>
      <c r="F205" s="0" t="s">
        <v>2835</v>
      </c>
      <c r="G205" s="0" t="s">
        <v>3378</v>
      </c>
    </row>
    <row customHeight="1" ht="11.25">
      <c r="A206" s="373" t="s">
        <v>16</v>
      </c>
      <c r="B206" s="0" t="s">
        <v>3379</v>
      </c>
      <c r="C206" s="0" t="s">
        <v>3380</v>
      </c>
      <c r="D206" s="0" t="s">
        <v>3381</v>
      </c>
      <c r="E206" s="0" t="s">
        <v>3382</v>
      </c>
      <c r="F206" s="0" t="s">
        <v>2835</v>
      </c>
      <c r="G206" s="0" t="s">
        <v>3383</v>
      </c>
    </row>
    <row customHeight="1" ht="11.25">
      <c r="A207" s="373" t="s">
        <v>16</v>
      </c>
      <c r="B207" s="0" t="s">
        <v>3379</v>
      </c>
      <c r="C207" s="0" t="s">
        <v>3380</v>
      </c>
      <c r="D207" s="0" t="s">
        <v>3384</v>
      </c>
      <c r="E207" s="0" t="s">
        <v>3385</v>
      </c>
      <c r="F207" s="0" t="s">
        <v>2835</v>
      </c>
      <c r="G207" s="0" t="s">
        <v>3386</v>
      </c>
    </row>
    <row customHeight="1" ht="11.25">
      <c r="A208" s="373" t="s">
        <v>16</v>
      </c>
      <c r="B208" s="0" t="s">
        <v>3379</v>
      </c>
      <c r="C208" s="0" t="s">
        <v>3380</v>
      </c>
      <c r="D208" s="0" t="s">
        <v>3387</v>
      </c>
      <c r="E208" s="0" t="s">
        <v>3388</v>
      </c>
      <c r="F208" s="0" t="s">
        <v>2835</v>
      </c>
      <c r="G208" s="0" t="s">
        <v>3389</v>
      </c>
    </row>
    <row customHeight="1" ht="11.25">
      <c r="A209" s="373" t="s">
        <v>16</v>
      </c>
      <c r="B209" s="0" t="s">
        <v>3379</v>
      </c>
      <c r="C209" s="0" t="s">
        <v>3380</v>
      </c>
      <c r="D209" s="0" t="s">
        <v>3390</v>
      </c>
      <c r="E209" s="0" t="s">
        <v>3391</v>
      </c>
      <c r="F209" s="0" t="s">
        <v>2835</v>
      </c>
      <c r="G209" s="0" t="s">
        <v>3392</v>
      </c>
    </row>
    <row customHeight="1" ht="11.25">
      <c r="A210" s="373" t="s">
        <v>16</v>
      </c>
      <c r="B210" s="0" t="s">
        <v>3379</v>
      </c>
      <c r="C210" s="0" t="s">
        <v>3380</v>
      </c>
      <c r="D210" s="0" t="s">
        <v>3393</v>
      </c>
      <c r="E210" s="0" t="s">
        <v>3394</v>
      </c>
      <c r="F210" s="0" t="s">
        <v>2835</v>
      </c>
      <c r="G210" s="0" t="s">
        <v>3395</v>
      </c>
    </row>
    <row customHeight="1" ht="11.25">
      <c r="A211" s="373" t="s">
        <v>16</v>
      </c>
      <c r="B211" s="0" t="s">
        <v>3379</v>
      </c>
      <c r="C211" s="0" t="s">
        <v>3380</v>
      </c>
      <c r="D211" s="0" t="s">
        <v>3396</v>
      </c>
      <c r="E211" s="0" t="s">
        <v>3397</v>
      </c>
      <c r="F211" s="0" t="s">
        <v>2835</v>
      </c>
      <c r="G211" s="0" t="s">
        <v>3398</v>
      </c>
    </row>
    <row customHeight="1" ht="11.25">
      <c r="A212" s="373" t="s">
        <v>16</v>
      </c>
      <c r="B212" s="0" t="s">
        <v>3379</v>
      </c>
      <c r="C212" s="0" t="s">
        <v>3380</v>
      </c>
      <c r="D212" s="0" t="s">
        <v>3399</v>
      </c>
      <c r="E212" s="0" t="s">
        <v>3400</v>
      </c>
      <c r="F212" s="0" t="s">
        <v>2835</v>
      </c>
      <c r="G212" s="0" t="s">
        <v>3401</v>
      </c>
    </row>
    <row customHeight="1" ht="11.25">
      <c r="A213" s="373" t="s">
        <v>16</v>
      </c>
      <c r="B213" s="0" t="s">
        <v>3379</v>
      </c>
      <c r="C213" s="0" t="s">
        <v>3380</v>
      </c>
      <c r="D213" s="0" t="s">
        <v>3402</v>
      </c>
      <c r="E213" s="0" t="s">
        <v>3403</v>
      </c>
      <c r="F213" s="0" t="s">
        <v>2835</v>
      </c>
      <c r="G213" s="0" t="s">
        <v>3404</v>
      </c>
    </row>
    <row customHeight="1" ht="11.25">
      <c r="A214" s="373" t="s">
        <v>16</v>
      </c>
      <c r="B214" s="0" t="s">
        <v>3379</v>
      </c>
      <c r="C214" s="0" t="s">
        <v>3380</v>
      </c>
      <c r="D214" s="0" t="s">
        <v>3405</v>
      </c>
      <c r="E214" s="0" t="s">
        <v>3406</v>
      </c>
      <c r="F214" s="0" t="s">
        <v>2835</v>
      </c>
      <c r="G214" s="0" t="s">
        <v>3407</v>
      </c>
    </row>
    <row customHeight="1" ht="11.25">
      <c r="A215" s="373" t="s">
        <v>16</v>
      </c>
      <c r="B215" s="0" t="s">
        <v>3379</v>
      </c>
      <c r="C215" s="0" t="s">
        <v>3380</v>
      </c>
      <c r="D215" s="0" t="s">
        <v>3408</v>
      </c>
      <c r="E215" s="0" t="s">
        <v>3409</v>
      </c>
      <c r="F215" s="0" t="s">
        <v>2835</v>
      </c>
      <c r="G215" s="0" t="s">
        <v>3410</v>
      </c>
    </row>
    <row customHeight="1" ht="11.25">
      <c r="A216" s="373" t="s">
        <v>16</v>
      </c>
      <c r="B216" s="0" t="s">
        <v>3379</v>
      </c>
      <c r="C216" s="0" t="s">
        <v>3380</v>
      </c>
      <c r="D216" s="0" t="s">
        <v>3411</v>
      </c>
      <c r="E216" s="0" t="s">
        <v>3412</v>
      </c>
      <c r="F216" s="0" t="s">
        <v>2835</v>
      </c>
      <c r="G216" s="0" t="s">
        <v>3413</v>
      </c>
    </row>
    <row customHeight="1" ht="11.25">
      <c r="A217" s="373" t="s">
        <v>16</v>
      </c>
      <c r="B217" s="0" t="s">
        <v>3379</v>
      </c>
      <c r="C217" s="0" t="s">
        <v>3380</v>
      </c>
      <c r="D217" s="0" t="s">
        <v>3414</v>
      </c>
      <c r="E217" s="0" t="s">
        <v>3415</v>
      </c>
      <c r="F217" s="0" t="s">
        <v>2835</v>
      </c>
      <c r="G217" s="0" t="s">
        <v>3416</v>
      </c>
    </row>
    <row customHeight="1" ht="11.25">
      <c r="A218" s="373" t="s">
        <v>16</v>
      </c>
      <c r="B218" s="0" t="s">
        <v>3379</v>
      </c>
      <c r="C218" s="0" t="s">
        <v>3380</v>
      </c>
      <c r="D218" s="0" t="s">
        <v>3417</v>
      </c>
      <c r="E218" s="0" t="s">
        <v>3418</v>
      </c>
      <c r="F218" s="0" t="s">
        <v>2835</v>
      </c>
      <c r="G218" s="0" t="s">
        <v>3419</v>
      </c>
    </row>
    <row customHeight="1" ht="11.25">
      <c r="A219" s="373" t="s">
        <v>16</v>
      </c>
      <c r="B219" s="0" t="s">
        <v>3379</v>
      </c>
      <c r="C219" s="0" t="s">
        <v>3380</v>
      </c>
      <c r="D219" s="0" t="s">
        <v>3420</v>
      </c>
      <c r="E219" s="0" t="s">
        <v>3421</v>
      </c>
      <c r="F219" s="0" t="s">
        <v>2835</v>
      </c>
      <c r="G219" s="0" t="s">
        <v>3422</v>
      </c>
    </row>
    <row customHeight="1" ht="11.25">
      <c r="A220" s="373" t="s">
        <v>16</v>
      </c>
      <c r="B220" s="0" t="s">
        <v>3379</v>
      </c>
      <c r="C220" s="0" t="s">
        <v>3380</v>
      </c>
      <c r="D220" s="0" t="s">
        <v>3423</v>
      </c>
      <c r="E220" s="0" t="s">
        <v>3424</v>
      </c>
      <c r="F220" s="0" t="s">
        <v>2835</v>
      </c>
      <c r="G220" s="0" t="s">
        <v>3425</v>
      </c>
    </row>
    <row customHeight="1" ht="11.25">
      <c r="A221" s="373" t="s">
        <v>16</v>
      </c>
      <c r="B221" s="0" t="s">
        <v>3379</v>
      </c>
      <c r="C221" s="0" t="s">
        <v>3380</v>
      </c>
      <c r="D221" s="0" t="s">
        <v>3426</v>
      </c>
      <c r="E221" s="0" t="s">
        <v>3427</v>
      </c>
      <c r="F221" s="0" t="s">
        <v>2835</v>
      </c>
      <c r="G221" s="0" t="s">
        <v>3428</v>
      </c>
    </row>
    <row customHeight="1" ht="11.25">
      <c r="A222" s="373" t="s">
        <v>16</v>
      </c>
      <c r="B222" s="0" t="s">
        <v>3379</v>
      </c>
      <c r="C222" s="0" t="s">
        <v>3380</v>
      </c>
      <c r="D222" s="0" t="s">
        <v>3379</v>
      </c>
      <c r="E222" s="0" t="s">
        <v>3380</v>
      </c>
      <c r="F222" s="0" t="s">
        <v>2832</v>
      </c>
      <c r="G222" s="0" t="s">
        <v>3429</v>
      </c>
    </row>
    <row customHeight="1" ht="11.25">
      <c r="A223" s="373" t="s">
        <v>16</v>
      </c>
      <c r="B223" s="0" t="s">
        <v>3379</v>
      </c>
      <c r="C223" s="0" t="s">
        <v>3380</v>
      </c>
      <c r="D223" s="0" t="s">
        <v>3430</v>
      </c>
      <c r="E223" s="0" t="s">
        <v>3431</v>
      </c>
      <c r="F223" s="0" t="s">
        <v>2835</v>
      </c>
      <c r="G223" s="0" t="s">
        <v>3432</v>
      </c>
    </row>
    <row customHeight="1" ht="11.25">
      <c r="A224" s="373" t="s">
        <v>16</v>
      </c>
      <c r="B224" s="0" t="s">
        <v>3379</v>
      </c>
      <c r="C224" s="0" t="s">
        <v>3380</v>
      </c>
      <c r="D224" s="0" t="s">
        <v>3433</v>
      </c>
      <c r="E224" s="0" t="s">
        <v>3434</v>
      </c>
      <c r="F224" s="0" t="s">
        <v>2835</v>
      </c>
      <c r="G224" s="0" t="s">
        <v>3435</v>
      </c>
    </row>
    <row customHeight="1" ht="11.25">
      <c r="A225" s="373" t="s">
        <v>16</v>
      </c>
      <c r="B225" s="0" t="s">
        <v>3379</v>
      </c>
      <c r="C225" s="0" t="s">
        <v>3380</v>
      </c>
      <c r="D225" s="0" t="s">
        <v>3436</v>
      </c>
      <c r="E225" s="0" t="s">
        <v>3437</v>
      </c>
      <c r="F225" s="0" t="s">
        <v>2835</v>
      </c>
      <c r="G225" s="0" t="s">
        <v>3438</v>
      </c>
    </row>
    <row customHeight="1" ht="11.25">
      <c r="A226" s="373" t="s">
        <v>16</v>
      </c>
      <c r="B226" s="0" t="s">
        <v>3379</v>
      </c>
      <c r="C226" s="0" t="s">
        <v>3380</v>
      </c>
      <c r="D226" s="0" t="s">
        <v>3439</v>
      </c>
      <c r="E226" s="0" t="s">
        <v>3440</v>
      </c>
      <c r="F226" s="0" t="s">
        <v>2835</v>
      </c>
      <c r="G226" s="0" t="s">
        <v>3441</v>
      </c>
    </row>
    <row customHeight="1" ht="11.25">
      <c r="A227" s="373" t="s">
        <v>16</v>
      </c>
      <c r="B227" s="0" t="s">
        <v>3442</v>
      </c>
      <c r="C227" s="0" t="s">
        <v>3443</v>
      </c>
      <c r="D227" s="0" t="s">
        <v>3444</v>
      </c>
      <c r="E227" s="0" t="s">
        <v>3445</v>
      </c>
      <c r="F227" s="0" t="s">
        <v>2835</v>
      </c>
      <c r="G227" s="0" t="s">
        <v>3446</v>
      </c>
    </row>
    <row customHeight="1" ht="11.25">
      <c r="A228" s="373" t="s">
        <v>16</v>
      </c>
      <c r="B228" s="0" t="s">
        <v>3442</v>
      </c>
      <c r="C228" s="0" t="s">
        <v>3443</v>
      </c>
      <c r="D228" s="0" t="s">
        <v>3447</v>
      </c>
      <c r="E228" s="0" t="s">
        <v>3448</v>
      </c>
      <c r="F228" s="0" t="s">
        <v>2835</v>
      </c>
      <c r="G228" s="0" t="s">
        <v>3449</v>
      </c>
    </row>
    <row customHeight="1" ht="11.25">
      <c r="A229" s="373" t="s">
        <v>16</v>
      </c>
      <c r="B229" s="0" t="s">
        <v>3442</v>
      </c>
      <c r="C229" s="0" t="s">
        <v>3443</v>
      </c>
      <c r="D229" s="0" t="s">
        <v>3450</v>
      </c>
      <c r="E229" s="0" t="s">
        <v>3451</v>
      </c>
      <c r="F229" s="0" t="s">
        <v>2835</v>
      </c>
      <c r="G229" s="0" t="s">
        <v>3452</v>
      </c>
    </row>
    <row customHeight="1" ht="11.25">
      <c r="A230" s="373" t="s">
        <v>16</v>
      </c>
      <c r="B230" s="0" t="s">
        <v>3442</v>
      </c>
      <c r="C230" s="0" t="s">
        <v>3443</v>
      </c>
      <c r="D230" s="0" t="s">
        <v>2860</v>
      </c>
      <c r="E230" s="0" t="s">
        <v>3453</v>
      </c>
      <c r="F230" s="0" t="s">
        <v>2835</v>
      </c>
      <c r="G230" s="0" t="s">
        <v>3454</v>
      </c>
    </row>
    <row customHeight="1" ht="11.25">
      <c r="A231" s="373" t="s">
        <v>16</v>
      </c>
      <c r="B231" s="0" t="s">
        <v>3442</v>
      </c>
      <c r="C231" s="0" t="s">
        <v>3443</v>
      </c>
      <c r="D231" s="0" t="s">
        <v>3455</v>
      </c>
      <c r="E231" s="0" t="s">
        <v>3456</v>
      </c>
      <c r="F231" s="0" t="s">
        <v>2835</v>
      </c>
      <c r="G231" s="0" t="s">
        <v>3457</v>
      </c>
    </row>
    <row customHeight="1" ht="11.25">
      <c r="A232" s="373" t="s">
        <v>16</v>
      </c>
      <c r="B232" s="0" t="s">
        <v>3442</v>
      </c>
      <c r="C232" s="0" t="s">
        <v>3443</v>
      </c>
      <c r="D232" s="0" t="s">
        <v>3458</v>
      </c>
      <c r="E232" s="0" t="s">
        <v>3459</v>
      </c>
      <c r="F232" s="0" t="s">
        <v>3460</v>
      </c>
      <c r="G232" s="0" t="s">
        <v>3461</v>
      </c>
    </row>
    <row customHeight="1" ht="11.25">
      <c r="A233" s="373" t="s">
        <v>16</v>
      </c>
      <c r="B233" s="0" t="s">
        <v>3442</v>
      </c>
      <c r="C233" s="0" t="s">
        <v>3443</v>
      </c>
      <c r="D233" s="0" t="s">
        <v>3462</v>
      </c>
      <c r="E233" s="0" t="s">
        <v>3463</v>
      </c>
      <c r="F233" s="0" t="s">
        <v>2835</v>
      </c>
      <c r="G233" s="0" t="s">
        <v>3464</v>
      </c>
    </row>
    <row customHeight="1" ht="11.25">
      <c r="A234" s="373" t="s">
        <v>16</v>
      </c>
      <c r="B234" s="0" t="s">
        <v>3442</v>
      </c>
      <c r="C234" s="0" t="s">
        <v>3443</v>
      </c>
      <c r="D234" s="0" t="s">
        <v>3465</v>
      </c>
      <c r="E234" s="0" t="s">
        <v>3466</v>
      </c>
      <c r="F234" s="0" t="s">
        <v>2835</v>
      </c>
      <c r="G234" s="0" t="s">
        <v>3467</v>
      </c>
    </row>
    <row customHeight="1" ht="11.25">
      <c r="A235" s="373" t="s">
        <v>16</v>
      </c>
      <c r="B235" s="0" t="s">
        <v>3442</v>
      </c>
      <c r="C235" s="0" t="s">
        <v>3443</v>
      </c>
      <c r="D235" s="0" t="s">
        <v>3468</v>
      </c>
      <c r="E235" s="0" t="s">
        <v>3469</v>
      </c>
      <c r="F235" s="0" t="s">
        <v>2835</v>
      </c>
      <c r="G235" s="0" t="s">
        <v>3470</v>
      </c>
    </row>
    <row customHeight="1" ht="11.25">
      <c r="A236" s="373" t="s">
        <v>16</v>
      </c>
      <c r="B236" s="0" t="s">
        <v>3442</v>
      </c>
      <c r="C236" s="0" t="s">
        <v>3443</v>
      </c>
      <c r="D236" s="0" t="s">
        <v>3471</v>
      </c>
      <c r="E236" s="0" t="s">
        <v>3472</v>
      </c>
      <c r="F236" s="0" t="s">
        <v>2835</v>
      </c>
      <c r="G236" s="0" t="s">
        <v>3473</v>
      </c>
    </row>
    <row customHeight="1" ht="11.25">
      <c r="A237" s="373" t="s">
        <v>16</v>
      </c>
      <c r="B237" s="0" t="s">
        <v>3442</v>
      </c>
      <c r="C237" s="0" t="s">
        <v>3443</v>
      </c>
      <c r="D237" s="0" t="s">
        <v>3442</v>
      </c>
      <c r="E237" s="0" t="s">
        <v>3443</v>
      </c>
      <c r="F237" s="0" t="s">
        <v>2832</v>
      </c>
      <c r="G237" s="0" t="s">
        <v>3474</v>
      </c>
    </row>
    <row customHeight="1" ht="11.25">
      <c r="A238" s="373" t="s">
        <v>16</v>
      </c>
      <c r="B238" s="0" t="s">
        <v>3442</v>
      </c>
      <c r="C238" s="0" t="s">
        <v>3443</v>
      </c>
      <c r="D238" s="0" t="s">
        <v>3475</v>
      </c>
      <c r="E238" s="0" t="s">
        <v>3476</v>
      </c>
      <c r="F238" s="0" t="s">
        <v>2835</v>
      </c>
      <c r="G238" s="0" t="s">
        <v>3477</v>
      </c>
    </row>
    <row customHeight="1" ht="11.25">
      <c r="A239" s="373" t="s">
        <v>16</v>
      </c>
      <c r="B239" s="0" t="s">
        <v>3442</v>
      </c>
      <c r="C239" s="0" t="s">
        <v>3443</v>
      </c>
      <c r="D239" s="0" t="s">
        <v>3478</v>
      </c>
      <c r="E239" s="0" t="s">
        <v>3479</v>
      </c>
      <c r="F239" s="0" t="s">
        <v>2835</v>
      </c>
      <c r="G239" s="0" t="s">
        <v>3480</v>
      </c>
    </row>
    <row customHeight="1" ht="11.25">
      <c r="A240" s="373" t="s">
        <v>16</v>
      </c>
      <c r="B240" s="0" t="s">
        <v>3442</v>
      </c>
      <c r="C240" s="0" t="s">
        <v>3443</v>
      </c>
      <c r="D240" s="0" t="s">
        <v>3481</v>
      </c>
      <c r="E240" s="0" t="s">
        <v>3482</v>
      </c>
      <c r="F240" s="0" t="s">
        <v>2835</v>
      </c>
      <c r="G240" s="0" t="s">
        <v>3483</v>
      </c>
    </row>
    <row customHeight="1" ht="11.25">
      <c r="A241" s="373" t="s">
        <v>16</v>
      </c>
      <c r="B241" s="0" t="s">
        <v>3484</v>
      </c>
      <c r="C241" s="0" t="s">
        <v>3485</v>
      </c>
      <c r="D241" s="0" t="s">
        <v>3486</v>
      </c>
      <c r="E241" s="0" t="s">
        <v>3487</v>
      </c>
      <c r="F241" s="0" t="s">
        <v>2835</v>
      </c>
      <c r="G241" s="0" t="s">
        <v>3488</v>
      </c>
    </row>
    <row customHeight="1" ht="11.25">
      <c r="A242" s="373" t="s">
        <v>16</v>
      </c>
      <c r="B242" s="0" t="s">
        <v>3484</v>
      </c>
      <c r="C242" s="0" t="s">
        <v>3485</v>
      </c>
      <c r="D242" s="0" t="s">
        <v>3489</v>
      </c>
      <c r="E242" s="0" t="s">
        <v>3490</v>
      </c>
      <c r="F242" s="0" t="s">
        <v>2835</v>
      </c>
      <c r="G242" s="0" t="s">
        <v>3491</v>
      </c>
    </row>
    <row customHeight="1" ht="11.25">
      <c r="A243" s="373" t="s">
        <v>16</v>
      </c>
      <c r="B243" s="0" t="s">
        <v>3484</v>
      </c>
      <c r="C243" s="0" t="s">
        <v>3485</v>
      </c>
      <c r="D243" s="0" t="s">
        <v>3492</v>
      </c>
      <c r="E243" s="0" t="s">
        <v>3493</v>
      </c>
      <c r="F243" s="0" t="s">
        <v>2835</v>
      </c>
      <c r="G243" s="0" t="s">
        <v>3494</v>
      </c>
    </row>
    <row customHeight="1" ht="11.25">
      <c r="A244" s="373" t="s">
        <v>16</v>
      </c>
      <c r="B244" s="0" t="s">
        <v>3484</v>
      </c>
      <c r="C244" s="0" t="s">
        <v>3485</v>
      </c>
      <c r="D244" s="0" t="s">
        <v>3495</v>
      </c>
      <c r="E244" s="0" t="s">
        <v>3496</v>
      </c>
      <c r="F244" s="0" t="s">
        <v>2835</v>
      </c>
      <c r="G244" s="0" t="s">
        <v>3497</v>
      </c>
    </row>
    <row customHeight="1" ht="11.25">
      <c r="A245" s="373" t="s">
        <v>16</v>
      </c>
      <c r="B245" s="0" t="s">
        <v>3484</v>
      </c>
      <c r="C245" s="0" t="s">
        <v>3485</v>
      </c>
      <c r="D245" s="0" t="s">
        <v>3498</v>
      </c>
      <c r="E245" s="0" t="s">
        <v>3499</v>
      </c>
      <c r="F245" s="0" t="s">
        <v>2835</v>
      </c>
      <c r="G245" s="0" t="s">
        <v>3500</v>
      </c>
    </row>
    <row customHeight="1" ht="11.25">
      <c r="A246" s="373" t="s">
        <v>16</v>
      </c>
      <c r="B246" s="0" t="s">
        <v>3484</v>
      </c>
      <c r="C246" s="0" t="s">
        <v>3485</v>
      </c>
      <c r="D246" s="0" t="s">
        <v>3501</v>
      </c>
      <c r="E246" s="0" t="s">
        <v>3502</v>
      </c>
      <c r="F246" s="0" t="s">
        <v>2835</v>
      </c>
      <c r="G246" s="0" t="s">
        <v>3503</v>
      </c>
    </row>
    <row customHeight="1" ht="11.25">
      <c r="A247" s="373" t="s">
        <v>16</v>
      </c>
      <c r="B247" s="0" t="s">
        <v>3484</v>
      </c>
      <c r="C247" s="0" t="s">
        <v>3485</v>
      </c>
      <c r="D247" s="0" t="s">
        <v>3504</v>
      </c>
      <c r="E247" s="0" t="s">
        <v>3505</v>
      </c>
      <c r="F247" s="0" t="s">
        <v>2835</v>
      </c>
      <c r="G247" s="0" t="s">
        <v>3506</v>
      </c>
    </row>
    <row customHeight="1" ht="11.25">
      <c r="A248" s="373" t="s">
        <v>16</v>
      </c>
      <c r="B248" s="0" t="s">
        <v>3484</v>
      </c>
      <c r="C248" s="0" t="s">
        <v>3485</v>
      </c>
      <c r="D248" s="0" t="s">
        <v>3507</v>
      </c>
      <c r="E248" s="0" t="s">
        <v>3508</v>
      </c>
      <c r="F248" s="0" t="s">
        <v>2835</v>
      </c>
      <c r="G248" s="0" t="s">
        <v>3509</v>
      </c>
    </row>
    <row customHeight="1" ht="11.25">
      <c r="A249" s="373" t="s">
        <v>16</v>
      </c>
      <c r="B249" s="0" t="s">
        <v>3484</v>
      </c>
      <c r="C249" s="0" t="s">
        <v>3485</v>
      </c>
      <c r="D249" s="0" t="s">
        <v>3510</v>
      </c>
      <c r="E249" s="0" t="s">
        <v>3511</v>
      </c>
      <c r="F249" s="0" t="s">
        <v>2835</v>
      </c>
      <c r="G249" s="0" t="s">
        <v>3512</v>
      </c>
    </row>
    <row customHeight="1" ht="11.25">
      <c r="A250" s="373" t="s">
        <v>16</v>
      </c>
      <c r="B250" s="0" t="s">
        <v>3484</v>
      </c>
      <c r="C250" s="0" t="s">
        <v>3485</v>
      </c>
      <c r="D250" s="0" t="s">
        <v>3513</v>
      </c>
      <c r="E250" s="0" t="s">
        <v>3514</v>
      </c>
      <c r="F250" s="0" t="s">
        <v>2835</v>
      </c>
      <c r="G250" s="0" t="s">
        <v>3515</v>
      </c>
    </row>
    <row customHeight="1" ht="11.25">
      <c r="A251" s="373" t="s">
        <v>16</v>
      </c>
      <c r="B251" s="0" t="s">
        <v>3484</v>
      </c>
      <c r="C251" s="0" t="s">
        <v>3485</v>
      </c>
      <c r="D251" s="0" t="s">
        <v>3516</v>
      </c>
      <c r="E251" s="0" t="s">
        <v>3517</v>
      </c>
      <c r="F251" s="0" t="s">
        <v>2835</v>
      </c>
      <c r="G251" s="0" t="s">
        <v>3518</v>
      </c>
    </row>
    <row customHeight="1" ht="11.25">
      <c r="A252" s="373" t="s">
        <v>16</v>
      </c>
      <c r="B252" s="0" t="s">
        <v>3484</v>
      </c>
      <c r="C252" s="0" t="s">
        <v>3485</v>
      </c>
      <c r="D252" s="0" t="s">
        <v>3519</v>
      </c>
      <c r="E252" s="0" t="s">
        <v>3520</v>
      </c>
      <c r="F252" s="0" t="s">
        <v>2835</v>
      </c>
      <c r="G252" s="0" t="s">
        <v>3521</v>
      </c>
    </row>
    <row customHeight="1" ht="11.25">
      <c r="A253" s="373" t="s">
        <v>16</v>
      </c>
      <c r="B253" s="0" t="s">
        <v>3484</v>
      </c>
      <c r="C253" s="0" t="s">
        <v>3485</v>
      </c>
      <c r="D253" s="0" t="s">
        <v>3484</v>
      </c>
      <c r="E253" s="0" t="s">
        <v>3485</v>
      </c>
      <c r="F253" s="0" t="s">
        <v>2832</v>
      </c>
      <c r="G253" s="0" t="s">
        <v>3522</v>
      </c>
    </row>
    <row customHeight="1" ht="11.25">
      <c r="A254" s="373" t="s">
        <v>16</v>
      </c>
      <c r="B254" s="0" t="s">
        <v>3484</v>
      </c>
      <c r="C254" s="0" t="s">
        <v>3485</v>
      </c>
      <c r="D254" s="0" t="s">
        <v>3523</v>
      </c>
      <c r="E254" s="0" t="s">
        <v>3524</v>
      </c>
      <c r="F254" s="0" t="s">
        <v>2835</v>
      </c>
      <c r="G254" s="0" t="s">
        <v>3525</v>
      </c>
    </row>
    <row customHeight="1" ht="11.25">
      <c r="A255" s="373" t="s">
        <v>16</v>
      </c>
      <c r="B255" s="0" t="s">
        <v>3484</v>
      </c>
      <c r="C255" s="0" t="s">
        <v>3485</v>
      </c>
      <c r="D255" s="0" t="s">
        <v>3526</v>
      </c>
      <c r="E255" s="0" t="s">
        <v>3527</v>
      </c>
      <c r="F255" s="0" t="s">
        <v>2835</v>
      </c>
      <c r="G255" s="0" t="s">
        <v>3528</v>
      </c>
    </row>
    <row customHeight="1" ht="11.25">
      <c r="A256" s="373" t="s">
        <v>16</v>
      </c>
      <c r="B256" s="0" t="s">
        <v>3529</v>
      </c>
      <c r="C256" s="0" t="s">
        <v>3530</v>
      </c>
      <c r="D256" s="0" t="s">
        <v>3531</v>
      </c>
      <c r="E256" s="0" t="s">
        <v>3532</v>
      </c>
      <c r="F256" s="0" t="s">
        <v>2835</v>
      </c>
      <c r="G256" s="0" t="s">
        <v>3533</v>
      </c>
    </row>
    <row customHeight="1" ht="11.25">
      <c r="A257" s="373" t="s">
        <v>16</v>
      </c>
      <c r="B257" s="0" t="s">
        <v>3529</v>
      </c>
      <c r="C257" s="0" t="s">
        <v>3530</v>
      </c>
      <c r="D257" s="0" t="s">
        <v>3534</v>
      </c>
      <c r="E257" s="0" t="s">
        <v>3535</v>
      </c>
      <c r="F257" s="0" t="s">
        <v>2835</v>
      </c>
      <c r="G257" s="0" t="s">
        <v>3536</v>
      </c>
    </row>
    <row customHeight="1" ht="11.25">
      <c r="A258" s="373" t="s">
        <v>16</v>
      </c>
      <c r="B258" s="0" t="s">
        <v>3529</v>
      </c>
      <c r="C258" s="0" t="s">
        <v>3530</v>
      </c>
      <c r="D258" s="0" t="s">
        <v>3537</v>
      </c>
      <c r="E258" s="0" t="s">
        <v>3538</v>
      </c>
      <c r="F258" s="0" t="s">
        <v>2835</v>
      </c>
      <c r="G258" s="0" t="s">
        <v>3539</v>
      </c>
    </row>
    <row customHeight="1" ht="11.25">
      <c r="A259" s="373" t="s">
        <v>16</v>
      </c>
      <c r="B259" s="0" t="s">
        <v>3529</v>
      </c>
      <c r="C259" s="0" t="s">
        <v>3530</v>
      </c>
      <c r="D259" s="0" t="s">
        <v>3540</v>
      </c>
      <c r="E259" s="0" t="s">
        <v>3541</v>
      </c>
      <c r="F259" s="0" t="s">
        <v>2835</v>
      </c>
      <c r="G259" s="0" t="s">
        <v>3542</v>
      </c>
    </row>
    <row customHeight="1" ht="11.25">
      <c r="A260" s="373" t="s">
        <v>16</v>
      </c>
      <c r="B260" s="0" t="s">
        <v>3529</v>
      </c>
      <c r="C260" s="0" t="s">
        <v>3530</v>
      </c>
      <c r="D260" s="0" t="s">
        <v>3543</v>
      </c>
      <c r="E260" s="0" t="s">
        <v>3544</v>
      </c>
      <c r="F260" s="0" t="s">
        <v>2835</v>
      </c>
      <c r="G260" s="0" t="s">
        <v>3545</v>
      </c>
    </row>
    <row customHeight="1" ht="11.25">
      <c r="A261" s="373" t="s">
        <v>16</v>
      </c>
      <c r="B261" s="0" t="s">
        <v>3529</v>
      </c>
      <c r="C261" s="0" t="s">
        <v>3530</v>
      </c>
      <c r="D261" s="0" t="s">
        <v>3546</v>
      </c>
      <c r="E261" s="0" t="s">
        <v>3547</v>
      </c>
      <c r="F261" s="0" t="s">
        <v>2835</v>
      </c>
      <c r="G261" s="0" t="s">
        <v>3548</v>
      </c>
    </row>
    <row customHeight="1" ht="11.25">
      <c r="A262" s="373" t="s">
        <v>16</v>
      </c>
      <c r="B262" s="0" t="s">
        <v>3529</v>
      </c>
      <c r="C262" s="0" t="s">
        <v>3530</v>
      </c>
      <c r="D262" s="0" t="s">
        <v>3549</v>
      </c>
      <c r="E262" s="0" t="s">
        <v>3550</v>
      </c>
      <c r="F262" s="0" t="s">
        <v>2835</v>
      </c>
      <c r="G262" s="0" t="s">
        <v>3551</v>
      </c>
    </row>
    <row customHeight="1" ht="11.25">
      <c r="A263" s="373" t="s">
        <v>16</v>
      </c>
      <c r="B263" s="0" t="s">
        <v>3529</v>
      </c>
      <c r="C263" s="0" t="s">
        <v>3530</v>
      </c>
      <c r="D263" s="0" t="s">
        <v>3552</v>
      </c>
      <c r="E263" s="0" t="s">
        <v>3553</v>
      </c>
      <c r="F263" s="0" t="s">
        <v>2835</v>
      </c>
      <c r="G263" s="0" t="s">
        <v>3554</v>
      </c>
    </row>
    <row customHeight="1" ht="11.25">
      <c r="A264" s="373" t="s">
        <v>16</v>
      </c>
      <c r="B264" s="0" t="s">
        <v>3529</v>
      </c>
      <c r="C264" s="0" t="s">
        <v>3530</v>
      </c>
      <c r="D264" s="0" t="s">
        <v>3555</v>
      </c>
      <c r="E264" s="0" t="s">
        <v>3556</v>
      </c>
      <c r="F264" s="0" t="s">
        <v>2835</v>
      </c>
      <c r="G264" s="0" t="s">
        <v>3557</v>
      </c>
    </row>
    <row customHeight="1" ht="11.25">
      <c r="A265" s="373" t="s">
        <v>16</v>
      </c>
      <c r="B265" s="0" t="s">
        <v>3529</v>
      </c>
      <c r="C265" s="0" t="s">
        <v>3530</v>
      </c>
      <c r="D265" s="0" t="s">
        <v>3529</v>
      </c>
      <c r="E265" s="0" t="s">
        <v>3530</v>
      </c>
      <c r="F265" s="0" t="s">
        <v>2832</v>
      </c>
      <c r="G265" s="0" t="s">
        <v>3558</v>
      </c>
    </row>
    <row customHeight="1" ht="11.25">
      <c r="A266" s="373" t="s">
        <v>16</v>
      </c>
      <c r="B266" s="0" t="s">
        <v>3529</v>
      </c>
      <c r="C266" s="0" t="s">
        <v>3530</v>
      </c>
      <c r="D266" s="0" t="s">
        <v>3559</v>
      </c>
      <c r="E266" s="0" t="s">
        <v>3560</v>
      </c>
      <c r="F266" s="0" t="s">
        <v>2835</v>
      </c>
      <c r="G266" s="0" t="s">
        <v>3561</v>
      </c>
    </row>
    <row customHeight="1" ht="11.25">
      <c r="A267" s="373" t="s">
        <v>16</v>
      </c>
      <c r="B267" s="0" t="s">
        <v>3562</v>
      </c>
      <c r="C267" s="0" t="s">
        <v>3563</v>
      </c>
      <c r="D267" s="0" t="s">
        <v>3564</v>
      </c>
      <c r="E267" s="0" t="s">
        <v>3565</v>
      </c>
      <c r="F267" s="0" t="s">
        <v>2835</v>
      </c>
      <c r="G267" s="0" t="s">
        <v>3566</v>
      </c>
    </row>
    <row customHeight="1" ht="11.25">
      <c r="A268" s="373" t="s">
        <v>16</v>
      </c>
      <c r="B268" s="0" t="s">
        <v>3562</v>
      </c>
      <c r="C268" s="0" t="s">
        <v>3563</v>
      </c>
      <c r="D268" s="0" t="s">
        <v>3567</v>
      </c>
      <c r="E268" s="0" t="s">
        <v>3568</v>
      </c>
      <c r="F268" s="0" t="s">
        <v>2835</v>
      </c>
      <c r="G268" s="0" t="s">
        <v>3569</v>
      </c>
    </row>
    <row customHeight="1" ht="11.25">
      <c r="A269" s="373" t="s">
        <v>16</v>
      </c>
      <c r="B269" s="0" t="s">
        <v>3562</v>
      </c>
      <c r="C269" s="0" t="s">
        <v>3563</v>
      </c>
      <c r="D269" s="0" t="s">
        <v>3570</v>
      </c>
      <c r="E269" s="0" t="s">
        <v>3571</v>
      </c>
      <c r="F269" s="0" t="s">
        <v>2835</v>
      </c>
      <c r="G269" s="0" t="s">
        <v>3572</v>
      </c>
    </row>
    <row customHeight="1" ht="11.25">
      <c r="A270" s="373" t="s">
        <v>16</v>
      </c>
      <c r="B270" s="0" t="s">
        <v>3562</v>
      </c>
      <c r="C270" s="0" t="s">
        <v>3563</v>
      </c>
      <c r="D270" s="0" t="s">
        <v>3573</v>
      </c>
      <c r="E270" s="0" t="s">
        <v>3574</v>
      </c>
      <c r="F270" s="0" t="s">
        <v>2835</v>
      </c>
      <c r="G270" s="0" t="s">
        <v>3575</v>
      </c>
    </row>
    <row customHeight="1" ht="11.25">
      <c r="A271" s="373" t="s">
        <v>16</v>
      </c>
      <c r="B271" s="0" t="s">
        <v>3562</v>
      </c>
      <c r="C271" s="0" t="s">
        <v>3563</v>
      </c>
      <c r="D271" s="0" t="s">
        <v>2860</v>
      </c>
      <c r="E271" s="0" t="s">
        <v>3576</v>
      </c>
      <c r="F271" s="0" t="s">
        <v>2835</v>
      </c>
      <c r="G271" s="0" t="s">
        <v>3577</v>
      </c>
    </row>
    <row customHeight="1" ht="11.25">
      <c r="A272" s="373" t="s">
        <v>16</v>
      </c>
      <c r="B272" s="0" t="s">
        <v>3562</v>
      </c>
      <c r="C272" s="0" t="s">
        <v>3563</v>
      </c>
      <c r="D272" s="0" t="s">
        <v>3578</v>
      </c>
      <c r="E272" s="0" t="s">
        <v>3579</v>
      </c>
      <c r="F272" s="0" t="s">
        <v>2835</v>
      </c>
      <c r="G272" s="0" t="s">
        <v>3580</v>
      </c>
    </row>
    <row customHeight="1" ht="11.25">
      <c r="A273" s="373" t="s">
        <v>16</v>
      </c>
      <c r="B273" s="0" t="s">
        <v>3562</v>
      </c>
      <c r="C273" s="0" t="s">
        <v>3563</v>
      </c>
      <c r="D273" s="0" t="s">
        <v>3581</v>
      </c>
      <c r="E273" s="0" t="s">
        <v>3582</v>
      </c>
      <c r="F273" s="0" t="s">
        <v>2835</v>
      </c>
      <c r="G273" s="0" t="s">
        <v>3583</v>
      </c>
    </row>
    <row customHeight="1" ht="11.25">
      <c r="A274" s="373" t="s">
        <v>16</v>
      </c>
      <c r="B274" s="0" t="s">
        <v>3562</v>
      </c>
      <c r="C274" s="0" t="s">
        <v>3563</v>
      </c>
      <c r="D274" s="0" t="s">
        <v>3584</v>
      </c>
      <c r="E274" s="0" t="s">
        <v>3585</v>
      </c>
      <c r="F274" s="0" t="s">
        <v>2835</v>
      </c>
      <c r="G274" s="0" t="s">
        <v>3586</v>
      </c>
    </row>
    <row customHeight="1" ht="11.25">
      <c r="A275" s="373" t="s">
        <v>16</v>
      </c>
      <c r="B275" s="0" t="s">
        <v>3562</v>
      </c>
      <c r="C275" s="0" t="s">
        <v>3563</v>
      </c>
      <c r="D275" s="0" t="s">
        <v>3587</v>
      </c>
      <c r="E275" s="0" t="s">
        <v>3588</v>
      </c>
      <c r="F275" s="0" t="s">
        <v>2835</v>
      </c>
      <c r="G275" s="0" t="s">
        <v>3589</v>
      </c>
    </row>
    <row customHeight="1" ht="11.25">
      <c r="A276" s="373" t="s">
        <v>16</v>
      </c>
      <c r="B276" s="0" t="s">
        <v>3562</v>
      </c>
      <c r="C276" s="0" t="s">
        <v>3563</v>
      </c>
      <c r="D276" s="0" t="s">
        <v>3590</v>
      </c>
      <c r="E276" s="0" t="s">
        <v>3591</v>
      </c>
      <c r="F276" s="0" t="s">
        <v>2835</v>
      </c>
      <c r="G276" s="0" t="s">
        <v>3592</v>
      </c>
    </row>
    <row customHeight="1" ht="11.25">
      <c r="A277" s="373" t="s">
        <v>16</v>
      </c>
      <c r="B277" s="0" t="s">
        <v>3562</v>
      </c>
      <c r="C277" s="0" t="s">
        <v>3563</v>
      </c>
      <c r="D277" s="0" t="s">
        <v>3593</v>
      </c>
      <c r="E277" s="0" t="s">
        <v>3594</v>
      </c>
      <c r="F277" s="0" t="s">
        <v>2835</v>
      </c>
      <c r="G277" s="0" t="s">
        <v>3595</v>
      </c>
    </row>
    <row customHeight="1" ht="11.25">
      <c r="A278" s="373" t="s">
        <v>16</v>
      </c>
      <c r="B278" s="0" t="s">
        <v>3562</v>
      </c>
      <c r="C278" s="0" t="s">
        <v>3563</v>
      </c>
      <c r="D278" s="0" t="s">
        <v>3596</v>
      </c>
      <c r="E278" s="0" t="s">
        <v>3597</v>
      </c>
      <c r="F278" s="0" t="s">
        <v>2835</v>
      </c>
      <c r="G278" s="0" t="s">
        <v>3598</v>
      </c>
    </row>
    <row customHeight="1" ht="11.25">
      <c r="A279" s="373" t="s">
        <v>16</v>
      </c>
      <c r="B279" s="0" t="s">
        <v>3562</v>
      </c>
      <c r="C279" s="0" t="s">
        <v>3563</v>
      </c>
      <c r="D279" s="0" t="s">
        <v>3599</v>
      </c>
      <c r="E279" s="0" t="s">
        <v>3600</v>
      </c>
      <c r="F279" s="0" t="s">
        <v>2835</v>
      </c>
      <c r="G279" s="0" t="s">
        <v>3601</v>
      </c>
    </row>
    <row customHeight="1" ht="11.25">
      <c r="A280" s="373" t="s">
        <v>16</v>
      </c>
      <c r="B280" s="0" t="s">
        <v>3562</v>
      </c>
      <c r="C280" s="0" t="s">
        <v>3563</v>
      </c>
      <c r="D280" s="0" t="s">
        <v>3602</v>
      </c>
      <c r="E280" s="0" t="s">
        <v>3603</v>
      </c>
      <c r="F280" s="0" t="s">
        <v>2835</v>
      </c>
      <c r="G280" s="0" t="s">
        <v>3604</v>
      </c>
    </row>
    <row customHeight="1" ht="11.25">
      <c r="A281" s="373" t="s">
        <v>16</v>
      </c>
      <c r="B281" s="0" t="s">
        <v>3562</v>
      </c>
      <c r="C281" s="0" t="s">
        <v>3563</v>
      </c>
      <c r="D281" s="0" t="s">
        <v>3605</v>
      </c>
      <c r="E281" s="0" t="s">
        <v>3606</v>
      </c>
      <c r="F281" s="0" t="s">
        <v>2835</v>
      </c>
      <c r="G281" s="0" t="s">
        <v>3607</v>
      </c>
    </row>
    <row customHeight="1" ht="11.25">
      <c r="A282" s="373" t="s">
        <v>16</v>
      </c>
      <c r="B282" s="0" t="s">
        <v>3562</v>
      </c>
      <c r="C282" s="0" t="s">
        <v>3563</v>
      </c>
      <c r="D282" s="0" t="s">
        <v>3562</v>
      </c>
      <c r="E282" s="0" t="s">
        <v>3563</v>
      </c>
      <c r="F282" s="0" t="s">
        <v>2832</v>
      </c>
      <c r="G282" s="0" t="s">
        <v>3608</v>
      </c>
    </row>
    <row customHeight="1" ht="11.25">
      <c r="A283" s="373" t="s">
        <v>16</v>
      </c>
      <c r="B283" s="0" t="s">
        <v>3609</v>
      </c>
      <c r="C283" s="0" t="s">
        <v>3610</v>
      </c>
      <c r="D283" s="0" t="s">
        <v>3611</v>
      </c>
      <c r="E283" s="0" t="s">
        <v>3612</v>
      </c>
      <c r="F283" s="0" t="s">
        <v>2835</v>
      </c>
      <c r="G283" s="0" t="s">
        <v>3613</v>
      </c>
    </row>
    <row customHeight="1" ht="11.25">
      <c r="A284" s="373" t="s">
        <v>16</v>
      </c>
      <c r="B284" s="0" t="s">
        <v>3609</v>
      </c>
      <c r="C284" s="0" t="s">
        <v>3610</v>
      </c>
      <c r="D284" s="0" t="s">
        <v>3614</v>
      </c>
      <c r="E284" s="0" t="s">
        <v>3615</v>
      </c>
      <c r="F284" s="0" t="s">
        <v>2835</v>
      </c>
      <c r="G284" s="0" t="s">
        <v>3616</v>
      </c>
    </row>
    <row customHeight="1" ht="11.25">
      <c r="A285" s="373" t="s">
        <v>16</v>
      </c>
      <c r="B285" s="0" t="s">
        <v>3609</v>
      </c>
      <c r="C285" s="0" t="s">
        <v>3610</v>
      </c>
      <c r="D285" s="0" t="s">
        <v>2928</v>
      </c>
      <c r="E285" s="0" t="s">
        <v>3617</v>
      </c>
      <c r="F285" s="0" t="s">
        <v>2835</v>
      </c>
      <c r="G285" s="0" t="s">
        <v>3618</v>
      </c>
    </row>
    <row customHeight="1" ht="11.25">
      <c r="A286" s="373" t="s">
        <v>16</v>
      </c>
      <c r="B286" s="0" t="s">
        <v>3609</v>
      </c>
      <c r="C286" s="0" t="s">
        <v>3610</v>
      </c>
      <c r="D286" s="0" t="s">
        <v>3619</v>
      </c>
      <c r="E286" s="0" t="s">
        <v>3620</v>
      </c>
      <c r="F286" s="0" t="s">
        <v>2835</v>
      </c>
      <c r="G286" s="0" t="s">
        <v>3621</v>
      </c>
    </row>
    <row customHeight="1" ht="11.25">
      <c r="A287" s="373" t="s">
        <v>16</v>
      </c>
      <c r="B287" s="0" t="s">
        <v>3609</v>
      </c>
      <c r="C287" s="0" t="s">
        <v>3610</v>
      </c>
      <c r="D287" s="0" t="s">
        <v>3622</v>
      </c>
      <c r="E287" s="0" t="s">
        <v>3623</v>
      </c>
      <c r="F287" s="0" t="s">
        <v>2835</v>
      </c>
      <c r="G287" s="0" t="s">
        <v>3624</v>
      </c>
    </row>
    <row customHeight="1" ht="11.25">
      <c r="A288" s="373" t="s">
        <v>16</v>
      </c>
      <c r="B288" s="0" t="s">
        <v>3609</v>
      </c>
      <c r="C288" s="0" t="s">
        <v>3610</v>
      </c>
      <c r="D288" s="0" t="s">
        <v>3625</v>
      </c>
      <c r="E288" s="0" t="s">
        <v>3626</v>
      </c>
      <c r="F288" s="0" t="s">
        <v>2835</v>
      </c>
      <c r="G288" s="0" t="s">
        <v>3627</v>
      </c>
    </row>
    <row customHeight="1" ht="11.25">
      <c r="A289" s="373" t="s">
        <v>16</v>
      </c>
      <c r="B289" s="0" t="s">
        <v>3609</v>
      </c>
      <c r="C289" s="0" t="s">
        <v>3610</v>
      </c>
      <c r="D289" s="0" t="s">
        <v>3628</v>
      </c>
      <c r="E289" s="0" t="s">
        <v>3629</v>
      </c>
      <c r="F289" s="0" t="s">
        <v>2835</v>
      </c>
      <c r="G289" s="0" t="s">
        <v>3630</v>
      </c>
    </row>
    <row customHeight="1" ht="11.25">
      <c r="A290" s="373" t="s">
        <v>16</v>
      </c>
      <c r="B290" s="0" t="s">
        <v>3609</v>
      </c>
      <c r="C290" s="0" t="s">
        <v>3610</v>
      </c>
      <c r="D290" s="0" t="s">
        <v>3631</v>
      </c>
      <c r="E290" s="0" t="s">
        <v>3632</v>
      </c>
      <c r="F290" s="0" t="s">
        <v>2835</v>
      </c>
      <c r="G290" s="0" t="s">
        <v>3633</v>
      </c>
    </row>
    <row customHeight="1" ht="11.25">
      <c r="A291" s="373" t="s">
        <v>16</v>
      </c>
      <c r="B291" s="0" t="s">
        <v>3609</v>
      </c>
      <c r="C291" s="0" t="s">
        <v>3610</v>
      </c>
      <c r="D291" s="0" t="s">
        <v>3304</v>
      </c>
      <c r="E291" s="0" t="s">
        <v>3634</v>
      </c>
      <c r="F291" s="0" t="s">
        <v>2835</v>
      </c>
      <c r="G291" s="0" t="s">
        <v>3635</v>
      </c>
    </row>
    <row customHeight="1" ht="11.25">
      <c r="A292" s="373" t="s">
        <v>16</v>
      </c>
      <c r="B292" s="0" t="s">
        <v>3609</v>
      </c>
      <c r="C292" s="0" t="s">
        <v>3610</v>
      </c>
      <c r="D292" s="0" t="s">
        <v>3308</v>
      </c>
      <c r="E292" s="0" t="s">
        <v>3636</v>
      </c>
      <c r="F292" s="0" t="s">
        <v>2835</v>
      </c>
      <c r="G292" s="0" t="s">
        <v>3637</v>
      </c>
    </row>
    <row customHeight="1" ht="11.25">
      <c r="A293" s="373" t="s">
        <v>16</v>
      </c>
      <c r="B293" s="0" t="s">
        <v>3609</v>
      </c>
      <c r="C293" s="0" t="s">
        <v>3610</v>
      </c>
      <c r="D293" s="0" t="s">
        <v>3638</v>
      </c>
      <c r="E293" s="0" t="s">
        <v>3639</v>
      </c>
      <c r="F293" s="0" t="s">
        <v>2835</v>
      </c>
      <c r="G293" s="0" t="s">
        <v>3640</v>
      </c>
    </row>
    <row customHeight="1" ht="11.25">
      <c r="A294" s="373" t="s">
        <v>16</v>
      </c>
      <c r="B294" s="0" t="s">
        <v>3609</v>
      </c>
      <c r="C294" s="0" t="s">
        <v>3610</v>
      </c>
      <c r="D294" s="0" t="s">
        <v>3641</v>
      </c>
      <c r="E294" s="0" t="s">
        <v>3642</v>
      </c>
      <c r="F294" s="0" t="s">
        <v>2835</v>
      </c>
      <c r="G294" s="0" t="s">
        <v>3643</v>
      </c>
    </row>
    <row customHeight="1" ht="11.25">
      <c r="A295" s="373" t="s">
        <v>16</v>
      </c>
      <c r="B295" s="0" t="s">
        <v>3609</v>
      </c>
      <c r="C295" s="0" t="s">
        <v>3610</v>
      </c>
      <c r="D295" s="0" t="s">
        <v>3644</v>
      </c>
      <c r="E295" s="0" t="s">
        <v>3645</v>
      </c>
      <c r="F295" s="0" t="s">
        <v>2835</v>
      </c>
      <c r="G295" s="0" t="s">
        <v>3646</v>
      </c>
    </row>
    <row customHeight="1" ht="11.25">
      <c r="A296" s="373" t="s">
        <v>16</v>
      </c>
      <c r="B296" s="0" t="s">
        <v>3609</v>
      </c>
      <c r="C296" s="0" t="s">
        <v>3610</v>
      </c>
      <c r="D296" s="0" t="s">
        <v>3609</v>
      </c>
      <c r="E296" s="0" t="s">
        <v>3610</v>
      </c>
      <c r="F296" s="0" t="s">
        <v>2832</v>
      </c>
      <c r="G296" s="0" t="s">
        <v>3647</v>
      </c>
    </row>
    <row customHeight="1" ht="11.25">
      <c r="A297" s="373" t="s">
        <v>16</v>
      </c>
      <c r="B297" s="0" t="s">
        <v>3609</v>
      </c>
      <c r="C297" s="0" t="s">
        <v>3610</v>
      </c>
      <c r="D297" s="0" t="s">
        <v>3648</v>
      </c>
      <c r="E297" s="0" t="s">
        <v>3649</v>
      </c>
      <c r="F297" s="0" t="s">
        <v>2835</v>
      </c>
      <c r="G297" s="0" t="s">
        <v>3650</v>
      </c>
    </row>
    <row customHeight="1" ht="11.25">
      <c r="A298" s="373" t="s">
        <v>16</v>
      </c>
      <c r="B298" s="0" t="s">
        <v>3651</v>
      </c>
      <c r="C298" s="0" t="s">
        <v>3652</v>
      </c>
      <c r="D298" s="0" t="s">
        <v>3651</v>
      </c>
      <c r="E298" s="0" t="s">
        <v>3652</v>
      </c>
      <c r="F298" s="0" t="s">
        <v>3010</v>
      </c>
      <c r="G298" s="0" t="s">
        <v>3653</v>
      </c>
    </row>
    <row customHeight="1" ht="11.25">
      <c r="A299" s="373" t="s">
        <v>16</v>
      </c>
      <c r="B299" s="0" t="s">
        <v>3654</v>
      </c>
      <c r="C299" s="0" t="s">
        <v>3655</v>
      </c>
      <c r="D299" s="0" t="s">
        <v>3654</v>
      </c>
      <c r="E299" s="0" t="s">
        <v>3655</v>
      </c>
      <c r="F299" s="0" t="s">
        <v>3010</v>
      </c>
      <c r="G299" s="0" t="s">
        <v>3656</v>
      </c>
    </row>
    <row customHeight="1" ht="11.25">
      <c r="A300" s="373" t="s">
        <v>16</v>
      </c>
      <c r="B300" s="0" t="s">
        <v>102</v>
      </c>
      <c r="C300" s="0" t="s">
        <v>103</v>
      </c>
      <c r="D300" s="0" t="s">
        <v>102</v>
      </c>
      <c r="E300" s="0" t="s">
        <v>103</v>
      </c>
      <c r="F300" s="0" t="s">
        <v>3010</v>
      </c>
      <c r="G300" s="0" t="s">
        <v>101</v>
      </c>
    </row>
    <row customHeight="1" ht="11.25">
      <c r="A301" s="373" t="s">
        <v>16</v>
      </c>
      <c r="B301" s="0" t="s">
        <v>3657</v>
      </c>
      <c r="C301" s="0" t="s">
        <v>3658</v>
      </c>
      <c r="D301" s="0" t="s">
        <v>3657</v>
      </c>
      <c r="E301" s="0" t="s">
        <v>3658</v>
      </c>
      <c r="F301" s="0" t="s">
        <v>3010</v>
      </c>
      <c r="G301" s="0" t="s">
        <v>3659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B5381-8EE1-EA65-35A4-0D826481B4AF}" mc:Ignorable="x14ac xr xr2 xr3">
  <sheetPr>
    <tabColor rgb="FFFFCC99"/>
  </sheetPr>
  <dimension ref="A1:I1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3660</v>
      </c>
      <c r="B1" s="835" t="s">
        <v>3661</v>
      </c>
      <c r="C1" s="1159" t="s">
        <v>3662</v>
      </c>
      <c r="D1" s="835" t="s">
        <v>3663</v>
      </c>
      <c r="E1" s="835" t="s">
        <v>3664</v>
      </c>
      <c r="F1" s="1159" t="s">
        <v>3665</v>
      </c>
      <c r="G1" s="1159" t="s">
        <v>3666</v>
      </c>
      <c r="H1" s="1159" t="s">
        <v>3667</v>
      </c>
      <c r="I1" s="1159" t="s">
        <v>3668</v>
      </c>
    </row>
    <row customHeight="1" ht="11.25">
      <c r="A2" s="1691" t="s">
        <v>111</v>
      </c>
      <c r="B2" s="1691" t="s">
        <v>3669</v>
      </c>
      <c r="C2" s="1691" t="s">
        <v>28</v>
      </c>
      <c r="D2" s="1691" t="s">
        <v>3670</v>
      </c>
      <c r="E2" s="1691" t="s">
        <v>3671</v>
      </c>
      <c r="F2" s="1691" t="s">
        <v>28</v>
      </c>
      <c r="G2" s="1691" t="s">
        <v>28</v>
      </c>
      <c r="H2" s="1691" t="s">
        <v>28</v>
      </c>
      <c r="I2" s="1691" t="s">
        <v>28</v>
      </c>
    </row>
    <row customHeight="1" ht="11.25">
      <c r="A3" s="1691" t="s">
        <v>112</v>
      </c>
      <c r="B3" s="1691" t="s">
        <v>3672</v>
      </c>
      <c r="C3" s="1691" t="s">
        <v>28</v>
      </c>
      <c r="D3" s="1691" t="s">
        <v>3670</v>
      </c>
      <c r="E3" s="1691" t="s">
        <v>3673</v>
      </c>
      <c r="F3" s="1691" t="s">
        <v>28</v>
      </c>
      <c r="G3" s="1691" t="s">
        <v>28</v>
      </c>
      <c r="H3" s="1691" t="s">
        <v>28</v>
      </c>
      <c r="I3" s="1691" t="s">
        <v>28</v>
      </c>
    </row>
    <row customHeight="1" ht="11.25">
      <c r="A4" s="1691" t="s">
        <v>92</v>
      </c>
      <c r="B4" s="1691" t="s">
        <v>3674</v>
      </c>
      <c r="C4" s="1691" t="s">
        <v>28</v>
      </c>
      <c r="D4" s="1691" t="s">
        <v>3675</v>
      </c>
      <c r="E4" s="1691" t="s">
        <v>3676</v>
      </c>
      <c r="F4" s="1691" t="s">
        <v>28</v>
      </c>
      <c r="G4" s="1691" t="s">
        <v>28</v>
      </c>
      <c r="H4" s="1691" t="s">
        <v>28</v>
      </c>
      <c r="I4" s="1691" t="s">
        <v>28</v>
      </c>
    </row>
    <row customHeight="1" ht="11.25">
      <c r="A5" s="1691" t="s">
        <v>93</v>
      </c>
      <c r="B5" s="1691" t="s">
        <v>3677</v>
      </c>
      <c r="C5" s="1691" t="s">
        <v>28</v>
      </c>
      <c r="D5" s="1691" t="s">
        <v>3675</v>
      </c>
      <c r="E5" s="1691" t="s">
        <v>3678</v>
      </c>
      <c r="F5" s="1691" t="s">
        <v>28</v>
      </c>
      <c r="G5" s="1691" t="s">
        <v>28</v>
      </c>
      <c r="H5" s="1691" t="s">
        <v>28</v>
      </c>
      <c r="I5" s="1691" t="s">
        <v>28</v>
      </c>
    </row>
    <row customHeight="1" ht="11.25">
      <c r="A6" s="1691" t="s">
        <v>113</v>
      </c>
      <c r="B6" s="1691" t="s">
        <v>3679</v>
      </c>
      <c r="C6" s="1691" t="s">
        <v>28</v>
      </c>
      <c r="D6" s="1691" t="s">
        <v>3675</v>
      </c>
      <c r="E6" s="1691" t="s">
        <v>3678</v>
      </c>
      <c r="F6" s="1691" t="s">
        <v>28</v>
      </c>
      <c r="G6" s="1691" t="s">
        <v>28</v>
      </c>
      <c r="H6" s="1691" t="s">
        <v>28</v>
      </c>
      <c r="I6" s="1691" t="s">
        <v>28</v>
      </c>
    </row>
    <row customHeight="1" ht="11.25">
      <c r="A7" s="1691" t="s">
        <v>94</v>
      </c>
      <c r="B7" s="1691" t="s">
        <v>3680</v>
      </c>
      <c r="C7" s="1691" t="s">
        <v>28</v>
      </c>
      <c r="D7" s="1691" t="s">
        <v>3681</v>
      </c>
      <c r="E7" s="1691" t="s">
        <v>3673</v>
      </c>
      <c r="F7" s="1691" t="s">
        <v>28</v>
      </c>
      <c r="G7" s="1691" t="s">
        <v>28</v>
      </c>
      <c r="H7" s="1691" t="s">
        <v>28</v>
      </c>
      <c r="I7" s="1691" t="s">
        <v>28</v>
      </c>
    </row>
    <row customHeight="1" ht="11.25">
      <c r="A8" s="1691" t="s">
        <v>95</v>
      </c>
      <c r="B8" s="1691" t="s">
        <v>3682</v>
      </c>
      <c r="C8" s="1691" t="s">
        <v>28</v>
      </c>
      <c r="D8" s="1691" t="s">
        <v>3681</v>
      </c>
      <c r="E8" s="1691" t="s">
        <v>3671</v>
      </c>
      <c r="F8" s="1691" t="s">
        <v>28</v>
      </c>
      <c r="G8" s="1691" t="s">
        <v>28</v>
      </c>
      <c r="H8" s="1691" t="s">
        <v>28</v>
      </c>
      <c r="I8" s="1691" t="s">
        <v>28</v>
      </c>
    </row>
    <row customHeight="1" ht="11.25">
      <c r="A9" s="1691" t="s">
        <v>114</v>
      </c>
      <c r="B9" s="1691" t="s">
        <v>3683</v>
      </c>
      <c r="C9" s="1691" t="s">
        <v>28</v>
      </c>
      <c r="D9" s="1691" t="s">
        <v>3681</v>
      </c>
      <c r="E9" s="1691" t="s">
        <v>3671</v>
      </c>
      <c r="F9" s="1691" t="s">
        <v>28</v>
      </c>
      <c r="G9" s="1691" t="s">
        <v>28</v>
      </c>
      <c r="H9" s="1691" t="s">
        <v>28</v>
      </c>
      <c r="I9" s="1691" t="s">
        <v>28</v>
      </c>
    </row>
    <row customHeight="1" ht="11.25">
      <c r="A10" s="1691" t="s">
        <v>150</v>
      </c>
      <c r="B10" s="1691" t="s">
        <v>3684</v>
      </c>
      <c r="C10" s="1691" t="s">
        <v>28</v>
      </c>
      <c r="D10" s="1691" t="s">
        <v>3685</v>
      </c>
      <c r="E10" s="1691" t="s">
        <v>3686</v>
      </c>
      <c r="F10" s="1691" t="s">
        <v>28</v>
      </c>
      <c r="G10" s="1691" t="s">
        <v>28</v>
      </c>
      <c r="H10" s="1691" t="s">
        <v>28</v>
      </c>
      <c r="I10" s="1691" t="s">
        <v>28</v>
      </c>
    </row>
    <row customHeight="1" ht="11.25">
      <c r="A11" s="1691" t="s">
        <v>151</v>
      </c>
      <c r="B11" s="1691" t="s">
        <v>3687</v>
      </c>
      <c r="C11" s="1691" t="s">
        <v>28</v>
      </c>
      <c r="D11" s="1691" t="s">
        <v>3685</v>
      </c>
      <c r="E11" s="1691" t="s">
        <v>3686</v>
      </c>
      <c r="F11" s="1691" t="s">
        <v>28</v>
      </c>
      <c r="G11" s="1691" t="s">
        <v>28</v>
      </c>
      <c r="H11" s="1691" t="s">
        <v>28</v>
      </c>
      <c r="I11" s="1691" t="s">
        <v>28</v>
      </c>
    </row>
    <row customHeight="1" ht="11.25">
      <c r="A12" s="1691" t="s">
        <v>152</v>
      </c>
      <c r="B12" s="1691" t="s">
        <v>3688</v>
      </c>
      <c r="C12" s="1691" t="s">
        <v>28</v>
      </c>
      <c r="D12" s="1691" t="s">
        <v>3681</v>
      </c>
      <c r="E12" s="1691" t="s">
        <v>3671</v>
      </c>
      <c r="F12" s="1691" t="s">
        <v>28</v>
      </c>
      <c r="G12" s="1691" t="s">
        <v>28</v>
      </c>
      <c r="H12" s="1691" t="s">
        <v>28</v>
      </c>
      <c r="I12" s="1691" t="s">
        <v>28</v>
      </c>
    </row>
    <row customHeight="1" ht="11.25">
      <c r="A13" s="1691" t="s">
        <v>153</v>
      </c>
      <c r="B13" s="1691" t="s">
        <v>3689</v>
      </c>
      <c r="C13" s="1691" t="s">
        <v>28</v>
      </c>
      <c r="D13" s="1691" t="s">
        <v>3690</v>
      </c>
      <c r="E13" s="1691" t="s">
        <v>3691</v>
      </c>
      <c r="F13" s="1691" t="s">
        <v>28</v>
      </c>
      <c r="G13" s="1691" t="s">
        <v>28</v>
      </c>
      <c r="H13" s="1691" t="s">
        <v>28</v>
      </c>
      <c r="I13"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98BD3-0FA4-31D5-02D1-264C2B9D20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688EC-0A3F-F4B2-0A73-1A53933D08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3692</v>
      </c>
    </row>
    <row customHeight="1" ht="11.25">
      <c r="A2" s="64" t="s">
        <v>100</v>
      </c>
      <c r="B2" s="64" t="s">
        <v>3693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4CF33-F9EF-527D-8316-F68C7BB0B4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3694</v>
      </c>
      <c r="B1" s="835" t="s">
        <v>3695</v>
      </c>
    </row>
    <row customHeight="1" ht="11.25">
      <c r="A2" s="835">
        <v>4213775</v>
      </c>
      <c r="B2" s="835" t="s">
        <v>1265</v>
      </c>
    </row>
    <row customHeight="1" ht="11.25">
      <c r="A3" s="835">
        <v>4213784</v>
      </c>
      <c r="B3" s="835" t="s">
        <v>1300</v>
      </c>
    </row>
    <row customHeight="1" ht="11.25">
      <c r="A4" s="835">
        <v>4213781</v>
      </c>
      <c r="B4" s="835" t="s">
        <v>1293</v>
      </c>
    </row>
    <row customHeight="1" ht="11.25">
      <c r="A5" s="835">
        <v>4213776</v>
      </c>
      <c r="B5" s="835" t="s">
        <v>210</v>
      </c>
    </row>
    <row customHeight="1" ht="11.25">
      <c r="A6" s="835">
        <v>4213777</v>
      </c>
      <c r="B6" s="835" t="s">
        <v>216</v>
      </c>
    </row>
    <row customHeight="1" ht="11.25">
      <c r="A7" s="835">
        <v>4213778</v>
      </c>
      <c r="B7" s="835" t="s">
        <v>222</v>
      </c>
    </row>
    <row customHeight="1" ht="11.25">
      <c r="A8" s="835">
        <v>4213780</v>
      </c>
      <c r="B8" s="835" t="s">
        <v>228</v>
      </c>
    </row>
    <row customHeight="1" ht="11.25">
      <c r="A9" s="835">
        <v>4213779</v>
      </c>
      <c r="B9" s="835" t="s">
        <v>1433</v>
      </c>
    </row>
    <row customHeight="1" ht="11.25">
      <c r="A10" s="835">
        <v>4213783</v>
      </c>
      <c r="B10" s="835" t="s">
        <v>1448</v>
      </c>
    </row>
    <row customHeight="1" ht="11.25">
      <c r="A11" s="835">
        <v>4213782</v>
      </c>
      <c r="B11" s="835" t="s">
        <v>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F24A3-121D-91ED-7329-5F1E7536B4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3694</v>
      </c>
      <c r="B1" s="835" t="s">
        <v>3696</v>
      </c>
    </row>
    <row customHeight="1" ht="11.25">
      <c r="A2" s="835" t="s">
        <v>3697</v>
      </c>
      <c r="B2" s="835" t="s">
        <v>1546</v>
      </c>
    </row>
    <row customHeight="1" ht="11.25">
      <c r="A3" s="835" t="s">
        <v>3698</v>
      </c>
      <c r="B3" s="835" t="s">
        <v>1556</v>
      </c>
    </row>
    <row customHeight="1" ht="11.25">
      <c r="A4" s="835" t="s">
        <v>3699</v>
      </c>
      <c r="B4" s="835" t="s">
        <v>1565</v>
      </c>
    </row>
    <row customHeight="1" ht="11.25">
      <c r="A5" s="835" t="s">
        <v>3700</v>
      </c>
      <c r="B5" s="835" t="s">
        <v>1574</v>
      </c>
    </row>
    <row customHeight="1" ht="11.25">
      <c r="A6" s="835" t="s">
        <v>3701</v>
      </c>
      <c r="B6" s="835" t="s">
        <v>1580</v>
      </c>
    </row>
    <row customHeight="1" ht="11.25">
      <c r="A7" s="835" t="s">
        <v>3702</v>
      </c>
      <c r="B7" s="835" t="s">
        <v>1588</v>
      </c>
    </row>
    <row customHeight="1" ht="11.25">
      <c r="A8" s="835" t="s">
        <v>3703</v>
      </c>
      <c r="B8" s="835" t="s">
        <v>1595</v>
      </c>
    </row>
    <row customHeight="1" ht="11.25">
      <c r="A9" s="835" t="s">
        <v>3704</v>
      </c>
      <c r="B9" s="835" t="s">
        <v>1601</v>
      </c>
    </row>
    <row customHeight="1" ht="11.25">
      <c r="A10" s="835" t="s">
        <v>3705</v>
      </c>
      <c r="B10" s="835" t="s">
        <v>1605</v>
      </c>
    </row>
    <row customHeight="1" ht="11.25">
      <c r="A11" s="835" t="s">
        <v>3706</v>
      </c>
      <c r="B11" s="835" t="s">
        <v>1612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5961D-553A-27E7-DFC5-33E55447C30C}" mc:Ignorable="x14ac xr xr2 xr3">
  <sheetPr>
    <tabColor rgb="FFFFCC99"/>
  </sheetPr>
  <dimension ref="A1:G301"/>
  <sheetViews>
    <sheetView topLeftCell="A1" showGridLines="0" workbookViewId="0">
      <selection activeCell="A1" sqref="A1"/>
    </sheetView>
  </sheetViews>
  <sheetFormatPr customHeight="1" defaultRowHeight="11.25"/>
  <sheetData>
    <row customHeight="1" ht="11.25">
      <c r="A1" s="373" t="s">
        <v>2823</v>
      </c>
      <c r="B1" s="373" t="s">
        <v>2824</v>
      </c>
      <c r="C1" s="373" t="s">
        <v>2825</v>
      </c>
      <c r="D1" s="373" t="s">
        <v>2826</v>
      </c>
      <c r="E1" s="0" t="s">
        <v>2827</v>
      </c>
      <c r="F1" s="0" t="s">
        <v>2828</v>
      </c>
      <c r="G1" s="0" t="s">
        <v>2829</v>
      </c>
    </row>
    <row customHeight="1" ht="11.25">
      <c r="A2" s="0" t="s">
        <v>16</v>
      </c>
      <c r="B2" s="0" t="s">
        <v>2830</v>
      </c>
      <c r="C2" s="0" t="s">
        <v>2831</v>
      </c>
      <c r="D2" s="0" t="s">
        <v>2830</v>
      </c>
      <c r="E2" s="0" t="s">
        <v>2831</v>
      </c>
      <c r="F2" s="0" t="s">
        <v>2832</v>
      </c>
      <c r="G2" s="0" t="s">
        <v>111</v>
      </c>
    </row>
    <row customHeight="1" ht="11.25">
      <c r="A3" s="0" t="s">
        <v>16</v>
      </c>
      <c r="B3" s="0" t="s">
        <v>2830</v>
      </c>
      <c r="C3" s="0" t="s">
        <v>2831</v>
      </c>
      <c r="D3" s="0" t="s">
        <v>2833</v>
      </c>
      <c r="E3" s="0" t="s">
        <v>2834</v>
      </c>
      <c r="F3" s="0" t="s">
        <v>2835</v>
      </c>
      <c r="G3" s="0" t="s">
        <v>112</v>
      </c>
    </row>
    <row customHeight="1" ht="11.25">
      <c r="A4" s="0" t="s">
        <v>16</v>
      </c>
      <c r="B4" s="0" t="s">
        <v>2830</v>
      </c>
      <c r="C4" s="0" t="s">
        <v>2831</v>
      </c>
      <c r="D4" s="0" t="s">
        <v>2836</v>
      </c>
      <c r="E4" s="0" t="s">
        <v>2837</v>
      </c>
      <c r="F4" s="0" t="s">
        <v>2835</v>
      </c>
      <c r="G4" s="0" t="s">
        <v>92</v>
      </c>
    </row>
    <row customHeight="1" ht="11.25">
      <c r="A5" s="0" t="s">
        <v>16</v>
      </c>
      <c r="B5" s="0" t="s">
        <v>2830</v>
      </c>
      <c r="C5" s="0" t="s">
        <v>2831</v>
      </c>
      <c r="D5" s="0" t="s">
        <v>2838</v>
      </c>
      <c r="E5" s="0" t="s">
        <v>2839</v>
      </c>
      <c r="F5" s="0" t="s">
        <v>2835</v>
      </c>
      <c r="G5" s="0" t="s">
        <v>93</v>
      </c>
    </row>
    <row customHeight="1" ht="11.25">
      <c r="A6" s="0" t="s">
        <v>16</v>
      </c>
      <c r="B6" s="0" t="s">
        <v>2830</v>
      </c>
      <c r="C6" s="0" t="s">
        <v>2831</v>
      </c>
      <c r="D6" s="0" t="s">
        <v>2840</v>
      </c>
      <c r="E6" s="0" t="s">
        <v>2841</v>
      </c>
      <c r="F6" s="0" t="s">
        <v>2835</v>
      </c>
      <c r="G6" s="0" t="s">
        <v>113</v>
      </c>
    </row>
    <row customHeight="1" ht="11.25">
      <c r="A7" s="0" t="s">
        <v>16</v>
      </c>
      <c r="B7" s="0" t="s">
        <v>2830</v>
      </c>
      <c r="C7" s="0" t="s">
        <v>2831</v>
      </c>
      <c r="D7" s="0" t="s">
        <v>2842</v>
      </c>
      <c r="E7" s="0" t="s">
        <v>2843</v>
      </c>
      <c r="F7" s="0" t="s">
        <v>2835</v>
      </c>
      <c r="G7" s="0" t="s">
        <v>94</v>
      </c>
    </row>
    <row customHeight="1" ht="11.25">
      <c r="A8" s="0" t="s">
        <v>16</v>
      </c>
      <c r="B8" s="0" t="s">
        <v>2830</v>
      </c>
      <c r="C8" s="0" t="s">
        <v>2831</v>
      </c>
      <c r="D8" s="0" t="s">
        <v>2844</v>
      </c>
      <c r="E8" s="0" t="s">
        <v>2845</v>
      </c>
      <c r="F8" s="0" t="s">
        <v>2835</v>
      </c>
      <c r="G8" s="0" t="s">
        <v>95</v>
      </c>
    </row>
    <row customHeight="1" ht="11.25">
      <c r="A9" s="0" t="s">
        <v>16</v>
      </c>
      <c r="B9" s="0" t="s">
        <v>2830</v>
      </c>
      <c r="C9" s="0" t="s">
        <v>2831</v>
      </c>
      <c r="D9" s="0" t="s">
        <v>2846</v>
      </c>
      <c r="E9" s="0" t="s">
        <v>2847</v>
      </c>
      <c r="F9" s="0" t="s">
        <v>2835</v>
      </c>
      <c r="G9" s="0" t="s">
        <v>114</v>
      </c>
    </row>
    <row customHeight="1" ht="11.25">
      <c r="A10" s="0" t="s">
        <v>16</v>
      </c>
      <c r="B10" s="0" t="s">
        <v>2830</v>
      </c>
      <c r="C10" s="0" t="s">
        <v>2831</v>
      </c>
      <c r="D10" s="0" t="s">
        <v>2848</v>
      </c>
      <c r="E10" s="0" t="s">
        <v>2849</v>
      </c>
      <c r="F10" s="0" t="s">
        <v>2835</v>
      </c>
      <c r="G10" s="0" t="s">
        <v>150</v>
      </c>
    </row>
    <row customHeight="1" ht="11.25">
      <c r="A11" s="0" t="s">
        <v>16</v>
      </c>
      <c r="B11" s="0" t="s">
        <v>2830</v>
      </c>
      <c r="C11" s="0" t="s">
        <v>2831</v>
      </c>
      <c r="D11" s="0" t="s">
        <v>2850</v>
      </c>
      <c r="E11" s="0" t="s">
        <v>2851</v>
      </c>
      <c r="F11" s="0" t="s">
        <v>2835</v>
      </c>
      <c r="G11" s="0" t="s">
        <v>151</v>
      </c>
    </row>
    <row customHeight="1" ht="11.25">
      <c r="A12" s="0" t="s">
        <v>16</v>
      </c>
      <c r="B12" s="0" t="s">
        <v>2830</v>
      </c>
      <c r="C12" s="0" t="s">
        <v>2831</v>
      </c>
      <c r="D12" s="0" t="s">
        <v>2852</v>
      </c>
      <c r="E12" s="0" t="s">
        <v>2853</v>
      </c>
      <c r="F12" s="0" t="s">
        <v>2835</v>
      </c>
      <c r="G12" s="0" t="s">
        <v>152</v>
      </c>
    </row>
    <row customHeight="1" ht="11.25">
      <c r="A13" s="0" t="s">
        <v>16</v>
      </c>
      <c r="B13" s="0" t="s">
        <v>2830</v>
      </c>
      <c r="C13" s="0" t="s">
        <v>2831</v>
      </c>
      <c r="D13" s="0" t="s">
        <v>2854</v>
      </c>
      <c r="E13" s="0" t="s">
        <v>2855</v>
      </c>
      <c r="F13" s="0" t="s">
        <v>2835</v>
      </c>
      <c r="G13" s="0" t="s">
        <v>153</v>
      </c>
    </row>
    <row customHeight="1" ht="11.25">
      <c r="A14" s="0" t="s">
        <v>16</v>
      </c>
      <c r="B14" s="0" t="s">
        <v>2856</v>
      </c>
      <c r="C14" s="0" t="s">
        <v>2857</v>
      </c>
      <c r="D14" s="0" t="s">
        <v>2856</v>
      </c>
      <c r="E14" s="0" t="s">
        <v>2857</v>
      </c>
      <c r="F14" s="0" t="s">
        <v>2832</v>
      </c>
      <c r="G14" s="0" t="s">
        <v>154</v>
      </c>
    </row>
    <row customHeight="1" ht="11.25">
      <c r="A15" s="0" t="s">
        <v>16</v>
      </c>
      <c r="B15" s="0" t="s">
        <v>2856</v>
      </c>
      <c r="C15" s="0" t="s">
        <v>2857</v>
      </c>
      <c r="D15" s="0" t="s">
        <v>2858</v>
      </c>
      <c r="E15" s="0" t="s">
        <v>2859</v>
      </c>
      <c r="F15" s="0" t="s">
        <v>2835</v>
      </c>
      <c r="G15" s="0" t="s">
        <v>155</v>
      </c>
    </row>
    <row customHeight="1" ht="11.25">
      <c r="A16" s="0" t="s">
        <v>16</v>
      </c>
      <c r="B16" s="0" t="s">
        <v>2856</v>
      </c>
      <c r="C16" s="0" t="s">
        <v>2857</v>
      </c>
      <c r="D16" s="0" t="s">
        <v>2860</v>
      </c>
      <c r="E16" s="0" t="s">
        <v>2861</v>
      </c>
      <c r="F16" s="0" t="s">
        <v>2835</v>
      </c>
      <c r="G16" s="0" t="s">
        <v>1508</v>
      </c>
    </row>
    <row customHeight="1" ht="11.25">
      <c r="A17" s="0" t="s">
        <v>16</v>
      </c>
      <c r="B17" s="0" t="s">
        <v>2856</v>
      </c>
      <c r="C17" s="0" t="s">
        <v>2857</v>
      </c>
      <c r="D17" s="0" t="s">
        <v>2862</v>
      </c>
      <c r="E17" s="0" t="s">
        <v>2863</v>
      </c>
      <c r="F17" s="0" t="s">
        <v>2835</v>
      </c>
      <c r="G17" s="0" t="s">
        <v>1514</v>
      </c>
    </row>
    <row customHeight="1" ht="11.25">
      <c r="A18" s="0" t="s">
        <v>16</v>
      </c>
      <c r="B18" s="0" t="s">
        <v>2856</v>
      </c>
      <c r="C18" s="0" t="s">
        <v>2857</v>
      </c>
      <c r="D18" s="0" t="s">
        <v>2864</v>
      </c>
      <c r="E18" s="0" t="s">
        <v>2865</v>
      </c>
      <c r="F18" s="0" t="s">
        <v>2835</v>
      </c>
      <c r="G18" s="0" t="s">
        <v>1526</v>
      </c>
    </row>
    <row customHeight="1" ht="11.25">
      <c r="A19" s="0" t="s">
        <v>16</v>
      </c>
      <c r="B19" s="0" t="s">
        <v>2856</v>
      </c>
      <c r="C19" s="0" t="s">
        <v>2857</v>
      </c>
      <c r="D19" s="0" t="s">
        <v>2866</v>
      </c>
      <c r="E19" s="0" t="s">
        <v>2867</v>
      </c>
      <c r="F19" s="0" t="s">
        <v>2835</v>
      </c>
      <c r="G19" s="0" t="s">
        <v>1540</v>
      </c>
    </row>
    <row customHeight="1" ht="11.25">
      <c r="A20" s="0" t="s">
        <v>16</v>
      </c>
      <c r="B20" s="0" t="s">
        <v>2856</v>
      </c>
      <c r="C20" s="0" t="s">
        <v>2857</v>
      </c>
      <c r="D20" s="0" t="s">
        <v>2868</v>
      </c>
      <c r="E20" s="0" t="s">
        <v>2869</v>
      </c>
      <c r="F20" s="0" t="s">
        <v>2835</v>
      </c>
      <c r="G20" s="0" t="s">
        <v>1552</v>
      </c>
    </row>
    <row customHeight="1" ht="11.25">
      <c r="A21" s="0" t="s">
        <v>16</v>
      </c>
      <c r="B21" s="0" t="s">
        <v>2856</v>
      </c>
      <c r="C21" s="0" t="s">
        <v>2857</v>
      </c>
      <c r="D21" s="0" t="s">
        <v>2870</v>
      </c>
      <c r="E21" s="0" t="s">
        <v>2871</v>
      </c>
      <c r="F21" s="0" t="s">
        <v>2835</v>
      </c>
      <c r="G21" s="0" t="s">
        <v>1561</v>
      </c>
    </row>
    <row customHeight="1" ht="11.25">
      <c r="A22" s="0" t="s">
        <v>16</v>
      </c>
      <c r="B22" s="0" t="s">
        <v>2856</v>
      </c>
      <c r="C22" s="0" t="s">
        <v>2857</v>
      </c>
      <c r="D22" s="0" t="s">
        <v>2872</v>
      </c>
      <c r="E22" s="0" t="s">
        <v>2873</v>
      </c>
      <c r="F22" s="0" t="s">
        <v>2835</v>
      </c>
      <c r="G22" s="0" t="s">
        <v>1577</v>
      </c>
    </row>
    <row customHeight="1" ht="11.25">
      <c r="A23" s="0" t="s">
        <v>16</v>
      </c>
      <c r="B23" s="0" t="s">
        <v>2856</v>
      </c>
      <c r="C23" s="0" t="s">
        <v>2857</v>
      </c>
      <c r="D23" s="0" t="s">
        <v>2874</v>
      </c>
      <c r="E23" s="0" t="s">
        <v>2875</v>
      </c>
      <c r="F23" s="0" t="s">
        <v>2835</v>
      </c>
      <c r="G23" s="0" t="s">
        <v>1584</v>
      </c>
    </row>
    <row customHeight="1" ht="11.25">
      <c r="A24" s="0" t="s">
        <v>16</v>
      </c>
      <c r="B24" s="0" t="s">
        <v>2876</v>
      </c>
      <c r="C24" s="0" t="s">
        <v>2877</v>
      </c>
      <c r="D24" s="0" t="s">
        <v>2876</v>
      </c>
      <c r="E24" s="0" t="s">
        <v>2877</v>
      </c>
      <c r="F24" s="0" t="s">
        <v>2832</v>
      </c>
      <c r="G24" s="0" t="s">
        <v>1592</v>
      </c>
    </row>
    <row customHeight="1" ht="11.25">
      <c r="A25" s="0" t="s">
        <v>16</v>
      </c>
      <c r="B25" s="0" t="s">
        <v>2876</v>
      </c>
      <c r="C25" s="0" t="s">
        <v>2877</v>
      </c>
      <c r="D25" s="0" t="s">
        <v>2878</v>
      </c>
      <c r="E25" s="0" t="s">
        <v>2879</v>
      </c>
      <c r="F25" s="0" t="s">
        <v>2835</v>
      </c>
      <c r="G25" s="0" t="s">
        <v>1599</v>
      </c>
    </row>
    <row customHeight="1" ht="11.25">
      <c r="A26" s="0" t="s">
        <v>16</v>
      </c>
      <c r="B26" s="0" t="s">
        <v>2876</v>
      </c>
      <c r="C26" s="0" t="s">
        <v>2877</v>
      </c>
      <c r="D26" s="0" t="s">
        <v>2880</v>
      </c>
      <c r="E26" s="0" t="s">
        <v>2881</v>
      </c>
      <c r="F26" s="0" t="s">
        <v>2835</v>
      </c>
      <c r="G26" s="0" t="s">
        <v>1603</v>
      </c>
    </row>
    <row customHeight="1" ht="11.25">
      <c r="A27" s="0" t="s">
        <v>16</v>
      </c>
      <c r="B27" s="0" t="s">
        <v>2876</v>
      </c>
      <c r="C27" s="0" t="s">
        <v>2877</v>
      </c>
      <c r="D27" s="0" t="s">
        <v>2882</v>
      </c>
      <c r="E27" s="0" t="s">
        <v>2883</v>
      </c>
      <c r="F27" s="0" t="s">
        <v>2835</v>
      </c>
      <c r="G27" s="0" t="s">
        <v>1608</v>
      </c>
    </row>
    <row customHeight="1" ht="11.25">
      <c r="A28" s="0" t="s">
        <v>16</v>
      </c>
      <c r="B28" s="0" t="s">
        <v>2876</v>
      </c>
      <c r="C28" s="0" t="s">
        <v>2877</v>
      </c>
      <c r="D28" s="0" t="s">
        <v>2884</v>
      </c>
      <c r="E28" s="0" t="s">
        <v>2885</v>
      </c>
      <c r="F28" s="0" t="s">
        <v>2835</v>
      </c>
      <c r="G28" s="0" t="s">
        <v>1616</v>
      </c>
    </row>
    <row customHeight="1" ht="11.25">
      <c r="A29" s="0" t="s">
        <v>16</v>
      </c>
      <c r="B29" s="0" t="s">
        <v>2876</v>
      </c>
      <c r="C29" s="0" t="s">
        <v>2877</v>
      </c>
      <c r="D29" s="0" t="s">
        <v>2886</v>
      </c>
      <c r="E29" s="0" t="s">
        <v>2887</v>
      </c>
      <c r="F29" s="0" t="s">
        <v>2835</v>
      </c>
      <c r="G29" s="0" t="s">
        <v>1618</v>
      </c>
    </row>
    <row customHeight="1" ht="11.25">
      <c r="A30" s="0" t="s">
        <v>16</v>
      </c>
      <c r="B30" s="0" t="s">
        <v>2876</v>
      </c>
      <c r="C30" s="0" t="s">
        <v>2877</v>
      </c>
      <c r="D30" s="0" t="s">
        <v>2888</v>
      </c>
      <c r="E30" s="0" t="s">
        <v>2889</v>
      </c>
      <c r="F30" s="0" t="s">
        <v>2835</v>
      </c>
      <c r="G30" s="0" t="s">
        <v>1621</v>
      </c>
    </row>
    <row customHeight="1" ht="11.25">
      <c r="A31" s="0" t="s">
        <v>16</v>
      </c>
      <c r="B31" s="0" t="s">
        <v>2876</v>
      </c>
      <c r="C31" s="0" t="s">
        <v>2877</v>
      </c>
      <c r="D31" s="0" t="s">
        <v>2890</v>
      </c>
      <c r="E31" s="0" t="s">
        <v>2891</v>
      </c>
      <c r="F31" s="0" t="s">
        <v>2835</v>
      </c>
      <c r="G31" s="0" t="s">
        <v>1627</v>
      </c>
    </row>
    <row customHeight="1" ht="11.25">
      <c r="A32" s="0" t="s">
        <v>16</v>
      </c>
      <c r="B32" s="0" t="s">
        <v>2876</v>
      </c>
      <c r="C32" s="0" t="s">
        <v>2877</v>
      </c>
      <c r="D32" s="0" t="s">
        <v>2892</v>
      </c>
      <c r="E32" s="0" t="s">
        <v>2893</v>
      </c>
      <c r="F32" s="0" t="s">
        <v>2835</v>
      </c>
      <c r="G32" s="0" t="s">
        <v>1629</v>
      </c>
    </row>
    <row customHeight="1" ht="11.25">
      <c r="A33" s="0" t="s">
        <v>16</v>
      </c>
      <c r="B33" s="0" t="s">
        <v>2876</v>
      </c>
      <c r="C33" s="0" t="s">
        <v>2877</v>
      </c>
      <c r="D33" s="0" t="s">
        <v>2894</v>
      </c>
      <c r="E33" s="0" t="s">
        <v>2895</v>
      </c>
      <c r="F33" s="0" t="s">
        <v>2835</v>
      </c>
      <c r="G33" s="0" t="s">
        <v>1631</v>
      </c>
    </row>
    <row customHeight="1" ht="11.25">
      <c r="A34" s="0" t="s">
        <v>16</v>
      </c>
      <c r="B34" s="0" t="s">
        <v>2876</v>
      </c>
      <c r="C34" s="0" t="s">
        <v>2877</v>
      </c>
      <c r="D34" s="0" t="s">
        <v>2896</v>
      </c>
      <c r="E34" s="0" t="s">
        <v>2897</v>
      </c>
      <c r="F34" s="0" t="s">
        <v>2835</v>
      </c>
      <c r="G34" s="0" t="s">
        <v>1633</v>
      </c>
    </row>
    <row customHeight="1" ht="11.25">
      <c r="A35" s="0" t="s">
        <v>16</v>
      </c>
      <c r="B35" s="0" t="s">
        <v>2876</v>
      </c>
      <c r="C35" s="0" t="s">
        <v>2877</v>
      </c>
      <c r="D35" s="0" t="s">
        <v>2898</v>
      </c>
      <c r="E35" s="0" t="s">
        <v>2899</v>
      </c>
      <c r="F35" s="0" t="s">
        <v>2835</v>
      </c>
      <c r="G35" s="0" t="s">
        <v>1638</v>
      </c>
    </row>
    <row customHeight="1" ht="11.25">
      <c r="A36" s="0" t="s">
        <v>16</v>
      </c>
      <c r="B36" s="0" t="s">
        <v>2900</v>
      </c>
      <c r="C36" s="0" t="s">
        <v>2901</v>
      </c>
      <c r="D36" s="0" t="s">
        <v>2900</v>
      </c>
      <c r="E36" s="0" t="s">
        <v>2901</v>
      </c>
      <c r="F36" s="0" t="s">
        <v>2832</v>
      </c>
      <c r="G36" s="0" t="s">
        <v>1643</v>
      </c>
    </row>
    <row customHeight="1" ht="11.25">
      <c r="A37" s="0" t="s">
        <v>16</v>
      </c>
      <c r="B37" s="0" t="s">
        <v>2900</v>
      </c>
      <c r="C37" s="0" t="s">
        <v>2901</v>
      </c>
      <c r="D37" s="0" t="s">
        <v>2902</v>
      </c>
      <c r="E37" s="0" t="s">
        <v>2903</v>
      </c>
      <c r="F37" s="0" t="s">
        <v>2835</v>
      </c>
      <c r="G37" s="0" t="s">
        <v>1647</v>
      </c>
    </row>
    <row customHeight="1" ht="11.25">
      <c r="A38" s="0" t="s">
        <v>16</v>
      </c>
      <c r="B38" s="0" t="s">
        <v>2900</v>
      </c>
      <c r="C38" s="0" t="s">
        <v>2901</v>
      </c>
      <c r="D38" s="0" t="s">
        <v>2904</v>
      </c>
      <c r="E38" s="0" t="s">
        <v>2905</v>
      </c>
      <c r="F38" s="0" t="s">
        <v>2835</v>
      </c>
      <c r="G38" s="0" t="s">
        <v>1655</v>
      </c>
    </row>
    <row customHeight="1" ht="11.25">
      <c r="A39" s="0" t="s">
        <v>16</v>
      </c>
      <c r="B39" s="0" t="s">
        <v>2900</v>
      </c>
      <c r="C39" s="0" t="s">
        <v>2901</v>
      </c>
      <c r="D39" s="0" t="s">
        <v>2906</v>
      </c>
      <c r="E39" s="0" t="s">
        <v>2907</v>
      </c>
      <c r="F39" s="0" t="s">
        <v>2835</v>
      </c>
      <c r="G39" s="0" t="s">
        <v>1661</v>
      </c>
    </row>
    <row customHeight="1" ht="11.25">
      <c r="A40" s="0" t="s">
        <v>16</v>
      </c>
      <c r="B40" s="0" t="s">
        <v>2900</v>
      </c>
      <c r="C40" s="0" t="s">
        <v>2901</v>
      </c>
      <c r="D40" s="0" t="s">
        <v>2908</v>
      </c>
      <c r="E40" s="0" t="s">
        <v>2909</v>
      </c>
      <c r="F40" s="0" t="s">
        <v>2835</v>
      </c>
      <c r="G40" s="0" t="s">
        <v>1666</v>
      </c>
    </row>
    <row customHeight="1" ht="11.25">
      <c r="A41" s="0" t="s">
        <v>16</v>
      </c>
      <c r="B41" s="0" t="s">
        <v>2900</v>
      </c>
      <c r="C41" s="0" t="s">
        <v>2901</v>
      </c>
      <c r="D41" s="0" t="s">
        <v>2910</v>
      </c>
      <c r="E41" s="0" t="s">
        <v>2911</v>
      </c>
      <c r="F41" s="0" t="s">
        <v>2835</v>
      </c>
      <c r="G41" s="0" t="s">
        <v>1670</v>
      </c>
    </row>
    <row customHeight="1" ht="11.25">
      <c r="A42" s="0" t="s">
        <v>16</v>
      </c>
      <c r="B42" s="0" t="s">
        <v>2900</v>
      </c>
      <c r="C42" s="0" t="s">
        <v>2901</v>
      </c>
      <c r="D42" s="0" t="s">
        <v>2912</v>
      </c>
      <c r="E42" s="0" t="s">
        <v>2913</v>
      </c>
      <c r="F42" s="0" t="s">
        <v>2835</v>
      </c>
      <c r="G42" s="0" t="s">
        <v>1673</v>
      </c>
    </row>
    <row customHeight="1" ht="11.25">
      <c r="A43" s="0" t="s">
        <v>16</v>
      </c>
      <c r="B43" s="0" t="s">
        <v>2900</v>
      </c>
      <c r="C43" s="0" t="s">
        <v>2901</v>
      </c>
      <c r="D43" s="0" t="s">
        <v>2914</v>
      </c>
      <c r="E43" s="0" t="s">
        <v>2915</v>
      </c>
      <c r="F43" s="0" t="s">
        <v>2835</v>
      </c>
      <c r="G43" s="0" t="s">
        <v>1680</v>
      </c>
    </row>
    <row customHeight="1" ht="11.25">
      <c r="A44" s="0" t="s">
        <v>16</v>
      </c>
      <c r="B44" s="0" t="s">
        <v>2900</v>
      </c>
      <c r="C44" s="0" t="s">
        <v>2901</v>
      </c>
      <c r="D44" s="0" t="s">
        <v>2916</v>
      </c>
      <c r="E44" s="0" t="s">
        <v>2917</v>
      </c>
      <c r="F44" s="0" t="s">
        <v>2835</v>
      </c>
      <c r="G44" s="0" t="s">
        <v>1689</v>
      </c>
    </row>
    <row customHeight="1" ht="11.25">
      <c r="A45" s="0" t="s">
        <v>16</v>
      </c>
      <c r="B45" s="0" t="s">
        <v>2900</v>
      </c>
      <c r="C45" s="0" t="s">
        <v>2901</v>
      </c>
      <c r="D45" s="0" t="s">
        <v>2918</v>
      </c>
      <c r="E45" s="0" t="s">
        <v>2919</v>
      </c>
      <c r="F45" s="0" t="s">
        <v>2835</v>
      </c>
      <c r="G45" s="0" t="s">
        <v>1694</v>
      </c>
    </row>
    <row customHeight="1" ht="11.25">
      <c r="A46" s="0" t="s">
        <v>16</v>
      </c>
      <c r="B46" s="0" t="s">
        <v>2920</v>
      </c>
      <c r="C46" s="0" t="s">
        <v>2921</v>
      </c>
      <c r="D46" s="0" t="s">
        <v>2922</v>
      </c>
      <c r="E46" s="0" t="s">
        <v>2923</v>
      </c>
      <c r="F46" s="0" t="s">
        <v>2835</v>
      </c>
      <c r="G46" s="0" t="s">
        <v>1698</v>
      </c>
    </row>
    <row customHeight="1" ht="11.25">
      <c r="A47" s="0" t="s">
        <v>16</v>
      </c>
      <c r="B47" s="0" t="s">
        <v>2920</v>
      </c>
      <c r="C47" s="0" t="s">
        <v>2921</v>
      </c>
      <c r="D47" s="0" t="s">
        <v>2924</v>
      </c>
      <c r="E47" s="0" t="s">
        <v>2925</v>
      </c>
      <c r="F47" s="0" t="s">
        <v>2835</v>
      </c>
      <c r="G47" s="0" t="s">
        <v>1704</v>
      </c>
    </row>
    <row customHeight="1" ht="11.25">
      <c r="A48" s="0" t="s">
        <v>16</v>
      </c>
      <c r="B48" s="0" t="s">
        <v>2920</v>
      </c>
      <c r="C48" s="0" t="s">
        <v>2921</v>
      </c>
      <c r="D48" s="0" t="s">
        <v>2920</v>
      </c>
      <c r="E48" s="0" t="s">
        <v>2921</v>
      </c>
      <c r="F48" s="0" t="s">
        <v>2832</v>
      </c>
      <c r="G48" s="0" t="s">
        <v>1709</v>
      </c>
    </row>
    <row customHeight="1" ht="11.25">
      <c r="A49" s="0" t="s">
        <v>16</v>
      </c>
      <c r="B49" s="0" t="s">
        <v>2920</v>
      </c>
      <c r="C49" s="0" t="s">
        <v>2921</v>
      </c>
      <c r="D49" s="0" t="s">
        <v>2926</v>
      </c>
      <c r="E49" s="0" t="s">
        <v>2927</v>
      </c>
      <c r="F49" s="0" t="s">
        <v>2835</v>
      </c>
      <c r="G49" s="0" t="s">
        <v>1712</v>
      </c>
    </row>
    <row customHeight="1" ht="11.25">
      <c r="A50" s="0" t="s">
        <v>16</v>
      </c>
      <c r="B50" s="0" t="s">
        <v>2920</v>
      </c>
      <c r="C50" s="0" t="s">
        <v>2921</v>
      </c>
      <c r="D50" s="0" t="s">
        <v>2928</v>
      </c>
      <c r="E50" s="0" t="s">
        <v>2929</v>
      </c>
      <c r="F50" s="0" t="s">
        <v>2835</v>
      </c>
      <c r="G50" s="0" t="s">
        <v>1716</v>
      </c>
    </row>
    <row customHeight="1" ht="11.25">
      <c r="A51" s="0" t="s">
        <v>16</v>
      </c>
      <c r="B51" s="0" t="s">
        <v>2920</v>
      </c>
      <c r="C51" s="0" t="s">
        <v>2921</v>
      </c>
      <c r="D51" s="0" t="s">
        <v>2930</v>
      </c>
      <c r="E51" s="0" t="s">
        <v>2931</v>
      </c>
      <c r="F51" s="0" t="s">
        <v>2835</v>
      </c>
      <c r="G51" s="0" t="s">
        <v>1720</v>
      </c>
    </row>
    <row customHeight="1" ht="11.25">
      <c r="A52" s="0" t="s">
        <v>16</v>
      </c>
      <c r="B52" s="0" t="s">
        <v>2920</v>
      </c>
      <c r="C52" s="0" t="s">
        <v>2921</v>
      </c>
      <c r="D52" s="0" t="s">
        <v>2932</v>
      </c>
      <c r="E52" s="0" t="s">
        <v>2933</v>
      </c>
      <c r="F52" s="0" t="s">
        <v>2835</v>
      </c>
      <c r="G52" s="0" t="s">
        <v>1724</v>
      </c>
    </row>
    <row customHeight="1" ht="11.25">
      <c r="A53" s="0" t="s">
        <v>16</v>
      </c>
      <c r="B53" s="0" t="s">
        <v>2920</v>
      </c>
      <c r="C53" s="0" t="s">
        <v>2921</v>
      </c>
      <c r="D53" s="0" t="s">
        <v>2934</v>
      </c>
      <c r="E53" s="0" t="s">
        <v>2935</v>
      </c>
      <c r="F53" s="0" t="s">
        <v>2835</v>
      </c>
      <c r="G53" s="0" t="s">
        <v>1726</v>
      </c>
    </row>
    <row customHeight="1" ht="11.25">
      <c r="A54" s="0" t="s">
        <v>16</v>
      </c>
      <c r="B54" s="0" t="s">
        <v>2920</v>
      </c>
      <c r="C54" s="0" t="s">
        <v>2921</v>
      </c>
      <c r="D54" s="0" t="s">
        <v>2936</v>
      </c>
      <c r="E54" s="0" t="s">
        <v>2937</v>
      </c>
      <c r="F54" s="0" t="s">
        <v>2835</v>
      </c>
      <c r="G54" s="0" t="s">
        <v>1729</v>
      </c>
    </row>
    <row customHeight="1" ht="11.25">
      <c r="A55" s="0" t="s">
        <v>16</v>
      </c>
      <c r="B55" s="0" t="s">
        <v>2920</v>
      </c>
      <c r="C55" s="0" t="s">
        <v>2921</v>
      </c>
      <c r="D55" s="0" t="s">
        <v>2938</v>
      </c>
      <c r="E55" s="0" t="s">
        <v>2939</v>
      </c>
      <c r="F55" s="0" t="s">
        <v>2835</v>
      </c>
      <c r="G55" s="0" t="s">
        <v>1733</v>
      </c>
    </row>
    <row customHeight="1" ht="11.25">
      <c r="A56" s="0" t="s">
        <v>16</v>
      </c>
      <c r="B56" s="0" t="s">
        <v>2920</v>
      </c>
      <c r="C56" s="0" t="s">
        <v>2921</v>
      </c>
      <c r="D56" s="0" t="s">
        <v>2940</v>
      </c>
      <c r="E56" s="0" t="s">
        <v>2941</v>
      </c>
      <c r="F56" s="0" t="s">
        <v>2835</v>
      </c>
      <c r="G56" s="0" t="s">
        <v>1736</v>
      </c>
    </row>
    <row customHeight="1" ht="11.25">
      <c r="A57" s="0" t="s">
        <v>16</v>
      </c>
      <c r="B57" s="0" t="s">
        <v>2920</v>
      </c>
      <c r="C57" s="0" t="s">
        <v>2921</v>
      </c>
      <c r="D57" s="0" t="s">
        <v>2942</v>
      </c>
      <c r="E57" s="0" t="s">
        <v>2943</v>
      </c>
      <c r="F57" s="0" t="s">
        <v>2835</v>
      </c>
      <c r="G57" s="0" t="s">
        <v>1739</v>
      </c>
    </row>
    <row customHeight="1" ht="11.25">
      <c r="A58" s="0" t="s">
        <v>16</v>
      </c>
      <c r="B58" s="0" t="s">
        <v>2920</v>
      </c>
      <c r="C58" s="0" t="s">
        <v>2921</v>
      </c>
      <c r="D58" s="0" t="s">
        <v>2944</v>
      </c>
      <c r="E58" s="0" t="s">
        <v>2945</v>
      </c>
      <c r="F58" s="0" t="s">
        <v>2835</v>
      </c>
      <c r="G58" s="0" t="s">
        <v>1742</v>
      </c>
    </row>
    <row customHeight="1" ht="11.25">
      <c r="A59" s="0" t="s">
        <v>16</v>
      </c>
      <c r="B59" s="0" t="s">
        <v>2920</v>
      </c>
      <c r="C59" s="0" t="s">
        <v>2921</v>
      </c>
      <c r="D59" s="0" t="s">
        <v>2946</v>
      </c>
      <c r="E59" s="0" t="s">
        <v>2947</v>
      </c>
      <c r="F59" s="0" t="s">
        <v>2835</v>
      </c>
      <c r="G59" s="0" t="s">
        <v>1746</v>
      </c>
    </row>
    <row customHeight="1" ht="11.25">
      <c r="A60" s="0" t="s">
        <v>16</v>
      </c>
      <c r="B60" s="0" t="s">
        <v>2920</v>
      </c>
      <c r="C60" s="0" t="s">
        <v>2921</v>
      </c>
      <c r="D60" s="0" t="s">
        <v>2948</v>
      </c>
      <c r="E60" s="0" t="s">
        <v>2949</v>
      </c>
      <c r="F60" s="0" t="s">
        <v>2835</v>
      </c>
      <c r="G60" s="0" t="s">
        <v>1750</v>
      </c>
    </row>
    <row customHeight="1" ht="11.25">
      <c r="A61" s="0" t="s">
        <v>16</v>
      </c>
      <c r="B61" s="0" t="s">
        <v>2920</v>
      </c>
      <c r="C61" s="0" t="s">
        <v>2921</v>
      </c>
      <c r="D61" s="0" t="s">
        <v>2950</v>
      </c>
      <c r="E61" s="0" t="s">
        <v>2951</v>
      </c>
      <c r="F61" s="0" t="s">
        <v>2835</v>
      </c>
      <c r="G61" s="0" t="s">
        <v>2952</v>
      </c>
    </row>
    <row customHeight="1" ht="11.25">
      <c r="A62" s="0" t="s">
        <v>16</v>
      </c>
      <c r="B62" s="0" t="s">
        <v>2920</v>
      </c>
      <c r="C62" s="0" t="s">
        <v>2921</v>
      </c>
      <c r="D62" s="0" t="s">
        <v>2953</v>
      </c>
      <c r="E62" s="0" t="s">
        <v>2954</v>
      </c>
      <c r="F62" s="0" t="s">
        <v>2835</v>
      </c>
      <c r="G62" s="0" t="s">
        <v>2955</v>
      </c>
    </row>
    <row customHeight="1" ht="11.25">
      <c r="A63" s="0" t="s">
        <v>16</v>
      </c>
      <c r="B63" s="0" t="s">
        <v>2920</v>
      </c>
      <c r="C63" s="0" t="s">
        <v>2921</v>
      </c>
      <c r="D63" s="0" t="s">
        <v>2956</v>
      </c>
      <c r="E63" s="0" t="s">
        <v>2957</v>
      </c>
      <c r="F63" s="0" t="s">
        <v>2835</v>
      </c>
      <c r="G63" s="0" t="s">
        <v>2958</v>
      </c>
    </row>
    <row customHeight="1" ht="11.25">
      <c r="A64" s="0" t="s">
        <v>16</v>
      </c>
      <c r="B64" s="0" t="s">
        <v>2920</v>
      </c>
      <c r="C64" s="0" t="s">
        <v>2921</v>
      </c>
      <c r="D64" s="0" t="s">
        <v>2959</v>
      </c>
      <c r="E64" s="0" t="s">
        <v>2960</v>
      </c>
      <c r="F64" s="0" t="s">
        <v>2835</v>
      </c>
      <c r="G64" s="0" t="s">
        <v>2961</v>
      </c>
    </row>
    <row customHeight="1" ht="11.25">
      <c r="A65" s="0" t="s">
        <v>16</v>
      </c>
      <c r="B65" s="0" t="s">
        <v>2920</v>
      </c>
      <c r="C65" s="0" t="s">
        <v>2921</v>
      </c>
      <c r="D65" s="0" t="s">
        <v>2962</v>
      </c>
      <c r="E65" s="0" t="s">
        <v>2963</v>
      </c>
      <c r="F65" s="0" t="s">
        <v>2835</v>
      </c>
      <c r="G65" s="0" t="s">
        <v>2964</v>
      </c>
    </row>
    <row customHeight="1" ht="11.25">
      <c r="A66" s="0" t="s">
        <v>16</v>
      </c>
      <c r="B66" s="0" t="s">
        <v>2965</v>
      </c>
      <c r="C66" s="0" t="s">
        <v>2966</v>
      </c>
      <c r="D66" s="0" t="s">
        <v>2967</v>
      </c>
      <c r="E66" s="0" t="s">
        <v>2968</v>
      </c>
      <c r="F66" s="0" t="s">
        <v>2835</v>
      </c>
      <c r="G66" s="0" t="s">
        <v>2969</v>
      </c>
    </row>
    <row customHeight="1" ht="11.25">
      <c r="A67" s="0" t="s">
        <v>16</v>
      </c>
      <c r="B67" s="0" t="s">
        <v>2965</v>
      </c>
      <c r="C67" s="0" t="s">
        <v>2966</v>
      </c>
      <c r="D67" s="0" t="s">
        <v>2970</v>
      </c>
      <c r="E67" s="0" t="s">
        <v>2971</v>
      </c>
      <c r="F67" s="0" t="s">
        <v>2835</v>
      </c>
      <c r="G67" s="0" t="s">
        <v>2067</v>
      </c>
    </row>
    <row customHeight="1" ht="11.25">
      <c r="A68" s="0" t="s">
        <v>16</v>
      </c>
      <c r="B68" s="0" t="s">
        <v>2965</v>
      </c>
      <c r="C68" s="0" t="s">
        <v>2966</v>
      </c>
      <c r="D68" s="0" t="s">
        <v>2965</v>
      </c>
      <c r="E68" s="0" t="s">
        <v>2966</v>
      </c>
      <c r="F68" s="0" t="s">
        <v>2832</v>
      </c>
      <c r="G68" s="0" t="s">
        <v>2972</v>
      </c>
    </row>
    <row customHeight="1" ht="11.25">
      <c r="A69" s="0" t="s">
        <v>16</v>
      </c>
      <c r="B69" s="0" t="s">
        <v>2965</v>
      </c>
      <c r="C69" s="0" t="s">
        <v>2966</v>
      </c>
      <c r="D69" s="0" t="s">
        <v>2973</v>
      </c>
      <c r="E69" s="0" t="s">
        <v>2974</v>
      </c>
      <c r="F69" s="0" t="s">
        <v>2835</v>
      </c>
      <c r="G69" s="0" t="s">
        <v>2270</v>
      </c>
    </row>
    <row customHeight="1" ht="11.25">
      <c r="A70" s="0" t="s">
        <v>16</v>
      </c>
      <c r="B70" s="0" t="s">
        <v>2965</v>
      </c>
      <c r="C70" s="0" t="s">
        <v>2966</v>
      </c>
      <c r="D70" s="0" t="s">
        <v>2975</v>
      </c>
      <c r="E70" s="0" t="s">
        <v>2976</v>
      </c>
      <c r="F70" s="0" t="s">
        <v>2835</v>
      </c>
      <c r="G70" s="0" t="s">
        <v>2977</v>
      </c>
    </row>
    <row customHeight="1" ht="11.25">
      <c r="A71" s="0" t="s">
        <v>16</v>
      </c>
      <c r="B71" s="0" t="s">
        <v>2965</v>
      </c>
      <c r="C71" s="0" t="s">
        <v>2966</v>
      </c>
      <c r="D71" s="0" t="s">
        <v>2978</v>
      </c>
      <c r="E71" s="0" t="s">
        <v>2979</v>
      </c>
      <c r="F71" s="0" t="s">
        <v>2835</v>
      </c>
      <c r="G71" s="0" t="s">
        <v>2980</v>
      </c>
    </row>
    <row customHeight="1" ht="11.25">
      <c r="A72" s="0" t="s">
        <v>16</v>
      </c>
      <c r="B72" s="0" t="s">
        <v>2965</v>
      </c>
      <c r="C72" s="0" t="s">
        <v>2966</v>
      </c>
      <c r="D72" s="0" t="s">
        <v>2981</v>
      </c>
      <c r="E72" s="0" t="s">
        <v>2982</v>
      </c>
      <c r="F72" s="0" t="s">
        <v>2835</v>
      </c>
      <c r="G72" s="0" t="s">
        <v>2983</v>
      </c>
    </row>
    <row customHeight="1" ht="11.25">
      <c r="A73" s="0" t="s">
        <v>16</v>
      </c>
      <c r="B73" s="0" t="s">
        <v>2965</v>
      </c>
      <c r="C73" s="0" t="s">
        <v>2966</v>
      </c>
      <c r="D73" s="0" t="s">
        <v>2984</v>
      </c>
      <c r="E73" s="0" t="s">
        <v>2985</v>
      </c>
      <c r="F73" s="0" t="s">
        <v>2835</v>
      </c>
      <c r="G73" s="0" t="s">
        <v>2986</v>
      </c>
    </row>
    <row customHeight="1" ht="11.25">
      <c r="A74" s="0" t="s">
        <v>16</v>
      </c>
      <c r="B74" s="0" t="s">
        <v>2965</v>
      </c>
      <c r="C74" s="0" t="s">
        <v>2966</v>
      </c>
      <c r="D74" s="0" t="s">
        <v>2987</v>
      </c>
      <c r="E74" s="0" t="s">
        <v>2988</v>
      </c>
      <c r="F74" s="0" t="s">
        <v>2835</v>
      </c>
      <c r="G74" s="0" t="s">
        <v>2989</v>
      </c>
    </row>
    <row customHeight="1" ht="11.25">
      <c r="A75" s="0" t="s">
        <v>16</v>
      </c>
      <c r="B75" s="0" t="s">
        <v>2965</v>
      </c>
      <c r="C75" s="0" t="s">
        <v>2966</v>
      </c>
      <c r="D75" s="0" t="s">
        <v>2990</v>
      </c>
      <c r="E75" s="0" t="s">
        <v>2991</v>
      </c>
      <c r="F75" s="0" t="s">
        <v>2835</v>
      </c>
      <c r="G75" s="0" t="s">
        <v>2992</v>
      </c>
    </row>
    <row customHeight="1" ht="11.25">
      <c r="A76" s="0" t="s">
        <v>16</v>
      </c>
      <c r="B76" s="0" t="s">
        <v>2965</v>
      </c>
      <c r="C76" s="0" t="s">
        <v>2966</v>
      </c>
      <c r="D76" s="0" t="s">
        <v>2993</v>
      </c>
      <c r="E76" s="0" t="s">
        <v>2994</v>
      </c>
      <c r="F76" s="0" t="s">
        <v>2835</v>
      </c>
      <c r="G76" s="0" t="s">
        <v>2995</v>
      </c>
    </row>
    <row customHeight="1" ht="11.25">
      <c r="A77" s="0" t="s">
        <v>16</v>
      </c>
      <c r="B77" s="0" t="s">
        <v>2965</v>
      </c>
      <c r="C77" s="0" t="s">
        <v>2966</v>
      </c>
      <c r="D77" s="0" t="s">
        <v>2996</v>
      </c>
      <c r="E77" s="0" t="s">
        <v>2997</v>
      </c>
      <c r="F77" s="0" t="s">
        <v>2835</v>
      </c>
      <c r="G77" s="0" t="s">
        <v>2998</v>
      </c>
    </row>
    <row customHeight="1" ht="11.25">
      <c r="A78" s="0" t="s">
        <v>16</v>
      </c>
      <c r="B78" s="0" t="s">
        <v>2965</v>
      </c>
      <c r="C78" s="0" t="s">
        <v>2966</v>
      </c>
      <c r="D78" s="0" t="s">
        <v>2999</v>
      </c>
      <c r="E78" s="0" t="s">
        <v>3000</v>
      </c>
      <c r="F78" s="0" t="s">
        <v>2835</v>
      </c>
      <c r="G78" s="0" t="s">
        <v>3001</v>
      </c>
    </row>
    <row customHeight="1" ht="11.25">
      <c r="A79" s="0" t="s">
        <v>16</v>
      </c>
      <c r="B79" s="0" t="s">
        <v>2965</v>
      </c>
      <c r="C79" s="0" t="s">
        <v>2966</v>
      </c>
      <c r="D79" s="0" t="s">
        <v>3002</v>
      </c>
      <c r="E79" s="0" t="s">
        <v>3003</v>
      </c>
      <c r="F79" s="0" t="s">
        <v>2835</v>
      </c>
      <c r="G79" s="0" t="s">
        <v>3004</v>
      </c>
    </row>
    <row customHeight="1" ht="11.25">
      <c r="A80" s="0" t="s">
        <v>16</v>
      </c>
      <c r="B80" s="0" t="s">
        <v>2965</v>
      </c>
      <c r="C80" s="0" t="s">
        <v>2966</v>
      </c>
      <c r="D80" s="0" t="s">
        <v>3005</v>
      </c>
      <c r="E80" s="0" t="s">
        <v>3006</v>
      </c>
      <c r="F80" s="0" t="s">
        <v>2835</v>
      </c>
      <c r="G80" s="0" t="s">
        <v>3007</v>
      </c>
    </row>
    <row customHeight="1" ht="11.25">
      <c r="A81" s="0" t="s">
        <v>16</v>
      </c>
      <c r="B81" s="0" t="s">
        <v>3008</v>
      </c>
      <c r="C81" s="0" t="s">
        <v>3009</v>
      </c>
      <c r="D81" s="0" t="s">
        <v>3008</v>
      </c>
      <c r="E81" s="0" t="s">
        <v>3009</v>
      </c>
      <c r="F81" s="0" t="s">
        <v>3010</v>
      </c>
      <c r="G81" s="0" t="s">
        <v>3011</v>
      </c>
    </row>
    <row customHeight="1" ht="11.25">
      <c r="A82" s="0" t="s">
        <v>16</v>
      </c>
      <c r="B82" s="0" t="s">
        <v>3012</v>
      </c>
      <c r="C82" s="0" t="s">
        <v>3013</v>
      </c>
      <c r="D82" s="0" t="s">
        <v>3012</v>
      </c>
      <c r="E82" s="0" t="s">
        <v>3013</v>
      </c>
      <c r="F82" s="0" t="s">
        <v>3010</v>
      </c>
      <c r="G82" s="0" t="s">
        <v>3014</v>
      </c>
    </row>
    <row customHeight="1" ht="11.25">
      <c r="A83" s="0" t="s">
        <v>16</v>
      </c>
      <c r="B83" s="0" t="s">
        <v>3015</v>
      </c>
      <c r="C83" s="0" t="s">
        <v>3016</v>
      </c>
      <c r="D83" s="0" t="s">
        <v>3017</v>
      </c>
      <c r="E83" s="0" t="s">
        <v>3018</v>
      </c>
      <c r="F83" s="0" t="s">
        <v>2835</v>
      </c>
      <c r="G83" s="0" t="s">
        <v>3019</v>
      </c>
    </row>
    <row customHeight="1" ht="11.25">
      <c r="A84" s="0" t="s">
        <v>16</v>
      </c>
      <c r="B84" s="0" t="s">
        <v>3015</v>
      </c>
      <c r="C84" s="0" t="s">
        <v>3016</v>
      </c>
      <c r="D84" s="0" t="s">
        <v>3020</v>
      </c>
      <c r="E84" s="0" t="s">
        <v>3021</v>
      </c>
      <c r="F84" s="0" t="s">
        <v>2835</v>
      </c>
      <c r="G84" s="0" t="s">
        <v>3022</v>
      </c>
    </row>
    <row customHeight="1" ht="11.25">
      <c r="A85" s="0" t="s">
        <v>16</v>
      </c>
      <c r="B85" s="0" t="s">
        <v>3015</v>
      </c>
      <c r="C85" s="0" t="s">
        <v>3016</v>
      </c>
      <c r="D85" s="0" t="s">
        <v>3023</v>
      </c>
      <c r="E85" s="0" t="s">
        <v>3024</v>
      </c>
      <c r="F85" s="0" t="s">
        <v>2835</v>
      </c>
      <c r="G85" s="0" t="s">
        <v>3025</v>
      </c>
    </row>
    <row customHeight="1" ht="11.25">
      <c r="A86" s="0" t="s">
        <v>16</v>
      </c>
      <c r="B86" s="0" t="s">
        <v>3015</v>
      </c>
      <c r="C86" s="0" t="s">
        <v>3016</v>
      </c>
      <c r="D86" s="0" t="s">
        <v>3026</v>
      </c>
      <c r="E86" s="0" t="s">
        <v>3027</v>
      </c>
      <c r="F86" s="0" t="s">
        <v>2835</v>
      </c>
      <c r="G86" s="0" t="s">
        <v>3028</v>
      </c>
    </row>
    <row customHeight="1" ht="11.25">
      <c r="A87" s="0" t="s">
        <v>16</v>
      </c>
      <c r="B87" s="0" t="s">
        <v>3015</v>
      </c>
      <c r="C87" s="0" t="s">
        <v>3016</v>
      </c>
      <c r="D87" s="0" t="s">
        <v>3029</v>
      </c>
      <c r="E87" s="0" t="s">
        <v>3030</v>
      </c>
      <c r="F87" s="0" t="s">
        <v>2835</v>
      </c>
      <c r="G87" s="0" t="s">
        <v>3031</v>
      </c>
    </row>
    <row customHeight="1" ht="11.25">
      <c r="A88" s="0" t="s">
        <v>16</v>
      </c>
      <c r="B88" s="0" t="s">
        <v>3015</v>
      </c>
      <c r="C88" s="0" t="s">
        <v>3016</v>
      </c>
      <c r="D88" s="0" t="s">
        <v>3032</v>
      </c>
      <c r="E88" s="0" t="s">
        <v>3033</v>
      </c>
      <c r="F88" s="0" t="s">
        <v>2835</v>
      </c>
      <c r="G88" s="0" t="s">
        <v>3034</v>
      </c>
    </row>
    <row customHeight="1" ht="11.25">
      <c r="A89" s="0" t="s">
        <v>16</v>
      </c>
      <c r="B89" s="0" t="s">
        <v>3015</v>
      </c>
      <c r="C89" s="0" t="s">
        <v>3016</v>
      </c>
      <c r="D89" s="0" t="s">
        <v>3015</v>
      </c>
      <c r="E89" s="0" t="s">
        <v>3016</v>
      </c>
      <c r="F89" s="0" t="s">
        <v>2832</v>
      </c>
      <c r="G89" s="0" t="s">
        <v>3035</v>
      </c>
    </row>
    <row customHeight="1" ht="11.25">
      <c r="A90" s="0" t="s">
        <v>16</v>
      </c>
      <c r="B90" s="0" t="s">
        <v>3015</v>
      </c>
      <c r="C90" s="0" t="s">
        <v>3016</v>
      </c>
      <c r="D90" s="0" t="s">
        <v>3036</v>
      </c>
      <c r="E90" s="0" t="s">
        <v>3037</v>
      </c>
      <c r="F90" s="0" t="s">
        <v>2835</v>
      </c>
      <c r="G90" s="0" t="s">
        <v>3038</v>
      </c>
    </row>
    <row customHeight="1" ht="11.25">
      <c r="A91" s="0" t="s">
        <v>16</v>
      </c>
      <c r="B91" s="0" t="s">
        <v>3015</v>
      </c>
      <c r="C91" s="0" t="s">
        <v>3016</v>
      </c>
      <c r="D91" s="0" t="s">
        <v>3039</v>
      </c>
      <c r="E91" s="0" t="s">
        <v>3040</v>
      </c>
      <c r="F91" s="0" t="s">
        <v>2835</v>
      </c>
      <c r="G91" s="0" t="s">
        <v>3041</v>
      </c>
    </row>
    <row customHeight="1" ht="11.25">
      <c r="A92" s="0" t="s">
        <v>16</v>
      </c>
      <c r="B92" s="0" t="s">
        <v>3015</v>
      </c>
      <c r="C92" s="0" t="s">
        <v>3016</v>
      </c>
      <c r="D92" s="0" t="s">
        <v>3042</v>
      </c>
      <c r="E92" s="0" t="s">
        <v>3043</v>
      </c>
      <c r="F92" s="0" t="s">
        <v>2835</v>
      </c>
      <c r="G92" s="0" t="s">
        <v>3044</v>
      </c>
    </row>
    <row customHeight="1" ht="11.25">
      <c r="A93" s="0" t="s">
        <v>16</v>
      </c>
      <c r="B93" s="0" t="s">
        <v>3015</v>
      </c>
      <c r="C93" s="0" t="s">
        <v>3016</v>
      </c>
      <c r="D93" s="0" t="s">
        <v>3045</v>
      </c>
      <c r="E93" s="0" t="s">
        <v>3046</v>
      </c>
      <c r="F93" s="0" t="s">
        <v>2835</v>
      </c>
      <c r="G93" s="0" t="s">
        <v>3047</v>
      </c>
    </row>
    <row customHeight="1" ht="11.25">
      <c r="A94" s="0" t="s">
        <v>16</v>
      </c>
      <c r="B94" s="0" t="s">
        <v>3015</v>
      </c>
      <c r="C94" s="0" t="s">
        <v>3016</v>
      </c>
      <c r="D94" s="0" t="s">
        <v>3048</v>
      </c>
      <c r="E94" s="0" t="s">
        <v>3049</v>
      </c>
      <c r="F94" s="0" t="s">
        <v>2835</v>
      </c>
      <c r="G94" s="0" t="s">
        <v>3050</v>
      </c>
    </row>
    <row customHeight="1" ht="11.25">
      <c r="A95" s="0" t="s">
        <v>16</v>
      </c>
      <c r="B95" s="0" t="s">
        <v>3015</v>
      </c>
      <c r="C95" s="0" t="s">
        <v>3016</v>
      </c>
      <c r="D95" s="0" t="s">
        <v>3051</v>
      </c>
      <c r="E95" s="0" t="s">
        <v>3052</v>
      </c>
      <c r="F95" s="0" t="s">
        <v>2835</v>
      </c>
      <c r="G95" s="0" t="s">
        <v>3053</v>
      </c>
    </row>
    <row customHeight="1" ht="11.25">
      <c r="A96" s="0" t="s">
        <v>16</v>
      </c>
      <c r="B96" s="0" t="s">
        <v>3015</v>
      </c>
      <c r="C96" s="0" t="s">
        <v>3016</v>
      </c>
      <c r="D96" s="0" t="s">
        <v>3054</v>
      </c>
      <c r="E96" s="0" t="s">
        <v>3055</v>
      </c>
      <c r="F96" s="0" t="s">
        <v>2835</v>
      </c>
      <c r="G96" s="0" t="s">
        <v>3056</v>
      </c>
    </row>
    <row customHeight="1" ht="11.25">
      <c r="A97" s="0" t="s">
        <v>16</v>
      </c>
      <c r="B97" s="0" t="s">
        <v>3015</v>
      </c>
      <c r="C97" s="0" t="s">
        <v>3016</v>
      </c>
      <c r="D97" s="0" t="s">
        <v>3057</v>
      </c>
      <c r="E97" s="0" t="s">
        <v>3058</v>
      </c>
      <c r="F97" s="0" t="s">
        <v>2835</v>
      </c>
      <c r="G97" s="0" t="s">
        <v>3059</v>
      </c>
    </row>
    <row customHeight="1" ht="11.25">
      <c r="A98" s="0" t="s">
        <v>16</v>
      </c>
      <c r="B98" s="0" t="s">
        <v>3015</v>
      </c>
      <c r="C98" s="0" t="s">
        <v>3016</v>
      </c>
      <c r="D98" s="0" t="s">
        <v>3060</v>
      </c>
      <c r="E98" s="0" t="s">
        <v>3061</v>
      </c>
      <c r="F98" s="0" t="s">
        <v>2835</v>
      </c>
      <c r="G98" s="0" t="s">
        <v>3062</v>
      </c>
    </row>
    <row customHeight="1" ht="11.25">
      <c r="A99" s="0" t="s">
        <v>16</v>
      </c>
      <c r="B99" s="0" t="s">
        <v>3015</v>
      </c>
      <c r="C99" s="0" t="s">
        <v>3016</v>
      </c>
      <c r="D99" s="0" t="s">
        <v>3063</v>
      </c>
      <c r="E99" s="0" t="s">
        <v>3064</v>
      </c>
      <c r="F99" s="0" t="s">
        <v>2835</v>
      </c>
      <c r="G99" s="0" t="s">
        <v>3065</v>
      </c>
    </row>
    <row customHeight="1" ht="11.25">
      <c r="A100" s="0" t="s">
        <v>16</v>
      </c>
      <c r="B100" s="0" t="s">
        <v>3066</v>
      </c>
      <c r="C100" s="0" t="s">
        <v>3067</v>
      </c>
      <c r="D100" s="0" t="s">
        <v>3068</v>
      </c>
      <c r="E100" s="0" t="s">
        <v>3069</v>
      </c>
      <c r="F100" s="0" t="s">
        <v>2835</v>
      </c>
      <c r="G100" s="0" t="s">
        <v>3070</v>
      </c>
    </row>
    <row customHeight="1" ht="11.25">
      <c r="A101" s="0" t="s">
        <v>16</v>
      </c>
      <c r="B101" s="0" t="s">
        <v>3066</v>
      </c>
      <c r="C101" s="0" t="s">
        <v>3067</v>
      </c>
      <c r="D101" s="0" t="s">
        <v>3071</v>
      </c>
      <c r="E101" s="0" t="s">
        <v>3072</v>
      </c>
      <c r="F101" s="0" t="s">
        <v>2835</v>
      </c>
      <c r="G101" s="0" t="s">
        <v>3073</v>
      </c>
    </row>
    <row customHeight="1" ht="11.25">
      <c r="A102" s="0" t="s">
        <v>16</v>
      </c>
      <c r="B102" s="0" t="s">
        <v>3066</v>
      </c>
      <c r="C102" s="0" t="s">
        <v>3067</v>
      </c>
      <c r="D102" s="0" t="s">
        <v>3074</v>
      </c>
      <c r="E102" s="0" t="s">
        <v>3075</v>
      </c>
      <c r="F102" s="0" t="s">
        <v>2835</v>
      </c>
      <c r="G102" s="0" t="s">
        <v>3076</v>
      </c>
    </row>
    <row customHeight="1" ht="11.25">
      <c r="A103" s="0" t="s">
        <v>16</v>
      </c>
      <c r="B103" s="0" t="s">
        <v>3066</v>
      </c>
      <c r="C103" s="0" t="s">
        <v>3067</v>
      </c>
      <c r="D103" s="0" t="s">
        <v>3077</v>
      </c>
      <c r="E103" s="0" t="s">
        <v>3078</v>
      </c>
      <c r="F103" s="0" t="s">
        <v>2835</v>
      </c>
      <c r="G103" s="0" t="s">
        <v>3079</v>
      </c>
    </row>
    <row customHeight="1" ht="11.25">
      <c r="A104" s="0" t="s">
        <v>16</v>
      </c>
      <c r="B104" s="0" t="s">
        <v>3066</v>
      </c>
      <c r="C104" s="0" t="s">
        <v>3067</v>
      </c>
      <c r="D104" s="0" t="s">
        <v>3080</v>
      </c>
      <c r="E104" s="0" t="s">
        <v>3081</v>
      </c>
      <c r="F104" s="0" t="s">
        <v>2835</v>
      </c>
      <c r="G104" s="0" t="s">
        <v>3082</v>
      </c>
    </row>
    <row customHeight="1" ht="11.25">
      <c r="A105" s="0" t="s">
        <v>16</v>
      </c>
      <c r="B105" s="0" t="s">
        <v>3066</v>
      </c>
      <c r="C105" s="0" t="s">
        <v>3067</v>
      </c>
      <c r="D105" s="0" t="s">
        <v>3083</v>
      </c>
      <c r="E105" s="0" t="s">
        <v>3084</v>
      </c>
      <c r="F105" s="0" t="s">
        <v>2835</v>
      </c>
      <c r="G105" s="0" t="s">
        <v>3085</v>
      </c>
    </row>
    <row customHeight="1" ht="11.25">
      <c r="A106" s="0" t="s">
        <v>16</v>
      </c>
      <c r="B106" s="0" t="s">
        <v>3066</v>
      </c>
      <c r="C106" s="0" t="s">
        <v>3067</v>
      </c>
      <c r="D106" s="0" t="s">
        <v>3066</v>
      </c>
      <c r="E106" s="0" t="s">
        <v>3067</v>
      </c>
      <c r="F106" s="0" t="s">
        <v>2832</v>
      </c>
      <c r="G106" s="0" t="s">
        <v>3086</v>
      </c>
    </row>
    <row customHeight="1" ht="11.25">
      <c r="A107" s="0" t="s">
        <v>16</v>
      </c>
      <c r="B107" s="0" t="s">
        <v>3066</v>
      </c>
      <c r="C107" s="0" t="s">
        <v>3067</v>
      </c>
      <c r="D107" s="0" t="s">
        <v>3087</v>
      </c>
      <c r="E107" s="0" t="s">
        <v>3088</v>
      </c>
      <c r="F107" s="0" t="s">
        <v>2835</v>
      </c>
      <c r="G107" s="0" t="s">
        <v>3089</v>
      </c>
    </row>
    <row customHeight="1" ht="11.25">
      <c r="A108" s="0" t="s">
        <v>16</v>
      </c>
      <c r="B108" s="0" t="s">
        <v>3066</v>
      </c>
      <c r="C108" s="0" t="s">
        <v>3067</v>
      </c>
      <c r="D108" s="0" t="s">
        <v>3090</v>
      </c>
      <c r="E108" s="0" t="s">
        <v>3091</v>
      </c>
      <c r="F108" s="0" t="s">
        <v>2835</v>
      </c>
      <c r="G108" s="0" t="s">
        <v>3092</v>
      </c>
    </row>
    <row customHeight="1" ht="11.25">
      <c r="A109" s="0" t="s">
        <v>16</v>
      </c>
      <c r="B109" s="0" t="s">
        <v>3066</v>
      </c>
      <c r="C109" s="0" t="s">
        <v>3067</v>
      </c>
      <c r="D109" s="0" t="s">
        <v>3093</v>
      </c>
      <c r="E109" s="0" t="s">
        <v>3094</v>
      </c>
      <c r="F109" s="0" t="s">
        <v>2835</v>
      </c>
      <c r="G109" s="0" t="s">
        <v>3095</v>
      </c>
    </row>
    <row customHeight="1" ht="11.25">
      <c r="A110" s="0" t="s">
        <v>16</v>
      </c>
      <c r="B110" s="0" t="s">
        <v>3066</v>
      </c>
      <c r="C110" s="0" t="s">
        <v>3067</v>
      </c>
      <c r="D110" s="0" t="s">
        <v>3096</v>
      </c>
      <c r="E110" s="0" t="s">
        <v>3097</v>
      </c>
      <c r="F110" s="0" t="s">
        <v>2835</v>
      </c>
      <c r="G110" s="0" t="s">
        <v>3098</v>
      </c>
    </row>
    <row customHeight="1" ht="11.25">
      <c r="A111" s="0" t="s">
        <v>16</v>
      </c>
      <c r="B111" s="0" t="s">
        <v>3066</v>
      </c>
      <c r="C111" s="0" t="s">
        <v>3067</v>
      </c>
      <c r="D111" s="0" t="s">
        <v>3099</v>
      </c>
      <c r="E111" s="0" t="s">
        <v>3100</v>
      </c>
      <c r="F111" s="0" t="s">
        <v>2835</v>
      </c>
      <c r="G111" s="0" t="s">
        <v>3101</v>
      </c>
    </row>
    <row customHeight="1" ht="11.25">
      <c r="A112" s="0" t="s">
        <v>16</v>
      </c>
      <c r="B112" s="0" t="s">
        <v>3066</v>
      </c>
      <c r="C112" s="0" t="s">
        <v>3067</v>
      </c>
      <c r="D112" s="0" t="s">
        <v>3102</v>
      </c>
      <c r="E112" s="0" t="s">
        <v>3103</v>
      </c>
      <c r="F112" s="0" t="s">
        <v>2835</v>
      </c>
      <c r="G112" s="0" t="s">
        <v>3104</v>
      </c>
    </row>
    <row customHeight="1" ht="11.25">
      <c r="A113" s="0" t="s">
        <v>16</v>
      </c>
      <c r="B113" s="0" t="s">
        <v>3066</v>
      </c>
      <c r="C113" s="0" t="s">
        <v>3067</v>
      </c>
      <c r="D113" s="0" t="s">
        <v>3105</v>
      </c>
      <c r="E113" s="0" t="s">
        <v>3106</v>
      </c>
      <c r="F113" s="0" t="s">
        <v>2835</v>
      </c>
      <c r="G113" s="0" t="s">
        <v>3107</v>
      </c>
    </row>
    <row customHeight="1" ht="11.25">
      <c r="A114" s="0" t="s">
        <v>16</v>
      </c>
      <c r="B114" s="0" t="s">
        <v>3066</v>
      </c>
      <c r="C114" s="0" t="s">
        <v>3067</v>
      </c>
      <c r="D114" s="0" t="s">
        <v>3108</v>
      </c>
      <c r="E114" s="0" t="s">
        <v>3109</v>
      </c>
      <c r="F114" s="0" t="s">
        <v>2835</v>
      </c>
      <c r="G114" s="0" t="s">
        <v>3110</v>
      </c>
    </row>
    <row customHeight="1" ht="11.25">
      <c r="A115" s="0" t="s">
        <v>16</v>
      </c>
      <c r="B115" s="0" t="s">
        <v>3066</v>
      </c>
      <c r="C115" s="0" t="s">
        <v>3067</v>
      </c>
      <c r="D115" s="0" t="s">
        <v>3111</v>
      </c>
      <c r="E115" s="0" t="s">
        <v>3112</v>
      </c>
      <c r="F115" s="0" t="s">
        <v>2835</v>
      </c>
      <c r="G115" s="0" t="s">
        <v>3113</v>
      </c>
    </row>
    <row customHeight="1" ht="11.25">
      <c r="A116" s="0" t="s">
        <v>16</v>
      </c>
      <c r="B116" s="0" t="s">
        <v>3066</v>
      </c>
      <c r="C116" s="0" t="s">
        <v>3067</v>
      </c>
      <c r="D116" s="0" t="s">
        <v>3114</v>
      </c>
      <c r="E116" s="0" t="s">
        <v>3115</v>
      </c>
      <c r="F116" s="0" t="s">
        <v>2835</v>
      </c>
      <c r="G116" s="0" t="s">
        <v>3116</v>
      </c>
    </row>
    <row customHeight="1" ht="11.25">
      <c r="A117" s="0" t="s">
        <v>16</v>
      </c>
      <c r="B117" s="0" t="s">
        <v>3066</v>
      </c>
      <c r="C117" s="0" t="s">
        <v>3067</v>
      </c>
      <c r="D117" s="0" t="s">
        <v>3117</v>
      </c>
      <c r="E117" s="0" t="s">
        <v>3118</v>
      </c>
      <c r="F117" s="0" t="s">
        <v>2835</v>
      </c>
      <c r="G117" s="0" t="s">
        <v>3119</v>
      </c>
    </row>
    <row customHeight="1" ht="11.25">
      <c r="A118" s="0" t="s">
        <v>16</v>
      </c>
      <c r="B118" s="0" t="s">
        <v>3066</v>
      </c>
      <c r="C118" s="0" t="s">
        <v>3067</v>
      </c>
      <c r="D118" s="0" t="s">
        <v>3120</v>
      </c>
      <c r="E118" s="0" t="s">
        <v>3121</v>
      </c>
      <c r="F118" s="0" t="s">
        <v>2835</v>
      </c>
      <c r="G118" s="0" t="s">
        <v>3122</v>
      </c>
    </row>
    <row customHeight="1" ht="11.25">
      <c r="A119" s="0" t="s">
        <v>16</v>
      </c>
      <c r="B119" s="0" t="s">
        <v>3066</v>
      </c>
      <c r="C119" s="0" t="s">
        <v>3067</v>
      </c>
      <c r="D119" s="0" t="s">
        <v>3123</v>
      </c>
      <c r="E119" s="0" t="s">
        <v>3124</v>
      </c>
      <c r="F119" s="0" t="s">
        <v>2835</v>
      </c>
      <c r="G119" s="0" t="s">
        <v>3125</v>
      </c>
    </row>
    <row customHeight="1" ht="11.25">
      <c r="A120" s="0" t="s">
        <v>16</v>
      </c>
      <c r="B120" s="0" t="s">
        <v>3066</v>
      </c>
      <c r="C120" s="0" t="s">
        <v>3067</v>
      </c>
      <c r="D120" s="0" t="s">
        <v>3126</v>
      </c>
      <c r="E120" s="0" t="s">
        <v>3127</v>
      </c>
      <c r="F120" s="0" t="s">
        <v>2835</v>
      </c>
      <c r="G120" s="0" t="s">
        <v>3128</v>
      </c>
    </row>
    <row customHeight="1" ht="11.25">
      <c r="A121" s="0" t="s">
        <v>16</v>
      </c>
      <c r="B121" s="0" t="s">
        <v>3066</v>
      </c>
      <c r="C121" s="0" t="s">
        <v>3067</v>
      </c>
      <c r="D121" s="0" t="s">
        <v>3129</v>
      </c>
      <c r="E121" s="0" t="s">
        <v>3130</v>
      </c>
      <c r="F121" s="0" t="s">
        <v>2835</v>
      </c>
      <c r="G121" s="0" t="s">
        <v>3131</v>
      </c>
    </row>
    <row customHeight="1" ht="11.25">
      <c r="A122" s="0" t="s">
        <v>16</v>
      </c>
      <c r="B122" s="0" t="s">
        <v>3066</v>
      </c>
      <c r="C122" s="0" t="s">
        <v>3067</v>
      </c>
      <c r="D122" s="0" t="s">
        <v>3132</v>
      </c>
      <c r="E122" s="0" t="s">
        <v>3133</v>
      </c>
      <c r="F122" s="0" t="s">
        <v>2835</v>
      </c>
      <c r="G122" s="0" t="s">
        <v>3134</v>
      </c>
    </row>
    <row customHeight="1" ht="11.25">
      <c r="A123" s="0" t="s">
        <v>16</v>
      </c>
      <c r="B123" s="0" t="s">
        <v>3135</v>
      </c>
      <c r="C123" s="0" t="s">
        <v>3136</v>
      </c>
      <c r="D123" s="0" t="s">
        <v>3137</v>
      </c>
      <c r="E123" s="0" t="s">
        <v>3138</v>
      </c>
      <c r="F123" s="0" t="s">
        <v>2835</v>
      </c>
      <c r="G123" s="0" t="s">
        <v>3139</v>
      </c>
    </row>
    <row customHeight="1" ht="11.25">
      <c r="A124" s="0" t="s">
        <v>16</v>
      </c>
      <c r="B124" s="0" t="s">
        <v>3135</v>
      </c>
      <c r="C124" s="0" t="s">
        <v>3136</v>
      </c>
      <c r="D124" s="0" t="s">
        <v>3140</v>
      </c>
      <c r="E124" s="0" t="s">
        <v>3141</v>
      </c>
      <c r="F124" s="0" t="s">
        <v>2835</v>
      </c>
      <c r="G124" s="0" t="s">
        <v>3142</v>
      </c>
    </row>
    <row customHeight="1" ht="11.25">
      <c r="A125" s="0" t="s">
        <v>16</v>
      </c>
      <c r="B125" s="0" t="s">
        <v>3135</v>
      </c>
      <c r="C125" s="0" t="s">
        <v>3136</v>
      </c>
      <c r="D125" s="0" t="s">
        <v>3143</v>
      </c>
      <c r="E125" s="0" t="s">
        <v>3144</v>
      </c>
      <c r="F125" s="0" t="s">
        <v>2835</v>
      </c>
      <c r="G125" s="0" t="s">
        <v>3145</v>
      </c>
    </row>
    <row customHeight="1" ht="11.25">
      <c r="A126" s="0" t="s">
        <v>16</v>
      </c>
      <c r="B126" s="0" t="s">
        <v>3135</v>
      </c>
      <c r="C126" s="0" t="s">
        <v>3136</v>
      </c>
      <c r="D126" s="0" t="s">
        <v>3146</v>
      </c>
      <c r="E126" s="0" t="s">
        <v>3147</v>
      </c>
      <c r="F126" s="0" t="s">
        <v>2835</v>
      </c>
      <c r="G126" s="0" t="s">
        <v>3148</v>
      </c>
    </row>
    <row customHeight="1" ht="11.25">
      <c r="A127" s="0" t="s">
        <v>16</v>
      </c>
      <c r="B127" s="0" t="s">
        <v>3135</v>
      </c>
      <c r="C127" s="0" t="s">
        <v>3136</v>
      </c>
      <c r="D127" s="0" t="s">
        <v>3149</v>
      </c>
      <c r="E127" s="0" t="s">
        <v>3150</v>
      </c>
      <c r="F127" s="0" t="s">
        <v>2835</v>
      </c>
      <c r="G127" s="0" t="s">
        <v>3151</v>
      </c>
    </row>
    <row customHeight="1" ht="11.25">
      <c r="A128" s="0" t="s">
        <v>16</v>
      </c>
      <c r="B128" s="0" t="s">
        <v>3135</v>
      </c>
      <c r="C128" s="0" t="s">
        <v>3136</v>
      </c>
      <c r="D128" s="0" t="s">
        <v>3152</v>
      </c>
      <c r="E128" s="0" t="s">
        <v>3153</v>
      </c>
      <c r="F128" s="0" t="s">
        <v>2835</v>
      </c>
      <c r="G128" s="0" t="s">
        <v>3154</v>
      </c>
    </row>
    <row customHeight="1" ht="11.25">
      <c r="A129" s="0" t="s">
        <v>16</v>
      </c>
      <c r="B129" s="0" t="s">
        <v>3135</v>
      </c>
      <c r="C129" s="0" t="s">
        <v>3136</v>
      </c>
      <c r="D129" s="0" t="s">
        <v>3135</v>
      </c>
      <c r="E129" s="0" t="s">
        <v>3136</v>
      </c>
      <c r="F129" s="0" t="s">
        <v>2832</v>
      </c>
      <c r="G129" s="0" t="s">
        <v>3155</v>
      </c>
    </row>
    <row customHeight="1" ht="11.25">
      <c r="A130" s="0" t="s">
        <v>16</v>
      </c>
      <c r="B130" s="0" t="s">
        <v>3135</v>
      </c>
      <c r="C130" s="0" t="s">
        <v>3136</v>
      </c>
      <c r="D130" s="0" t="s">
        <v>2932</v>
      </c>
      <c r="E130" s="0" t="s">
        <v>3156</v>
      </c>
      <c r="F130" s="0" t="s">
        <v>2835</v>
      </c>
      <c r="G130" s="0" t="s">
        <v>3157</v>
      </c>
    </row>
    <row customHeight="1" ht="11.25">
      <c r="A131" s="0" t="s">
        <v>16</v>
      </c>
      <c r="B131" s="0" t="s">
        <v>3135</v>
      </c>
      <c r="C131" s="0" t="s">
        <v>3136</v>
      </c>
      <c r="D131" s="0" t="s">
        <v>3158</v>
      </c>
      <c r="E131" s="0" t="s">
        <v>3159</v>
      </c>
      <c r="F131" s="0" t="s">
        <v>2835</v>
      </c>
      <c r="G131" s="0" t="s">
        <v>3160</v>
      </c>
    </row>
    <row customHeight="1" ht="11.25">
      <c r="A132" s="0" t="s">
        <v>16</v>
      </c>
      <c r="B132" s="0" t="s">
        <v>3135</v>
      </c>
      <c r="C132" s="0" t="s">
        <v>3136</v>
      </c>
      <c r="D132" s="0" t="s">
        <v>3161</v>
      </c>
      <c r="E132" s="0" t="s">
        <v>3162</v>
      </c>
      <c r="F132" s="0" t="s">
        <v>2835</v>
      </c>
      <c r="G132" s="0" t="s">
        <v>3163</v>
      </c>
    </row>
    <row customHeight="1" ht="11.25">
      <c r="A133" s="0" t="s">
        <v>16</v>
      </c>
      <c r="B133" s="0" t="s">
        <v>3135</v>
      </c>
      <c r="C133" s="0" t="s">
        <v>3136</v>
      </c>
      <c r="D133" s="0" t="s">
        <v>3164</v>
      </c>
      <c r="E133" s="0" t="s">
        <v>3165</v>
      </c>
      <c r="F133" s="0" t="s">
        <v>2835</v>
      </c>
      <c r="G133" s="0" t="s">
        <v>3166</v>
      </c>
    </row>
    <row customHeight="1" ht="11.25">
      <c r="A134" s="0" t="s">
        <v>16</v>
      </c>
      <c r="B134" s="0" t="s">
        <v>3135</v>
      </c>
      <c r="C134" s="0" t="s">
        <v>3136</v>
      </c>
      <c r="D134" s="0" t="s">
        <v>3167</v>
      </c>
      <c r="E134" s="0" t="s">
        <v>3168</v>
      </c>
      <c r="F134" s="0" t="s">
        <v>2835</v>
      </c>
      <c r="G134" s="0" t="s">
        <v>3169</v>
      </c>
    </row>
    <row customHeight="1" ht="11.25">
      <c r="A135" s="0" t="s">
        <v>16</v>
      </c>
      <c r="B135" s="0" t="s">
        <v>3135</v>
      </c>
      <c r="C135" s="0" t="s">
        <v>3136</v>
      </c>
      <c r="D135" s="0" t="s">
        <v>3170</v>
      </c>
      <c r="E135" s="0" t="s">
        <v>3171</v>
      </c>
      <c r="F135" s="0" t="s">
        <v>2835</v>
      </c>
      <c r="G135" s="0" t="s">
        <v>3172</v>
      </c>
    </row>
    <row customHeight="1" ht="11.25">
      <c r="A136" s="0" t="s">
        <v>16</v>
      </c>
      <c r="B136" s="0" t="s">
        <v>3135</v>
      </c>
      <c r="C136" s="0" t="s">
        <v>3136</v>
      </c>
      <c r="D136" s="0" t="s">
        <v>3173</v>
      </c>
      <c r="E136" s="0" t="s">
        <v>3174</v>
      </c>
      <c r="F136" s="0" t="s">
        <v>2835</v>
      </c>
      <c r="G136" s="0" t="s">
        <v>3175</v>
      </c>
    </row>
    <row customHeight="1" ht="11.25">
      <c r="A137" s="0" t="s">
        <v>16</v>
      </c>
      <c r="B137" s="0" t="s">
        <v>3176</v>
      </c>
      <c r="C137" s="0" t="s">
        <v>3177</v>
      </c>
      <c r="D137" s="0" t="s">
        <v>3178</v>
      </c>
      <c r="E137" s="0" t="s">
        <v>3179</v>
      </c>
      <c r="F137" s="0" t="s">
        <v>2835</v>
      </c>
      <c r="G137" s="0" t="s">
        <v>3180</v>
      </c>
    </row>
    <row customHeight="1" ht="11.25">
      <c r="A138" s="0" t="s">
        <v>16</v>
      </c>
      <c r="B138" s="0" t="s">
        <v>3176</v>
      </c>
      <c r="C138" s="0" t="s">
        <v>3177</v>
      </c>
      <c r="D138" s="0" t="s">
        <v>3181</v>
      </c>
      <c r="E138" s="0" t="s">
        <v>3182</v>
      </c>
      <c r="F138" s="0" t="s">
        <v>2835</v>
      </c>
      <c r="G138" s="0" t="s">
        <v>3183</v>
      </c>
    </row>
    <row customHeight="1" ht="11.25">
      <c r="A139" s="0" t="s">
        <v>16</v>
      </c>
      <c r="B139" s="0" t="s">
        <v>3176</v>
      </c>
      <c r="C139" s="0" t="s">
        <v>3177</v>
      </c>
      <c r="D139" s="0" t="s">
        <v>3184</v>
      </c>
      <c r="E139" s="0" t="s">
        <v>3185</v>
      </c>
      <c r="F139" s="0" t="s">
        <v>2835</v>
      </c>
      <c r="G139" s="0" t="s">
        <v>3186</v>
      </c>
    </row>
    <row customHeight="1" ht="11.25">
      <c r="A140" s="0" t="s">
        <v>16</v>
      </c>
      <c r="B140" s="0" t="s">
        <v>3176</v>
      </c>
      <c r="C140" s="0" t="s">
        <v>3177</v>
      </c>
      <c r="D140" s="0" t="s">
        <v>3187</v>
      </c>
      <c r="E140" s="0" t="s">
        <v>3188</v>
      </c>
      <c r="F140" s="0" t="s">
        <v>2835</v>
      </c>
      <c r="G140" s="0" t="s">
        <v>3189</v>
      </c>
    </row>
    <row customHeight="1" ht="11.25">
      <c r="A141" s="0" t="s">
        <v>16</v>
      </c>
      <c r="B141" s="0" t="s">
        <v>3176</v>
      </c>
      <c r="C141" s="0" t="s">
        <v>3177</v>
      </c>
      <c r="D141" s="0" t="s">
        <v>3190</v>
      </c>
      <c r="E141" s="0" t="s">
        <v>3191</v>
      </c>
      <c r="F141" s="0" t="s">
        <v>2835</v>
      </c>
      <c r="G141" s="0" t="s">
        <v>3192</v>
      </c>
    </row>
    <row customHeight="1" ht="11.25">
      <c r="A142" s="0" t="s">
        <v>16</v>
      </c>
      <c r="B142" s="0" t="s">
        <v>3176</v>
      </c>
      <c r="C142" s="0" t="s">
        <v>3177</v>
      </c>
      <c r="D142" s="0" t="s">
        <v>3193</v>
      </c>
      <c r="E142" s="0" t="s">
        <v>3194</v>
      </c>
      <c r="F142" s="0" t="s">
        <v>2835</v>
      </c>
      <c r="G142" s="0" t="s">
        <v>3195</v>
      </c>
    </row>
    <row customHeight="1" ht="11.25">
      <c r="A143" s="0" t="s">
        <v>16</v>
      </c>
      <c r="B143" s="0" t="s">
        <v>3176</v>
      </c>
      <c r="C143" s="0" t="s">
        <v>3177</v>
      </c>
      <c r="D143" s="0" t="s">
        <v>3196</v>
      </c>
      <c r="E143" s="0" t="s">
        <v>3197</v>
      </c>
      <c r="F143" s="0" t="s">
        <v>2835</v>
      </c>
      <c r="G143" s="0" t="s">
        <v>3198</v>
      </c>
    </row>
    <row customHeight="1" ht="11.25">
      <c r="A144" s="0" t="s">
        <v>16</v>
      </c>
      <c r="B144" s="0" t="s">
        <v>3176</v>
      </c>
      <c r="C144" s="0" t="s">
        <v>3177</v>
      </c>
      <c r="D144" s="0" t="s">
        <v>3199</v>
      </c>
      <c r="E144" s="0" t="s">
        <v>3200</v>
      </c>
      <c r="F144" s="0" t="s">
        <v>2835</v>
      </c>
      <c r="G144" s="0" t="s">
        <v>3201</v>
      </c>
    </row>
    <row customHeight="1" ht="11.25">
      <c r="A145" s="0" t="s">
        <v>16</v>
      </c>
      <c r="B145" s="0" t="s">
        <v>3176</v>
      </c>
      <c r="C145" s="0" t="s">
        <v>3177</v>
      </c>
      <c r="D145" s="0" t="s">
        <v>3202</v>
      </c>
      <c r="E145" s="0" t="s">
        <v>3203</v>
      </c>
      <c r="F145" s="0" t="s">
        <v>2835</v>
      </c>
      <c r="G145" s="0" t="s">
        <v>3204</v>
      </c>
    </row>
    <row customHeight="1" ht="11.25">
      <c r="A146" s="0" t="s">
        <v>16</v>
      </c>
      <c r="B146" s="0" t="s">
        <v>3176</v>
      </c>
      <c r="C146" s="0" t="s">
        <v>3177</v>
      </c>
      <c r="D146" s="0" t="s">
        <v>3176</v>
      </c>
      <c r="E146" s="0" t="s">
        <v>3177</v>
      </c>
      <c r="F146" s="0" t="s">
        <v>2832</v>
      </c>
      <c r="G146" s="0" t="s">
        <v>3205</v>
      </c>
    </row>
    <row customHeight="1" ht="11.25">
      <c r="A147" s="0" t="s">
        <v>16</v>
      </c>
      <c r="B147" s="0" t="s">
        <v>3176</v>
      </c>
      <c r="C147" s="0" t="s">
        <v>3177</v>
      </c>
      <c r="D147" s="0" t="s">
        <v>3206</v>
      </c>
      <c r="E147" s="0" t="s">
        <v>3207</v>
      </c>
      <c r="F147" s="0" t="s">
        <v>2835</v>
      </c>
      <c r="G147" s="0" t="s">
        <v>3208</v>
      </c>
    </row>
    <row customHeight="1" ht="11.25">
      <c r="A148" s="0" t="s">
        <v>16</v>
      </c>
      <c r="B148" s="0" t="s">
        <v>3176</v>
      </c>
      <c r="C148" s="0" t="s">
        <v>3177</v>
      </c>
      <c r="D148" s="0" t="s">
        <v>3209</v>
      </c>
      <c r="E148" s="0" t="s">
        <v>3210</v>
      </c>
      <c r="F148" s="0" t="s">
        <v>2835</v>
      </c>
      <c r="G148" s="0" t="s">
        <v>3211</v>
      </c>
    </row>
    <row customHeight="1" ht="11.25">
      <c r="A149" s="0" t="s">
        <v>16</v>
      </c>
      <c r="B149" s="0" t="s">
        <v>3176</v>
      </c>
      <c r="C149" s="0" t="s">
        <v>3177</v>
      </c>
      <c r="D149" s="0" t="s">
        <v>3212</v>
      </c>
      <c r="E149" s="0" t="s">
        <v>3213</v>
      </c>
      <c r="F149" s="0" t="s">
        <v>2835</v>
      </c>
      <c r="G149" s="0" t="s">
        <v>3214</v>
      </c>
    </row>
    <row customHeight="1" ht="11.25">
      <c r="A150" s="0" t="s">
        <v>16</v>
      </c>
      <c r="B150" s="0" t="s">
        <v>3176</v>
      </c>
      <c r="C150" s="0" t="s">
        <v>3177</v>
      </c>
      <c r="D150" s="0" t="s">
        <v>3215</v>
      </c>
      <c r="E150" s="0" t="s">
        <v>3216</v>
      </c>
      <c r="F150" s="0" t="s">
        <v>2835</v>
      </c>
      <c r="G150" s="0" t="s">
        <v>3217</v>
      </c>
    </row>
    <row customHeight="1" ht="11.25">
      <c r="A151" s="0" t="s">
        <v>16</v>
      </c>
      <c r="B151" s="0" t="s">
        <v>3176</v>
      </c>
      <c r="C151" s="0" t="s">
        <v>3177</v>
      </c>
      <c r="D151" s="0" t="s">
        <v>3218</v>
      </c>
      <c r="E151" s="0" t="s">
        <v>3219</v>
      </c>
      <c r="F151" s="0" t="s">
        <v>2835</v>
      </c>
      <c r="G151" s="0" t="s">
        <v>3220</v>
      </c>
    </row>
    <row customHeight="1" ht="11.25">
      <c r="A152" s="0" t="s">
        <v>16</v>
      </c>
      <c r="B152" s="0" t="s">
        <v>3176</v>
      </c>
      <c r="C152" s="0" t="s">
        <v>3177</v>
      </c>
      <c r="D152" s="0" t="s">
        <v>3221</v>
      </c>
      <c r="E152" s="0" t="s">
        <v>3222</v>
      </c>
      <c r="F152" s="0" t="s">
        <v>2835</v>
      </c>
      <c r="G152" s="0" t="s">
        <v>3223</v>
      </c>
    </row>
    <row customHeight="1" ht="11.25">
      <c r="A153" s="0" t="s">
        <v>16</v>
      </c>
      <c r="B153" s="0" t="s">
        <v>3176</v>
      </c>
      <c r="C153" s="0" t="s">
        <v>3177</v>
      </c>
      <c r="D153" s="0" t="s">
        <v>3224</v>
      </c>
      <c r="E153" s="0" t="s">
        <v>3225</v>
      </c>
      <c r="F153" s="0" t="s">
        <v>2835</v>
      </c>
      <c r="G153" s="0" t="s">
        <v>3226</v>
      </c>
    </row>
    <row customHeight="1" ht="11.25">
      <c r="A154" s="0" t="s">
        <v>16</v>
      </c>
      <c r="B154" s="0" t="s">
        <v>3176</v>
      </c>
      <c r="C154" s="0" t="s">
        <v>3177</v>
      </c>
      <c r="D154" s="0" t="s">
        <v>3227</v>
      </c>
      <c r="E154" s="0" t="s">
        <v>3228</v>
      </c>
      <c r="F154" s="0" t="s">
        <v>2835</v>
      </c>
      <c r="G154" s="0" t="s">
        <v>3229</v>
      </c>
    </row>
    <row customHeight="1" ht="11.25">
      <c r="A155" s="0" t="s">
        <v>16</v>
      </c>
      <c r="B155" s="0" t="s">
        <v>3230</v>
      </c>
      <c r="C155" s="0" t="s">
        <v>3231</v>
      </c>
      <c r="D155" s="0" t="s">
        <v>3232</v>
      </c>
      <c r="E155" s="0" t="s">
        <v>3233</v>
      </c>
      <c r="F155" s="0" t="s">
        <v>2835</v>
      </c>
      <c r="G155" s="0" t="s">
        <v>3234</v>
      </c>
    </row>
    <row customHeight="1" ht="11.25">
      <c r="A156" s="0" t="s">
        <v>16</v>
      </c>
      <c r="B156" s="0" t="s">
        <v>3230</v>
      </c>
      <c r="C156" s="0" t="s">
        <v>3231</v>
      </c>
      <c r="D156" s="0" t="s">
        <v>3235</v>
      </c>
      <c r="E156" s="0" t="s">
        <v>3236</v>
      </c>
      <c r="F156" s="0" t="s">
        <v>2835</v>
      </c>
      <c r="G156" s="0" t="s">
        <v>3237</v>
      </c>
    </row>
    <row customHeight="1" ht="11.25">
      <c r="A157" s="0" t="s">
        <v>16</v>
      </c>
      <c r="B157" s="0" t="s">
        <v>3230</v>
      </c>
      <c r="C157" s="0" t="s">
        <v>3231</v>
      </c>
      <c r="D157" s="0" t="s">
        <v>3238</v>
      </c>
      <c r="E157" s="0" t="s">
        <v>3239</v>
      </c>
      <c r="F157" s="0" t="s">
        <v>2835</v>
      </c>
      <c r="G157" s="0" t="s">
        <v>3240</v>
      </c>
    </row>
    <row customHeight="1" ht="11.25">
      <c r="A158" s="0" t="s">
        <v>16</v>
      </c>
      <c r="B158" s="0" t="s">
        <v>3230</v>
      </c>
      <c r="C158" s="0" t="s">
        <v>3231</v>
      </c>
      <c r="D158" s="0" t="s">
        <v>2910</v>
      </c>
      <c r="E158" s="0" t="s">
        <v>3241</v>
      </c>
      <c r="F158" s="0" t="s">
        <v>2835</v>
      </c>
      <c r="G158" s="0" t="s">
        <v>3242</v>
      </c>
    </row>
    <row customHeight="1" ht="11.25">
      <c r="A159" s="0" t="s">
        <v>16</v>
      </c>
      <c r="B159" s="0" t="s">
        <v>3230</v>
      </c>
      <c r="C159" s="0" t="s">
        <v>3231</v>
      </c>
      <c r="D159" s="0" t="s">
        <v>3230</v>
      </c>
      <c r="E159" s="0" t="s">
        <v>3231</v>
      </c>
      <c r="F159" s="0" t="s">
        <v>2832</v>
      </c>
      <c r="G159" s="0" t="s">
        <v>3243</v>
      </c>
    </row>
    <row customHeight="1" ht="11.25">
      <c r="A160" s="0" t="s">
        <v>16</v>
      </c>
      <c r="B160" s="0" t="s">
        <v>3230</v>
      </c>
      <c r="C160" s="0" t="s">
        <v>3231</v>
      </c>
      <c r="D160" s="0" t="s">
        <v>3244</v>
      </c>
      <c r="E160" s="0" t="s">
        <v>3245</v>
      </c>
      <c r="F160" s="0" t="s">
        <v>2835</v>
      </c>
      <c r="G160" s="0" t="s">
        <v>3246</v>
      </c>
    </row>
    <row customHeight="1" ht="11.25">
      <c r="A161" s="0" t="s">
        <v>16</v>
      </c>
      <c r="B161" s="0" t="s">
        <v>3230</v>
      </c>
      <c r="C161" s="0" t="s">
        <v>3231</v>
      </c>
      <c r="D161" s="0" t="s">
        <v>3247</v>
      </c>
      <c r="E161" s="0" t="s">
        <v>3248</v>
      </c>
      <c r="F161" s="0" t="s">
        <v>2835</v>
      </c>
      <c r="G161" s="0" t="s">
        <v>3249</v>
      </c>
    </row>
    <row customHeight="1" ht="11.25">
      <c r="A162" s="0" t="s">
        <v>16</v>
      </c>
      <c r="B162" s="0" t="s">
        <v>3230</v>
      </c>
      <c r="C162" s="0" t="s">
        <v>3231</v>
      </c>
      <c r="D162" s="0" t="s">
        <v>3250</v>
      </c>
      <c r="E162" s="0" t="s">
        <v>3251</v>
      </c>
      <c r="F162" s="0" t="s">
        <v>2835</v>
      </c>
      <c r="G162" s="0" t="s">
        <v>3252</v>
      </c>
    </row>
    <row customHeight="1" ht="11.25">
      <c r="A163" s="0" t="s">
        <v>16</v>
      </c>
      <c r="B163" s="0" t="s">
        <v>3230</v>
      </c>
      <c r="C163" s="0" t="s">
        <v>3231</v>
      </c>
      <c r="D163" s="0" t="s">
        <v>3253</v>
      </c>
      <c r="E163" s="0" t="s">
        <v>3254</v>
      </c>
      <c r="F163" s="0" t="s">
        <v>2835</v>
      </c>
      <c r="G163" s="0" t="s">
        <v>3255</v>
      </c>
    </row>
    <row customHeight="1" ht="11.25">
      <c r="A164" s="0" t="s">
        <v>16</v>
      </c>
      <c r="B164" s="0" t="s">
        <v>3256</v>
      </c>
      <c r="C164" s="0" t="s">
        <v>3257</v>
      </c>
      <c r="D164" s="0" t="s">
        <v>3258</v>
      </c>
      <c r="E164" s="0" t="s">
        <v>3259</v>
      </c>
      <c r="F164" s="0" t="s">
        <v>2835</v>
      </c>
      <c r="G164" s="0" t="s">
        <v>3260</v>
      </c>
    </row>
    <row customHeight="1" ht="11.25">
      <c r="A165" s="0" t="s">
        <v>16</v>
      </c>
      <c r="B165" s="0" t="s">
        <v>3256</v>
      </c>
      <c r="C165" s="0" t="s">
        <v>3257</v>
      </c>
      <c r="D165" s="0" t="s">
        <v>3261</v>
      </c>
      <c r="E165" s="0" t="s">
        <v>3262</v>
      </c>
      <c r="F165" s="0" t="s">
        <v>2835</v>
      </c>
      <c r="G165" s="0" t="s">
        <v>3263</v>
      </c>
    </row>
    <row customHeight="1" ht="11.25">
      <c r="A166" s="0" t="s">
        <v>16</v>
      </c>
      <c r="B166" s="0" t="s">
        <v>3256</v>
      </c>
      <c r="C166" s="0" t="s">
        <v>3257</v>
      </c>
      <c r="D166" s="0" t="s">
        <v>2844</v>
      </c>
      <c r="E166" s="0" t="s">
        <v>3264</v>
      </c>
      <c r="F166" s="0" t="s">
        <v>2835</v>
      </c>
      <c r="G166" s="0" t="s">
        <v>3265</v>
      </c>
    </row>
    <row customHeight="1" ht="11.25">
      <c r="A167" s="0" t="s">
        <v>16</v>
      </c>
      <c r="B167" s="0" t="s">
        <v>3256</v>
      </c>
      <c r="C167" s="0" t="s">
        <v>3257</v>
      </c>
      <c r="D167" s="0" t="s">
        <v>3266</v>
      </c>
      <c r="E167" s="0" t="s">
        <v>3267</v>
      </c>
      <c r="F167" s="0" t="s">
        <v>2835</v>
      </c>
      <c r="G167" s="0" t="s">
        <v>3268</v>
      </c>
    </row>
    <row customHeight="1" ht="11.25">
      <c r="A168" s="0" t="s">
        <v>16</v>
      </c>
      <c r="B168" s="0" t="s">
        <v>3256</v>
      </c>
      <c r="C168" s="0" t="s">
        <v>3257</v>
      </c>
      <c r="D168" s="0" t="s">
        <v>3269</v>
      </c>
      <c r="E168" s="0" t="s">
        <v>3270</v>
      </c>
      <c r="F168" s="0" t="s">
        <v>2835</v>
      </c>
      <c r="G168" s="0" t="s">
        <v>3271</v>
      </c>
    </row>
    <row customHeight="1" ht="11.25">
      <c r="A169" s="0" t="s">
        <v>16</v>
      </c>
      <c r="B169" s="0" t="s">
        <v>3256</v>
      </c>
      <c r="C169" s="0" t="s">
        <v>3257</v>
      </c>
      <c r="D169" s="0" t="s">
        <v>3272</v>
      </c>
      <c r="E169" s="0" t="s">
        <v>3273</v>
      </c>
      <c r="F169" s="0" t="s">
        <v>2835</v>
      </c>
      <c r="G169" s="0" t="s">
        <v>3274</v>
      </c>
    </row>
    <row customHeight="1" ht="11.25">
      <c r="A170" s="0" t="s">
        <v>16</v>
      </c>
      <c r="B170" s="0" t="s">
        <v>3256</v>
      </c>
      <c r="C170" s="0" t="s">
        <v>3257</v>
      </c>
      <c r="D170" s="0" t="s">
        <v>3275</v>
      </c>
      <c r="E170" s="0" t="s">
        <v>3276</v>
      </c>
      <c r="F170" s="0" t="s">
        <v>2835</v>
      </c>
      <c r="G170" s="0" t="s">
        <v>3277</v>
      </c>
    </row>
    <row customHeight="1" ht="11.25">
      <c r="A171" s="0" t="s">
        <v>16</v>
      </c>
      <c r="B171" s="0" t="s">
        <v>3256</v>
      </c>
      <c r="C171" s="0" t="s">
        <v>3257</v>
      </c>
      <c r="D171" s="0" t="s">
        <v>3256</v>
      </c>
      <c r="E171" s="0" t="s">
        <v>3257</v>
      </c>
      <c r="F171" s="0" t="s">
        <v>2832</v>
      </c>
      <c r="G171" s="0" t="s">
        <v>3278</v>
      </c>
    </row>
    <row customHeight="1" ht="11.25">
      <c r="A172" s="0" t="s">
        <v>16</v>
      </c>
      <c r="B172" s="0" t="s">
        <v>3256</v>
      </c>
      <c r="C172" s="0" t="s">
        <v>3257</v>
      </c>
      <c r="D172" s="0" t="s">
        <v>3279</v>
      </c>
      <c r="E172" s="0" t="s">
        <v>3280</v>
      </c>
      <c r="F172" s="0" t="s">
        <v>2835</v>
      </c>
      <c r="G172" s="0" t="s">
        <v>3281</v>
      </c>
    </row>
    <row customHeight="1" ht="11.25">
      <c r="A173" s="0" t="s">
        <v>16</v>
      </c>
      <c r="B173" s="0" t="s">
        <v>3256</v>
      </c>
      <c r="C173" s="0" t="s">
        <v>3257</v>
      </c>
      <c r="D173" s="0" t="s">
        <v>3282</v>
      </c>
      <c r="E173" s="0" t="s">
        <v>3283</v>
      </c>
      <c r="F173" s="0" t="s">
        <v>2835</v>
      </c>
      <c r="G173" s="0" t="s">
        <v>3284</v>
      </c>
    </row>
    <row customHeight="1" ht="11.25">
      <c r="A174" s="0" t="s">
        <v>16</v>
      </c>
      <c r="B174" s="0" t="s">
        <v>3256</v>
      </c>
      <c r="C174" s="0" t="s">
        <v>3257</v>
      </c>
      <c r="D174" s="0" t="s">
        <v>3285</v>
      </c>
      <c r="E174" s="0" t="s">
        <v>3286</v>
      </c>
      <c r="F174" s="0" t="s">
        <v>2835</v>
      </c>
      <c r="G174" s="0" t="s">
        <v>3287</v>
      </c>
    </row>
    <row customHeight="1" ht="11.25">
      <c r="A175" s="0" t="s">
        <v>16</v>
      </c>
      <c r="B175" s="0" t="s">
        <v>3288</v>
      </c>
      <c r="C175" s="0" t="s">
        <v>3289</v>
      </c>
      <c r="D175" s="0" t="s">
        <v>3258</v>
      </c>
      <c r="E175" s="0" t="s">
        <v>3290</v>
      </c>
      <c r="F175" s="0" t="s">
        <v>2835</v>
      </c>
      <c r="G175" s="0" t="s">
        <v>3291</v>
      </c>
    </row>
    <row customHeight="1" ht="11.25">
      <c r="A176" s="0" t="s">
        <v>16</v>
      </c>
      <c r="B176" s="0" t="s">
        <v>3288</v>
      </c>
      <c r="C176" s="0" t="s">
        <v>3289</v>
      </c>
      <c r="D176" s="0" t="s">
        <v>3292</v>
      </c>
      <c r="E176" s="0" t="s">
        <v>3293</v>
      </c>
      <c r="F176" s="0" t="s">
        <v>2835</v>
      </c>
      <c r="G176" s="0" t="s">
        <v>3294</v>
      </c>
    </row>
    <row customHeight="1" ht="11.25">
      <c r="A177" s="0" t="s">
        <v>16</v>
      </c>
      <c r="B177" s="0" t="s">
        <v>3288</v>
      </c>
      <c r="C177" s="0" t="s">
        <v>3289</v>
      </c>
      <c r="D177" s="0" t="s">
        <v>3295</v>
      </c>
      <c r="E177" s="0" t="s">
        <v>3296</v>
      </c>
      <c r="F177" s="0" t="s">
        <v>2835</v>
      </c>
      <c r="G177" s="0" t="s">
        <v>3297</v>
      </c>
    </row>
    <row customHeight="1" ht="11.25">
      <c r="A178" s="0" t="s">
        <v>16</v>
      </c>
      <c r="B178" s="0" t="s">
        <v>3288</v>
      </c>
      <c r="C178" s="0" t="s">
        <v>3289</v>
      </c>
      <c r="D178" s="0" t="s">
        <v>3298</v>
      </c>
      <c r="E178" s="0" t="s">
        <v>3299</v>
      </c>
      <c r="F178" s="0" t="s">
        <v>2835</v>
      </c>
      <c r="G178" s="0" t="s">
        <v>3300</v>
      </c>
    </row>
    <row customHeight="1" ht="11.25">
      <c r="A179" s="0" t="s">
        <v>16</v>
      </c>
      <c r="B179" s="0" t="s">
        <v>3288</v>
      </c>
      <c r="C179" s="0" t="s">
        <v>3289</v>
      </c>
      <c r="D179" s="0" t="s">
        <v>3301</v>
      </c>
      <c r="E179" s="0" t="s">
        <v>3302</v>
      </c>
      <c r="F179" s="0" t="s">
        <v>2835</v>
      </c>
      <c r="G179" s="0" t="s">
        <v>3303</v>
      </c>
    </row>
    <row customHeight="1" ht="11.25">
      <c r="A180" s="0" t="s">
        <v>16</v>
      </c>
      <c r="B180" s="0" t="s">
        <v>3288</v>
      </c>
      <c r="C180" s="0" t="s">
        <v>3289</v>
      </c>
      <c r="D180" s="0" t="s">
        <v>3304</v>
      </c>
      <c r="E180" s="0" t="s">
        <v>3305</v>
      </c>
      <c r="F180" s="0" t="s">
        <v>2835</v>
      </c>
      <c r="G180" s="0" t="s">
        <v>3306</v>
      </c>
    </row>
    <row customHeight="1" ht="11.25">
      <c r="A181" s="0" t="s">
        <v>16</v>
      </c>
      <c r="B181" s="0" t="s">
        <v>3288</v>
      </c>
      <c r="C181" s="0" t="s">
        <v>3289</v>
      </c>
      <c r="D181" s="0" t="s">
        <v>3288</v>
      </c>
      <c r="E181" s="0" t="s">
        <v>3289</v>
      </c>
      <c r="F181" s="0" t="s">
        <v>2832</v>
      </c>
      <c r="G181" s="0" t="s">
        <v>3307</v>
      </c>
    </row>
    <row customHeight="1" ht="11.25">
      <c r="A182" s="0" t="s">
        <v>16</v>
      </c>
      <c r="B182" s="0" t="s">
        <v>3288</v>
      </c>
      <c r="C182" s="0" t="s">
        <v>3289</v>
      </c>
      <c r="D182" s="0" t="s">
        <v>3308</v>
      </c>
      <c r="E182" s="0" t="s">
        <v>3309</v>
      </c>
      <c r="F182" s="0" t="s">
        <v>2835</v>
      </c>
      <c r="G182" s="0" t="s">
        <v>3310</v>
      </c>
    </row>
    <row customHeight="1" ht="11.25">
      <c r="A183" s="0" t="s">
        <v>16</v>
      </c>
      <c r="B183" s="0" t="s">
        <v>3311</v>
      </c>
      <c r="C183" s="0" t="s">
        <v>3312</v>
      </c>
      <c r="D183" s="0" t="s">
        <v>3313</v>
      </c>
      <c r="E183" s="0" t="s">
        <v>3314</v>
      </c>
      <c r="F183" s="0" t="s">
        <v>2835</v>
      </c>
      <c r="G183" s="0" t="s">
        <v>3315</v>
      </c>
    </row>
    <row customHeight="1" ht="11.25">
      <c r="A184" s="0" t="s">
        <v>16</v>
      </c>
      <c r="B184" s="0" t="s">
        <v>3311</v>
      </c>
      <c r="C184" s="0" t="s">
        <v>3312</v>
      </c>
      <c r="D184" s="0" t="s">
        <v>3316</v>
      </c>
      <c r="E184" s="0" t="s">
        <v>3317</v>
      </c>
      <c r="F184" s="0" t="s">
        <v>2835</v>
      </c>
      <c r="G184" s="0" t="s">
        <v>3318</v>
      </c>
    </row>
    <row customHeight="1" ht="11.25">
      <c r="A185" s="0" t="s">
        <v>16</v>
      </c>
      <c r="B185" s="0" t="s">
        <v>3311</v>
      </c>
      <c r="C185" s="0" t="s">
        <v>3312</v>
      </c>
      <c r="D185" s="0" t="s">
        <v>3319</v>
      </c>
      <c r="E185" s="0" t="s">
        <v>3320</v>
      </c>
      <c r="F185" s="0" t="s">
        <v>2835</v>
      </c>
      <c r="G185" s="0" t="s">
        <v>3321</v>
      </c>
    </row>
    <row customHeight="1" ht="11.25">
      <c r="A186" s="0" t="s">
        <v>16</v>
      </c>
      <c r="B186" s="0" t="s">
        <v>3311</v>
      </c>
      <c r="C186" s="0" t="s">
        <v>3312</v>
      </c>
      <c r="D186" s="0" t="s">
        <v>3322</v>
      </c>
      <c r="E186" s="0" t="s">
        <v>3323</v>
      </c>
      <c r="F186" s="0" t="s">
        <v>2835</v>
      </c>
      <c r="G186" s="0" t="s">
        <v>3324</v>
      </c>
    </row>
    <row customHeight="1" ht="11.25">
      <c r="A187" s="0" t="s">
        <v>16</v>
      </c>
      <c r="B187" s="0" t="s">
        <v>3311</v>
      </c>
      <c r="C187" s="0" t="s">
        <v>3312</v>
      </c>
      <c r="D187" s="0" t="s">
        <v>3325</v>
      </c>
      <c r="E187" s="0" t="s">
        <v>3326</v>
      </c>
      <c r="F187" s="0" t="s">
        <v>2835</v>
      </c>
      <c r="G187" s="0" t="s">
        <v>3327</v>
      </c>
    </row>
    <row customHeight="1" ht="11.25">
      <c r="A188" s="0" t="s">
        <v>16</v>
      </c>
      <c r="B188" s="0" t="s">
        <v>3311</v>
      </c>
      <c r="C188" s="0" t="s">
        <v>3312</v>
      </c>
      <c r="D188" s="0" t="s">
        <v>3328</v>
      </c>
      <c r="E188" s="0" t="s">
        <v>3329</v>
      </c>
      <c r="F188" s="0" t="s">
        <v>2835</v>
      </c>
      <c r="G188" s="0" t="s">
        <v>3330</v>
      </c>
    </row>
    <row customHeight="1" ht="11.25">
      <c r="A189" s="0" t="s">
        <v>16</v>
      </c>
      <c r="B189" s="0" t="s">
        <v>3311</v>
      </c>
      <c r="C189" s="0" t="s">
        <v>3312</v>
      </c>
      <c r="D189" s="0" t="s">
        <v>3331</v>
      </c>
      <c r="E189" s="0" t="s">
        <v>3332</v>
      </c>
      <c r="F189" s="0" t="s">
        <v>2835</v>
      </c>
      <c r="G189" s="0" t="s">
        <v>3333</v>
      </c>
    </row>
    <row customHeight="1" ht="11.25">
      <c r="A190" s="0" t="s">
        <v>16</v>
      </c>
      <c r="B190" s="0" t="s">
        <v>3311</v>
      </c>
      <c r="C190" s="0" t="s">
        <v>3312</v>
      </c>
      <c r="D190" s="0" t="s">
        <v>3334</v>
      </c>
      <c r="E190" s="0" t="s">
        <v>3335</v>
      </c>
      <c r="F190" s="0" t="s">
        <v>2835</v>
      </c>
      <c r="G190" s="0" t="s">
        <v>3336</v>
      </c>
    </row>
    <row customHeight="1" ht="11.25">
      <c r="A191" s="0" t="s">
        <v>16</v>
      </c>
      <c r="B191" s="0" t="s">
        <v>3311</v>
      </c>
      <c r="C191" s="0" t="s">
        <v>3312</v>
      </c>
      <c r="D191" s="0" t="s">
        <v>2975</v>
      </c>
      <c r="E191" s="0" t="s">
        <v>3337</v>
      </c>
      <c r="F191" s="0" t="s">
        <v>2835</v>
      </c>
      <c r="G191" s="0" t="s">
        <v>3338</v>
      </c>
    </row>
    <row customHeight="1" ht="11.25">
      <c r="A192" s="0" t="s">
        <v>16</v>
      </c>
      <c r="B192" s="0" t="s">
        <v>3311</v>
      </c>
      <c r="C192" s="0" t="s">
        <v>3312</v>
      </c>
      <c r="D192" s="0" t="s">
        <v>3339</v>
      </c>
      <c r="E192" s="0" t="s">
        <v>3340</v>
      </c>
      <c r="F192" s="0" t="s">
        <v>2835</v>
      </c>
      <c r="G192" s="0" t="s">
        <v>3341</v>
      </c>
    </row>
    <row customHeight="1" ht="11.25">
      <c r="A193" s="0" t="s">
        <v>16</v>
      </c>
      <c r="B193" s="0" t="s">
        <v>3311</v>
      </c>
      <c r="C193" s="0" t="s">
        <v>3312</v>
      </c>
      <c r="D193" s="0" t="s">
        <v>3342</v>
      </c>
      <c r="E193" s="0" t="s">
        <v>3343</v>
      </c>
      <c r="F193" s="0" t="s">
        <v>2835</v>
      </c>
      <c r="G193" s="0" t="s">
        <v>3344</v>
      </c>
    </row>
    <row customHeight="1" ht="11.25">
      <c r="A194" s="0" t="s">
        <v>16</v>
      </c>
      <c r="B194" s="0" t="s">
        <v>3311</v>
      </c>
      <c r="C194" s="0" t="s">
        <v>3312</v>
      </c>
      <c r="D194" s="0" t="s">
        <v>3345</v>
      </c>
      <c r="E194" s="0" t="s">
        <v>3346</v>
      </c>
      <c r="F194" s="0" t="s">
        <v>2835</v>
      </c>
      <c r="G194" s="0" t="s">
        <v>3347</v>
      </c>
    </row>
    <row customHeight="1" ht="11.25">
      <c r="A195" s="0" t="s">
        <v>16</v>
      </c>
      <c r="B195" s="0" t="s">
        <v>3311</v>
      </c>
      <c r="C195" s="0" t="s">
        <v>3312</v>
      </c>
      <c r="D195" s="0" t="s">
        <v>3348</v>
      </c>
      <c r="E195" s="0" t="s">
        <v>3349</v>
      </c>
      <c r="F195" s="0" t="s">
        <v>2835</v>
      </c>
      <c r="G195" s="0" t="s">
        <v>3350</v>
      </c>
    </row>
    <row customHeight="1" ht="11.25">
      <c r="A196" s="0" t="s">
        <v>16</v>
      </c>
      <c r="B196" s="0" t="s">
        <v>3311</v>
      </c>
      <c r="C196" s="0" t="s">
        <v>3312</v>
      </c>
      <c r="D196" s="0" t="s">
        <v>3351</v>
      </c>
      <c r="E196" s="0" t="s">
        <v>3352</v>
      </c>
      <c r="F196" s="0" t="s">
        <v>2835</v>
      </c>
      <c r="G196" s="0" t="s">
        <v>3353</v>
      </c>
    </row>
    <row customHeight="1" ht="11.25">
      <c r="A197" s="0" t="s">
        <v>16</v>
      </c>
      <c r="B197" s="0" t="s">
        <v>3311</v>
      </c>
      <c r="C197" s="0" t="s">
        <v>3312</v>
      </c>
      <c r="D197" s="0" t="s">
        <v>3354</v>
      </c>
      <c r="E197" s="0" t="s">
        <v>3355</v>
      </c>
      <c r="F197" s="0" t="s">
        <v>2835</v>
      </c>
      <c r="G197" s="0" t="s">
        <v>3356</v>
      </c>
    </row>
    <row customHeight="1" ht="11.25">
      <c r="A198" s="0" t="s">
        <v>16</v>
      </c>
      <c r="B198" s="0" t="s">
        <v>3311</v>
      </c>
      <c r="C198" s="0" t="s">
        <v>3312</v>
      </c>
      <c r="D198" s="0" t="s">
        <v>3357</v>
      </c>
      <c r="E198" s="0" t="s">
        <v>3358</v>
      </c>
      <c r="F198" s="0" t="s">
        <v>2835</v>
      </c>
      <c r="G198" s="0" t="s">
        <v>3359</v>
      </c>
    </row>
    <row customHeight="1" ht="11.25">
      <c r="A199" s="0" t="s">
        <v>16</v>
      </c>
      <c r="B199" s="0" t="s">
        <v>3311</v>
      </c>
      <c r="C199" s="0" t="s">
        <v>3312</v>
      </c>
      <c r="D199" s="0" t="s">
        <v>3360</v>
      </c>
      <c r="E199" s="0" t="s">
        <v>3361</v>
      </c>
      <c r="F199" s="0" t="s">
        <v>2835</v>
      </c>
      <c r="G199" s="0" t="s">
        <v>3362</v>
      </c>
    </row>
    <row customHeight="1" ht="11.25">
      <c r="A200" s="0" t="s">
        <v>16</v>
      </c>
      <c r="B200" s="0" t="s">
        <v>3311</v>
      </c>
      <c r="C200" s="0" t="s">
        <v>3312</v>
      </c>
      <c r="D200" s="0" t="s">
        <v>3363</v>
      </c>
      <c r="E200" s="0" t="s">
        <v>3364</v>
      </c>
      <c r="F200" s="0" t="s">
        <v>2835</v>
      </c>
      <c r="G200" s="0" t="s">
        <v>3365</v>
      </c>
    </row>
    <row customHeight="1" ht="11.25">
      <c r="A201" s="0" t="s">
        <v>16</v>
      </c>
      <c r="B201" s="0" t="s">
        <v>3311</v>
      </c>
      <c r="C201" s="0" t="s">
        <v>3312</v>
      </c>
      <c r="D201" s="0" t="s">
        <v>3366</v>
      </c>
      <c r="E201" s="0" t="s">
        <v>3367</v>
      </c>
      <c r="F201" s="0" t="s">
        <v>2835</v>
      </c>
      <c r="G201" s="0" t="s">
        <v>3368</v>
      </c>
    </row>
    <row customHeight="1" ht="11.25">
      <c r="A202" s="0" t="s">
        <v>16</v>
      </c>
      <c r="B202" s="0" t="s">
        <v>3311</v>
      </c>
      <c r="C202" s="0" t="s">
        <v>3312</v>
      </c>
      <c r="D202" s="0" t="s">
        <v>3369</v>
      </c>
      <c r="E202" s="0" t="s">
        <v>3370</v>
      </c>
      <c r="F202" s="0" t="s">
        <v>2835</v>
      </c>
      <c r="G202" s="0" t="s">
        <v>3371</v>
      </c>
    </row>
    <row customHeight="1" ht="11.25">
      <c r="A203" s="0" t="s">
        <v>16</v>
      </c>
      <c r="B203" s="0" t="s">
        <v>3311</v>
      </c>
      <c r="C203" s="0" t="s">
        <v>3312</v>
      </c>
      <c r="D203" s="0" t="s">
        <v>3311</v>
      </c>
      <c r="E203" s="0" t="s">
        <v>3312</v>
      </c>
      <c r="F203" s="0" t="s">
        <v>2832</v>
      </c>
      <c r="G203" s="0" t="s">
        <v>3372</v>
      </c>
    </row>
    <row customHeight="1" ht="11.25">
      <c r="A204" s="0" t="s">
        <v>16</v>
      </c>
      <c r="B204" s="0" t="s">
        <v>3311</v>
      </c>
      <c r="C204" s="0" t="s">
        <v>3312</v>
      </c>
      <c r="D204" s="0" t="s">
        <v>3373</v>
      </c>
      <c r="E204" s="0" t="s">
        <v>3374</v>
      </c>
      <c r="F204" s="0" t="s">
        <v>2835</v>
      </c>
      <c r="G204" s="0" t="s">
        <v>3375</v>
      </c>
    </row>
    <row customHeight="1" ht="11.25">
      <c r="A205" s="0" t="s">
        <v>16</v>
      </c>
      <c r="B205" s="0" t="s">
        <v>3311</v>
      </c>
      <c r="C205" s="0" t="s">
        <v>3312</v>
      </c>
      <c r="D205" s="0" t="s">
        <v>3376</v>
      </c>
      <c r="E205" s="0" t="s">
        <v>3377</v>
      </c>
      <c r="F205" s="0" t="s">
        <v>2835</v>
      </c>
      <c r="G205" s="0" t="s">
        <v>3378</v>
      </c>
    </row>
    <row customHeight="1" ht="11.25">
      <c r="A206" s="0" t="s">
        <v>16</v>
      </c>
      <c r="B206" s="0" t="s">
        <v>3379</v>
      </c>
      <c r="C206" s="0" t="s">
        <v>3380</v>
      </c>
      <c r="D206" s="0" t="s">
        <v>3381</v>
      </c>
      <c r="E206" s="0" t="s">
        <v>3382</v>
      </c>
      <c r="F206" s="0" t="s">
        <v>2835</v>
      </c>
      <c r="G206" s="0" t="s">
        <v>3383</v>
      </c>
    </row>
    <row customHeight="1" ht="11.25">
      <c r="A207" s="0" t="s">
        <v>16</v>
      </c>
      <c r="B207" s="0" t="s">
        <v>3379</v>
      </c>
      <c r="C207" s="0" t="s">
        <v>3380</v>
      </c>
      <c r="D207" s="0" t="s">
        <v>3384</v>
      </c>
      <c r="E207" s="0" t="s">
        <v>3385</v>
      </c>
      <c r="F207" s="0" t="s">
        <v>2835</v>
      </c>
      <c r="G207" s="0" t="s">
        <v>3386</v>
      </c>
    </row>
    <row customHeight="1" ht="11.25">
      <c r="A208" s="0" t="s">
        <v>16</v>
      </c>
      <c r="B208" s="0" t="s">
        <v>3379</v>
      </c>
      <c r="C208" s="0" t="s">
        <v>3380</v>
      </c>
      <c r="D208" s="0" t="s">
        <v>3387</v>
      </c>
      <c r="E208" s="0" t="s">
        <v>3388</v>
      </c>
      <c r="F208" s="0" t="s">
        <v>2835</v>
      </c>
      <c r="G208" s="0" t="s">
        <v>3389</v>
      </c>
    </row>
    <row customHeight="1" ht="11.25">
      <c r="A209" s="0" t="s">
        <v>16</v>
      </c>
      <c r="B209" s="0" t="s">
        <v>3379</v>
      </c>
      <c r="C209" s="0" t="s">
        <v>3380</v>
      </c>
      <c r="D209" s="0" t="s">
        <v>3390</v>
      </c>
      <c r="E209" s="0" t="s">
        <v>3391</v>
      </c>
      <c r="F209" s="0" t="s">
        <v>2835</v>
      </c>
      <c r="G209" s="0" t="s">
        <v>3392</v>
      </c>
    </row>
    <row customHeight="1" ht="11.25">
      <c r="A210" s="0" t="s">
        <v>16</v>
      </c>
      <c r="B210" s="0" t="s">
        <v>3379</v>
      </c>
      <c r="C210" s="0" t="s">
        <v>3380</v>
      </c>
      <c r="D210" s="0" t="s">
        <v>3393</v>
      </c>
      <c r="E210" s="0" t="s">
        <v>3394</v>
      </c>
      <c r="F210" s="0" t="s">
        <v>2835</v>
      </c>
      <c r="G210" s="0" t="s">
        <v>3395</v>
      </c>
    </row>
    <row customHeight="1" ht="11.25">
      <c r="A211" s="0" t="s">
        <v>16</v>
      </c>
      <c r="B211" s="0" t="s">
        <v>3379</v>
      </c>
      <c r="C211" s="0" t="s">
        <v>3380</v>
      </c>
      <c r="D211" s="0" t="s">
        <v>3396</v>
      </c>
      <c r="E211" s="0" t="s">
        <v>3397</v>
      </c>
      <c r="F211" s="0" t="s">
        <v>2835</v>
      </c>
      <c r="G211" s="0" t="s">
        <v>3398</v>
      </c>
    </row>
    <row customHeight="1" ht="11.25">
      <c r="A212" s="0" t="s">
        <v>16</v>
      </c>
      <c r="B212" s="0" t="s">
        <v>3379</v>
      </c>
      <c r="C212" s="0" t="s">
        <v>3380</v>
      </c>
      <c r="D212" s="0" t="s">
        <v>3399</v>
      </c>
      <c r="E212" s="0" t="s">
        <v>3400</v>
      </c>
      <c r="F212" s="0" t="s">
        <v>2835</v>
      </c>
      <c r="G212" s="0" t="s">
        <v>3401</v>
      </c>
    </row>
    <row customHeight="1" ht="11.25">
      <c r="A213" s="0" t="s">
        <v>16</v>
      </c>
      <c r="B213" s="0" t="s">
        <v>3379</v>
      </c>
      <c r="C213" s="0" t="s">
        <v>3380</v>
      </c>
      <c r="D213" s="0" t="s">
        <v>3402</v>
      </c>
      <c r="E213" s="0" t="s">
        <v>3403</v>
      </c>
      <c r="F213" s="0" t="s">
        <v>2835</v>
      </c>
      <c r="G213" s="0" t="s">
        <v>3404</v>
      </c>
    </row>
    <row customHeight="1" ht="11.25">
      <c r="A214" s="0" t="s">
        <v>16</v>
      </c>
      <c r="B214" s="0" t="s">
        <v>3379</v>
      </c>
      <c r="C214" s="0" t="s">
        <v>3380</v>
      </c>
      <c r="D214" s="0" t="s">
        <v>3405</v>
      </c>
      <c r="E214" s="0" t="s">
        <v>3406</v>
      </c>
      <c r="F214" s="0" t="s">
        <v>2835</v>
      </c>
      <c r="G214" s="0" t="s">
        <v>3407</v>
      </c>
    </row>
    <row customHeight="1" ht="11.25">
      <c r="A215" s="0" t="s">
        <v>16</v>
      </c>
      <c r="B215" s="0" t="s">
        <v>3379</v>
      </c>
      <c r="C215" s="0" t="s">
        <v>3380</v>
      </c>
      <c r="D215" s="0" t="s">
        <v>3408</v>
      </c>
      <c r="E215" s="0" t="s">
        <v>3409</v>
      </c>
      <c r="F215" s="0" t="s">
        <v>2835</v>
      </c>
      <c r="G215" s="0" t="s">
        <v>3410</v>
      </c>
    </row>
    <row customHeight="1" ht="11.25">
      <c r="A216" s="0" t="s">
        <v>16</v>
      </c>
      <c r="B216" s="0" t="s">
        <v>3379</v>
      </c>
      <c r="C216" s="0" t="s">
        <v>3380</v>
      </c>
      <c r="D216" s="0" t="s">
        <v>3411</v>
      </c>
      <c r="E216" s="0" t="s">
        <v>3412</v>
      </c>
      <c r="F216" s="0" t="s">
        <v>2835</v>
      </c>
      <c r="G216" s="0" t="s">
        <v>3413</v>
      </c>
    </row>
    <row customHeight="1" ht="11.25">
      <c r="A217" s="0" t="s">
        <v>16</v>
      </c>
      <c r="B217" s="0" t="s">
        <v>3379</v>
      </c>
      <c r="C217" s="0" t="s">
        <v>3380</v>
      </c>
      <c r="D217" s="0" t="s">
        <v>3414</v>
      </c>
      <c r="E217" s="0" t="s">
        <v>3415</v>
      </c>
      <c r="F217" s="0" t="s">
        <v>2835</v>
      </c>
      <c r="G217" s="0" t="s">
        <v>3416</v>
      </c>
    </row>
    <row customHeight="1" ht="11.25">
      <c r="A218" s="0" t="s">
        <v>16</v>
      </c>
      <c r="B218" s="0" t="s">
        <v>3379</v>
      </c>
      <c r="C218" s="0" t="s">
        <v>3380</v>
      </c>
      <c r="D218" s="0" t="s">
        <v>3417</v>
      </c>
      <c r="E218" s="0" t="s">
        <v>3418</v>
      </c>
      <c r="F218" s="0" t="s">
        <v>2835</v>
      </c>
      <c r="G218" s="0" t="s">
        <v>3419</v>
      </c>
    </row>
    <row customHeight="1" ht="11.25">
      <c r="A219" s="0" t="s">
        <v>16</v>
      </c>
      <c r="B219" s="0" t="s">
        <v>3379</v>
      </c>
      <c r="C219" s="0" t="s">
        <v>3380</v>
      </c>
      <c r="D219" s="0" t="s">
        <v>3420</v>
      </c>
      <c r="E219" s="0" t="s">
        <v>3421</v>
      </c>
      <c r="F219" s="0" t="s">
        <v>2835</v>
      </c>
      <c r="G219" s="0" t="s">
        <v>3422</v>
      </c>
    </row>
    <row customHeight="1" ht="11.25">
      <c r="A220" s="0" t="s">
        <v>16</v>
      </c>
      <c r="B220" s="0" t="s">
        <v>3379</v>
      </c>
      <c r="C220" s="0" t="s">
        <v>3380</v>
      </c>
      <c r="D220" s="0" t="s">
        <v>3423</v>
      </c>
      <c r="E220" s="0" t="s">
        <v>3424</v>
      </c>
      <c r="F220" s="0" t="s">
        <v>2835</v>
      </c>
      <c r="G220" s="0" t="s">
        <v>3425</v>
      </c>
    </row>
    <row customHeight="1" ht="11.25">
      <c r="A221" s="0" t="s">
        <v>16</v>
      </c>
      <c r="B221" s="0" t="s">
        <v>3379</v>
      </c>
      <c r="C221" s="0" t="s">
        <v>3380</v>
      </c>
      <c r="D221" s="0" t="s">
        <v>3426</v>
      </c>
      <c r="E221" s="0" t="s">
        <v>3427</v>
      </c>
      <c r="F221" s="0" t="s">
        <v>2835</v>
      </c>
      <c r="G221" s="0" t="s">
        <v>3428</v>
      </c>
    </row>
    <row customHeight="1" ht="11.25">
      <c r="A222" s="0" t="s">
        <v>16</v>
      </c>
      <c r="B222" s="0" t="s">
        <v>3379</v>
      </c>
      <c r="C222" s="0" t="s">
        <v>3380</v>
      </c>
      <c r="D222" s="0" t="s">
        <v>3379</v>
      </c>
      <c r="E222" s="0" t="s">
        <v>3380</v>
      </c>
      <c r="F222" s="0" t="s">
        <v>2832</v>
      </c>
      <c r="G222" s="0" t="s">
        <v>3429</v>
      </c>
    </row>
    <row customHeight="1" ht="11.25">
      <c r="A223" s="0" t="s">
        <v>16</v>
      </c>
      <c r="B223" s="0" t="s">
        <v>3379</v>
      </c>
      <c r="C223" s="0" t="s">
        <v>3380</v>
      </c>
      <c r="D223" s="0" t="s">
        <v>3430</v>
      </c>
      <c r="E223" s="0" t="s">
        <v>3431</v>
      </c>
      <c r="F223" s="0" t="s">
        <v>2835</v>
      </c>
      <c r="G223" s="0" t="s">
        <v>3432</v>
      </c>
    </row>
    <row customHeight="1" ht="11.25">
      <c r="A224" s="0" t="s">
        <v>16</v>
      </c>
      <c r="B224" s="0" t="s">
        <v>3379</v>
      </c>
      <c r="C224" s="0" t="s">
        <v>3380</v>
      </c>
      <c r="D224" s="0" t="s">
        <v>3433</v>
      </c>
      <c r="E224" s="0" t="s">
        <v>3434</v>
      </c>
      <c r="F224" s="0" t="s">
        <v>2835</v>
      </c>
      <c r="G224" s="0" t="s">
        <v>3435</v>
      </c>
    </row>
    <row customHeight="1" ht="11.25">
      <c r="A225" s="0" t="s">
        <v>16</v>
      </c>
      <c r="B225" s="0" t="s">
        <v>3379</v>
      </c>
      <c r="C225" s="0" t="s">
        <v>3380</v>
      </c>
      <c r="D225" s="0" t="s">
        <v>3436</v>
      </c>
      <c r="E225" s="0" t="s">
        <v>3437</v>
      </c>
      <c r="F225" s="0" t="s">
        <v>2835</v>
      </c>
      <c r="G225" s="0" t="s">
        <v>3438</v>
      </c>
    </row>
    <row customHeight="1" ht="11.25">
      <c r="A226" s="0" t="s">
        <v>16</v>
      </c>
      <c r="B226" s="0" t="s">
        <v>3379</v>
      </c>
      <c r="C226" s="0" t="s">
        <v>3380</v>
      </c>
      <c r="D226" s="0" t="s">
        <v>3439</v>
      </c>
      <c r="E226" s="0" t="s">
        <v>3440</v>
      </c>
      <c r="F226" s="0" t="s">
        <v>2835</v>
      </c>
      <c r="G226" s="0" t="s">
        <v>3441</v>
      </c>
    </row>
    <row customHeight="1" ht="11.25">
      <c r="A227" s="0" t="s">
        <v>16</v>
      </c>
      <c r="B227" s="0" t="s">
        <v>3442</v>
      </c>
      <c r="C227" s="0" t="s">
        <v>3443</v>
      </c>
      <c r="D227" s="0" t="s">
        <v>3444</v>
      </c>
      <c r="E227" s="0" t="s">
        <v>3445</v>
      </c>
      <c r="F227" s="0" t="s">
        <v>2835</v>
      </c>
      <c r="G227" s="0" t="s">
        <v>3446</v>
      </c>
    </row>
    <row customHeight="1" ht="11.25">
      <c r="A228" s="0" t="s">
        <v>16</v>
      </c>
      <c r="B228" s="0" t="s">
        <v>3442</v>
      </c>
      <c r="C228" s="0" t="s">
        <v>3443</v>
      </c>
      <c r="D228" s="0" t="s">
        <v>3447</v>
      </c>
      <c r="E228" s="0" t="s">
        <v>3448</v>
      </c>
      <c r="F228" s="0" t="s">
        <v>2835</v>
      </c>
      <c r="G228" s="0" t="s">
        <v>3449</v>
      </c>
    </row>
    <row customHeight="1" ht="11.25">
      <c r="A229" s="0" t="s">
        <v>16</v>
      </c>
      <c r="B229" s="0" t="s">
        <v>3442</v>
      </c>
      <c r="C229" s="0" t="s">
        <v>3443</v>
      </c>
      <c r="D229" s="0" t="s">
        <v>3450</v>
      </c>
      <c r="E229" s="0" t="s">
        <v>3451</v>
      </c>
      <c r="F229" s="0" t="s">
        <v>2835</v>
      </c>
      <c r="G229" s="0" t="s">
        <v>3452</v>
      </c>
    </row>
    <row customHeight="1" ht="11.25">
      <c r="A230" s="0" t="s">
        <v>16</v>
      </c>
      <c r="B230" s="0" t="s">
        <v>3442</v>
      </c>
      <c r="C230" s="0" t="s">
        <v>3443</v>
      </c>
      <c r="D230" s="0" t="s">
        <v>2860</v>
      </c>
      <c r="E230" s="0" t="s">
        <v>3453</v>
      </c>
      <c r="F230" s="0" t="s">
        <v>2835</v>
      </c>
      <c r="G230" s="0" t="s">
        <v>3454</v>
      </c>
    </row>
    <row customHeight="1" ht="11.25">
      <c r="A231" s="0" t="s">
        <v>16</v>
      </c>
      <c r="B231" s="0" t="s">
        <v>3442</v>
      </c>
      <c r="C231" s="0" t="s">
        <v>3443</v>
      </c>
      <c r="D231" s="0" t="s">
        <v>3455</v>
      </c>
      <c r="E231" s="0" t="s">
        <v>3456</v>
      </c>
      <c r="F231" s="0" t="s">
        <v>2835</v>
      </c>
      <c r="G231" s="0" t="s">
        <v>3457</v>
      </c>
    </row>
    <row customHeight="1" ht="11.25">
      <c r="A232" s="0" t="s">
        <v>16</v>
      </c>
      <c r="B232" s="0" t="s">
        <v>3442</v>
      </c>
      <c r="C232" s="0" t="s">
        <v>3443</v>
      </c>
      <c r="D232" s="0" t="s">
        <v>3458</v>
      </c>
      <c r="E232" s="0" t="s">
        <v>3459</v>
      </c>
      <c r="F232" s="0" t="s">
        <v>3460</v>
      </c>
      <c r="G232" s="0" t="s">
        <v>3461</v>
      </c>
    </row>
    <row customHeight="1" ht="11.25">
      <c r="A233" s="0" t="s">
        <v>16</v>
      </c>
      <c r="B233" s="0" t="s">
        <v>3442</v>
      </c>
      <c r="C233" s="0" t="s">
        <v>3443</v>
      </c>
      <c r="D233" s="0" t="s">
        <v>3462</v>
      </c>
      <c r="E233" s="0" t="s">
        <v>3463</v>
      </c>
      <c r="F233" s="0" t="s">
        <v>2835</v>
      </c>
      <c r="G233" s="0" t="s">
        <v>3464</v>
      </c>
    </row>
    <row customHeight="1" ht="11.25">
      <c r="A234" s="0" t="s">
        <v>16</v>
      </c>
      <c r="B234" s="0" t="s">
        <v>3442</v>
      </c>
      <c r="C234" s="0" t="s">
        <v>3443</v>
      </c>
      <c r="D234" s="0" t="s">
        <v>3465</v>
      </c>
      <c r="E234" s="0" t="s">
        <v>3466</v>
      </c>
      <c r="F234" s="0" t="s">
        <v>2835</v>
      </c>
      <c r="G234" s="0" t="s">
        <v>3467</v>
      </c>
    </row>
    <row customHeight="1" ht="11.25">
      <c r="A235" s="0" t="s">
        <v>16</v>
      </c>
      <c r="B235" s="0" t="s">
        <v>3442</v>
      </c>
      <c r="C235" s="0" t="s">
        <v>3443</v>
      </c>
      <c r="D235" s="0" t="s">
        <v>3468</v>
      </c>
      <c r="E235" s="0" t="s">
        <v>3469</v>
      </c>
      <c r="F235" s="0" t="s">
        <v>2835</v>
      </c>
      <c r="G235" s="0" t="s">
        <v>3470</v>
      </c>
    </row>
    <row customHeight="1" ht="11.25">
      <c r="A236" s="0" t="s">
        <v>16</v>
      </c>
      <c r="B236" s="0" t="s">
        <v>3442</v>
      </c>
      <c r="C236" s="0" t="s">
        <v>3443</v>
      </c>
      <c r="D236" s="0" t="s">
        <v>3471</v>
      </c>
      <c r="E236" s="0" t="s">
        <v>3472</v>
      </c>
      <c r="F236" s="0" t="s">
        <v>2835</v>
      </c>
      <c r="G236" s="0" t="s">
        <v>3473</v>
      </c>
    </row>
    <row customHeight="1" ht="11.25">
      <c r="A237" s="0" t="s">
        <v>16</v>
      </c>
      <c r="B237" s="0" t="s">
        <v>3442</v>
      </c>
      <c r="C237" s="0" t="s">
        <v>3443</v>
      </c>
      <c r="D237" s="0" t="s">
        <v>3442</v>
      </c>
      <c r="E237" s="0" t="s">
        <v>3443</v>
      </c>
      <c r="F237" s="0" t="s">
        <v>2832</v>
      </c>
      <c r="G237" s="0" t="s">
        <v>3474</v>
      </c>
    </row>
    <row customHeight="1" ht="11.25">
      <c r="A238" s="0" t="s">
        <v>16</v>
      </c>
      <c r="B238" s="0" t="s">
        <v>3442</v>
      </c>
      <c r="C238" s="0" t="s">
        <v>3443</v>
      </c>
      <c r="D238" s="0" t="s">
        <v>3475</v>
      </c>
      <c r="E238" s="0" t="s">
        <v>3476</v>
      </c>
      <c r="F238" s="0" t="s">
        <v>2835</v>
      </c>
      <c r="G238" s="0" t="s">
        <v>3477</v>
      </c>
    </row>
    <row customHeight="1" ht="11.25">
      <c r="A239" s="0" t="s">
        <v>16</v>
      </c>
      <c r="B239" s="0" t="s">
        <v>3442</v>
      </c>
      <c r="C239" s="0" t="s">
        <v>3443</v>
      </c>
      <c r="D239" s="0" t="s">
        <v>3478</v>
      </c>
      <c r="E239" s="0" t="s">
        <v>3479</v>
      </c>
      <c r="F239" s="0" t="s">
        <v>2835</v>
      </c>
      <c r="G239" s="0" t="s">
        <v>3480</v>
      </c>
    </row>
    <row customHeight="1" ht="11.25">
      <c r="A240" s="0" t="s">
        <v>16</v>
      </c>
      <c r="B240" s="0" t="s">
        <v>3442</v>
      </c>
      <c r="C240" s="0" t="s">
        <v>3443</v>
      </c>
      <c r="D240" s="0" t="s">
        <v>3481</v>
      </c>
      <c r="E240" s="0" t="s">
        <v>3482</v>
      </c>
      <c r="F240" s="0" t="s">
        <v>2835</v>
      </c>
      <c r="G240" s="0" t="s">
        <v>3483</v>
      </c>
    </row>
    <row customHeight="1" ht="11.25">
      <c r="A241" s="0" t="s">
        <v>16</v>
      </c>
      <c r="B241" s="0" t="s">
        <v>3484</v>
      </c>
      <c r="C241" s="0" t="s">
        <v>3485</v>
      </c>
      <c r="D241" s="0" t="s">
        <v>3486</v>
      </c>
      <c r="E241" s="0" t="s">
        <v>3487</v>
      </c>
      <c r="F241" s="0" t="s">
        <v>2835</v>
      </c>
      <c r="G241" s="0" t="s">
        <v>3488</v>
      </c>
    </row>
    <row customHeight="1" ht="11.25">
      <c r="A242" s="0" t="s">
        <v>16</v>
      </c>
      <c r="B242" s="0" t="s">
        <v>3484</v>
      </c>
      <c r="C242" s="0" t="s">
        <v>3485</v>
      </c>
      <c r="D242" s="0" t="s">
        <v>3489</v>
      </c>
      <c r="E242" s="0" t="s">
        <v>3490</v>
      </c>
      <c r="F242" s="0" t="s">
        <v>2835</v>
      </c>
      <c r="G242" s="0" t="s">
        <v>3491</v>
      </c>
    </row>
    <row customHeight="1" ht="11.25">
      <c r="A243" s="0" t="s">
        <v>16</v>
      </c>
      <c r="B243" s="0" t="s">
        <v>3484</v>
      </c>
      <c r="C243" s="0" t="s">
        <v>3485</v>
      </c>
      <c r="D243" s="0" t="s">
        <v>3492</v>
      </c>
      <c r="E243" s="0" t="s">
        <v>3493</v>
      </c>
      <c r="F243" s="0" t="s">
        <v>2835</v>
      </c>
      <c r="G243" s="0" t="s">
        <v>3494</v>
      </c>
    </row>
    <row customHeight="1" ht="11.25">
      <c r="A244" s="0" t="s">
        <v>16</v>
      </c>
      <c r="B244" s="0" t="s">
        <v>3484</v>
      </c>
      <c r="C244" s="0" t="s">
        <v>3485</v>
      </c>
      <c r="D244" s="0" t="s">
        <v>3495</v>
      </c>
      <c r="E244" s="0" t="s">
        <v>3496</v>
      </c>
      <c r="F244" s="0" t="s">
        <v>2835</v>
      </c>
      <c r="G244" s="0" t="s">
        <v>3497</v>
      </c>
    </row>
    <row customHeight="1" ht="11.25">
      <c r="A245" s="0" t="s">
        <v>16</v>
      </c>
      <c r="B245" s="0" t="s">
        <v>3484</v>
      </c>
      <c r="C245" s="0" t="s">
        <v>3485</v>
      </c>
      <c r="D245" s="0" t="s">
        <v>3498</v>
      </c>
      <c r="E245" s="0" t="s">
        <v>3499</v>
      </c>
      <c r="F245" s="0" t="s">
        <v>2835</v>
      </c>
      <c r="G245" s="0" t="s">
        <v>3500</v>
      </c>
    </row>
    <row customHeight="1" ht="11.25">
      <c r="A246" s="0" t="s">
        <v>16</v>
      </c>
      <c r="B246" s="0" t="s">
        <v>3484</v>
      </c>
      <c r="C246" s="0" t="s">
        <v>3485</v>
      </c>
      <c r="D246" s="0" t="s">
        <v>3501</v>
      </c>
      <c r="E246" s="0" t="s">
        <v>3502</v>
      </c>
      <c r="F246" s="0" t="s">
        <v>2835</v>
      </c>
      <c r="G246" s="0" t="s">
        <v>3503</v>
      </c>
    </row>
    <row customHeight="1" ht="11.25">
      <c r="A247" s="0" t="s">
        <v>16</v>
      </c>
      <c r="B247" s="0" t="s">
        <v>3484</v>
      </c>
      <c r="C247" s="0" t="s">
        <v>3485</v>
      </c>
      <c r="D247" s="0" t="s">
        <v>3504</v>
      </c>
      <c r="E247" s="0" t="s">
        <v>3505</v>
      </c>
      <c r="F247" s="0" t="s">
        <v>2835</v>
      </c>
      <c r="G247" s="0" t="s">
        <v>3506</v>
      </c>
    </row>
    <row customHeight="1" ht="11.25">
      <c r="A248" s="0" t="s">
        <v>16</v>
      </c>
      <c r="B248" s="0" t="s">
        <v>3484</v>
      </c>
      <c r="C248" s="0" t="s">
        <v>3485</v>
      </c>
      <c r="D248" s="0" t="s">
        <v>3507</v>
      </c>
      <c r="E248" s="0" t="s">
        <v>3508</v>
      </c>
      <c r="F248" s="0" t="s">
        <v>2835</v>
      </c>
      <c r="G248" s="0" t="s">
        <v>3509</v>
      </c>
    </row>
    <row customHeight="1" ht="11.25">
      <c r="A249" s="0" t="s">
        <v>16</v>
      </c>
      <c r="B249" s="0" t="s">
        <v>3484</v>
      </c>
      <c r="C249" s="0" t="s">
        <v>3485</v>
      </c>
      <c r="D249" s="0" t="s">
        <v>3510</v>
      </c>
      <c r="E249" s="0" t="s">
        <v>3511</v>
      </c>
      <c r="F249" s="0" t="s">
        <v>2835</v>
      </c>
      <c r="G249" s="0" t="s">
        <v>3512</v>
      </c>
    </row>
    <row customHeight="1" ht="11.25">
      <c r="A250" s="0" t="s">
        <v>16</v>
      </c>
      <c r="B250" s="0" t="s">
        <v>3484</v>
      </c>
      <c r="C250" s="0" t="s">
        <v>3485</v>
      </c>
      <c r="D250" s="0" t="s">
        <v>3513</v>
      </c>
      <c r="E250" s="0" t="s">
        <v>3514</v>
      </c>
      <c r="F250" s="0" t="s">
        <v>2835</v>
      </c>
      <c r="G250" s="0" t="s">
        <v>3515</v>
      </c>
    </row>
    <row customHeight="1" ht="11.25">
      <c r="A251" s="0" t="s">
        <v>16</v>
      </c>
      <c r="B251" s="0" t="s">
        <v>3484</v>
      </c>
      <c r="C251" s="0" t="s">
        <v>3485</v>
      </c>
      <c r="D251" s="0" t="s">
        <v>3516</v>
      </c>
      <c r="E251" s="0" t="s">
        <v>3517</v>
      </c>
      <c r="F251" s="0" t="s">
        <v>2835</v>
      </c>
      <c r="G251" s="0" t="s">
        <v>3518</v>
      </c>
    </row>
    <row customHeight="1" ht="11.25">
      <c r="A252" s="0" t="s">
        <v>16</v>
      </c>
      <c r="B252" s="0" t="s">
        <v>3484</v>
      </c>
      <c r="C252" s="0" t="s">
        <v>3485</v>
      </c>
      <c r="D252" s="0" t="s">
        <v>3519</v>
      </c>
      <c r="E252" s="0" t="s">
        <v>3520</v>
      </c>
      <c r="F252" s="0" t="s">
        <v>2835</v>
      </c>
      <c r="G252" s="0" t="s">
        <v>3521</v>
      </c>
    </row>
    <row customHeight="1" ht="11.25">
      <c r="A253" s="0" t="s">
        <v>16</v>
      </c>
      <c r="B253" s="0" t="s">
        <v>3484</v>
      </c>
      <c r="C253" s="0" t="s">
        <v>3485</v>
      </c>
      <c r="D253" s="0" t="s">
        <v>3484</v>
      </c>
      <c r="E253" s="0" t="s">
        <v>3485</v>
      </c>
      <c r="F253" s="0" t="s">
        <v>2832</v>
      </c>
      <c r="G253" s="0" t="s">
        <v>3522</v>
      </c>
    </row>
    <row customHeight="1" ht="11.25">
      <c r="A254" s="0" t="s">
        <v>16</v>
      </c>
      <c r="B254" s="0" t="s">
        <v>3484</v>
      </c>
      <c r="C254" s="0" t="s">
        <v>3485</v>
      </c>
      <c r="D254" s="0" t="s">
        <v>3523</v>
      </c>
      <c r="E254" s="0" t="s">
        <v>3524</v>
      </c>
      <c r="F254" s="0" t="s">
        <v>2835</v>
      </c>
      <c r="G254" s="0" t="s">
        <v>3525</v>
      </c>
    </row>
    <row customHeight="1" ht="11.25">
      <c r="A255" s="0" t="s">
        <v>16</v>
      </c>
      <c r="B255" s="0" t="s">
        <v>3484</v>
      </c>
      <c r="C255" s="0" t="s">
        <v>3485</v>
      </c>
      <c r="D255" s="0" t="s">
        <v>3526</v>
      </c>
      <c r="E255" s="0" t="s">
        <v>3527</v>
      </c>
      <c r="F255" s="0" t="s">
        <v>2835</v>
      </c>
      <c r="G255" s="0" t="s">
        <v>3528</v>
      </c>
    </row>
    <row customHeight="1" ht="11.25">
      <c r="A256" s="0" t="s">
        <v>16</v>
      </c>
      <c r="B256" s="0" t="s">
        <v>3529</v>
      </c>
      <c r="C256" s="0" t="s">
        <v>3530</v>
      </c>
      <c r="D256" s="0" t="s">
        <v>3531</v>
      </c>
      <c r="E256" s="0" t="s">
        <v>3532</v>
      </c>
      <c r="F256" s="0" t="s">
        <v>2835</v>
      </c>
      <c r="G256" s="0" t="s">
        <v>3533</v>
      </c>
    </row>
    <row customHeight="1" ht="11.25">
      <c r="A257" s="0" t="s">
        <v>16</v>
      </c>
      <c r="B257" s="0" t="s">
        <v>3529</v>
      </c>
      <c r="C257" s="0" t="s">
        <v>3530</v>
      </c>
      <c r="D257" s="0" t="s">
        <v>3534</v>
      </c>
      <c r="E257" s="0" t="s">
        <v>3535</v>
      </c>
      <c r="F257" s="0" t="s">
        <v>2835</v>
      </c>
      <c r="G257" s="0" t="s">
        <v>3536</v>
      </c>
    </row>
    <row customHeight="1" ht="11.25">
      <c r="A258" s="0" t="s">
        <v>16</v>
      </c>
      <c r="B258" s="0" t="s">
        <v>3529</v>
      </c>
      <c r="C258" s="0" t="s">
        <v>3530</v>
      </c>
      <c r="D258" s="0" t="s">
        <v>3537</v>
      </c>
      <c r="E258" s="0" t="s">
        <v>3538</v>
      </c>
      <c r="F258" s="0" t="s">
        <v>2835</v>
      </c>
      <c r="G258" s="0" t="s">
        <v>3539</v>
      </c>
    </row>
    <row customHeight="1" ht="11.25">
      <c r="A259" s="0" t="s">
        <v>16</v>
      </c>
      <c r="B259" s="0" t="s">
        <v>3529</v>
      </c>
      <c r="C259" s="0" t="s">
        <v>3530</v>
      </c>
      <c r="D259" s="0" t="s">
        <v>3540</v>
      </c>
      <c r="E259" s="0" t="s">
        <v>3541</v>
      </c>
      <c r="F259" s="0" t="s">
        <v>2835</v>
      </c>
      <c r="G259" s="0" t="s">
        <v>3542</v>
      </c>
    </row>
    <row customHeight="1" ht="11.25">
      <c r="A260" s="0" t="s">
        <v>16</v>
      </c>
      <c r="B260" s="0" t="s">
        <v>3529</v>
      </c>
      <c r="C260" s="0" t="s">
        <v>3530</v>
      </c>
      <c r="D260" s="0" t="s">
        <v>3543</v>
      </c>
      <c r="E260" s="0" t="s">
        <v>3544</v>
      </c>
      <c r="F260" s="0" t="s">
        <v>2835</v>
      </c>
      <c r="G260" s="0" t="s">
        <v>3545</v>
      </c>
    </row>
    <row customHeight="1" ht="11.25">
      <c r="A261" s="0" t="s">
        <v>16</v>
      </c>
      <c r="B261" s="0" t="s">
        <v>3529</v>
      </c>
      <c r="C261" s="0" t="s">
        <v>3530</v>
      </c>
      <c r="D261" s="0" t="s">
        <v>3546</v>
      </c>
      <c r="E261" s="0" t="s">
        <v>3547</v>
      </c>
      <c r="F261" s="0" t="s">
        <v>2835</v>
      </c>
      <c r="G261" s="0" t="s">
        <v>3548</v>
      </c>
    </row>
    <row customHeight="1" ht="11.25">
      <c r="A262" s="0" t="s">
        <v>16</v>
      </c>
      <c r="B262" s="0" t="s">
        <v>3529</v>
      </c>
      <c r="C262" s="0" t="s">
        <v>3530</v>
      </c>
      <c r="D262" s="0" t="s">
        <v>3549</v>
      </c>
      <c r="E262" s="0" t="s">
        <v>3550</v>
      </c>
      <c r="F262" s="0" t="s">
        <v>2835</v>
      </c>
      <c r="G262" s="0" t="s">
        <v>3551</v>
      </c>
    </row>
    <row customHeight="1" ht="11.25">
      <c r="A263" s="0" t="s">
        <v>16</v>
      </c>
      <c r="B263" s="0" t="s">
        <v>3529</v>
      </c>
      <c r="C263" s="0" t="s">
        <v>3530</v>
      </c>
      <c r="D263" s="0" t="s">
        <v>3552</v>
      </c>
      <c r="E263" s="0" t="s">
        <v>3553</v>
      </c>
      <c r="F263" s="0" t="s">
        <v>2835</v>
      </c>
      <c r="G263" s="0" t="s">
        <v>3554</v>
      </c>
    </row>
    <row customHeight="1" ht="11.25">
      <c r="A264" s="0" t="s">
        <v>16</v>
      </c>
      <c r="B264" s="0" t="s">
        <v>3529</v>
      </c>
      <c r="C264" s="0" t="s">
        <v>3530</v>
      </c>
      <c r="D264" s="0" t="s">
        <v>3555</v>
      </c>
      <c r="E264" s="0" t="s">
        <v>3556</v>
      </c>
      <c r="F264" s="0" t="s">
        <v>2835</v>
      </c>
      <c r="G264" s="0" t="s">
        <v>3557</v>
      </c>
    </row>
    <row customHeight="1" ht="11.25">
      <c r="A265" s="0" t="s">
        <v>16</v>
      </c>
      <c r="B265" s="0" t="s">
        <v>3529</v>
      </c>
      <c r="C265" s="0" t="s">
        <v>3530</v>
      </c>
      <c r="D265" s="0" t="s">
        <v>3529</v>
      </c>
      <c r="E265" s="0" t="s">
        <v>3530</v>
      </c>
      <c r="F265" s="0" t="s">
        <v>2832</v>
      </c>
      <c r="G265" s="0" t="s">
        <v>3558</v>
      </c>
    </row>
    <row customHeight="1" ht="11.25">
      <c r="A266" s="0" t="s">
        <v>16</v>
      </c>
      <c r="B266" s="0" t="s">
        <v>3529</v>
      </c>
      <c r="C266" s="0" t="s">
        <v>3530</v>
      </c>
      <c r="D266" s="0" t="s">
        <v>3559</v>
      </c>
      <c r="E266" s="0" t="s">
        <v>3560</v>
      </c>
      <c r="F266" s="0" t="s">
        <v>2835</v>
      </c>
      <c r="G266" s="0" t="s">
        <v>3561</v>
      </c>
    </row>
    <row customHeight="1" ht="11.25">
      <c r="A267" s="0" t="s">
        <v>16</v>
      </c>
      <c r="B267" s="0" t="s">
        <v>3562</v>
      </c>
      <c r="C267" s="0" t="s">
        <v>3563</v>
      </c>
      <c r="D267" s="0" t="s">
        <v>3564</v>
      </c>
      <c r="E267" s="0" t="s">
        <v>3565</v>
      </c>
      <c r="F267" s="0" t="s">
        <v>2835</v>
      </c>
      <c r="G267" s="0" t="s">
        <v>3566</v>
      </c>
    </row>
    <row customHeight="1" ht="11.25">
      <c r="A268" s="0" t="s">
        <v>16</v>
      </c>
      <c r="B268" s="0" t="s">
        <v>3562</v>
      </c>
      <c r="C268" s="0" t="s">
        <v>3563</v>
      </c>
      <c r="D268" s="0" t="s">
        <v>3567</v>
      </c>
      <c r="E268" s="0" t="s">
        <v>3568</v>
      </c>
      <c r="F268" s="0" t="s">
        <v>2835</v>
      </c>
      <c r="G268" s="0" t="s">
        <v>3569</v>
      </c>
    </row>
    <row customHeight="1" ht="11.25">
      <c r="A269" s="0" t="s">
        <v>16</v>
      </c>
      <c r="B269" s="0" t="s">
        <v>3562</v>
      </c>
      <c r="C269" s="0" t="s">
        <v>3563</v>
      </c>
      <c r="D269" s="0" t="s">
        <v>3570</v>
      </c>
      <c r="E269" s="0" t="s">
        <v>3571</v>
      </c>
      <c r="F269" s="0" t="s">
        <v>2835</v>
      </c>
      <c r="G269" s="0" t="s">
        <v>3572</v>
      </c>
    </row>
    <row customHeight="1" ht="11.25">
      <c r="A270" s="0" t="s">
        <v>16</v>
      </c>
      <c r="B270" s="0" t="s">
        <v>3562</v>
      </c>
      <c r="C270" s="0" t="s">
        <v>3563</v>
      </c>
      <c r="D270" s="0" t="s">
        <v>3573</v>
      </c>
      <c r="E270" s="0" t="s">
        <v>3574</v>
      </c>
      <c r="F270" s="0" t="s">
        <v>2835</v>
      </c>
      <c r="G270" s="0" t="s">
        <v>3575</v>
      </c>
    </row>
    <row customHeight="1" ht="11.25">
      <c r="A271" s="0" t="s">
        <v>16</v>
      </c>
      <c r="B271" s="0" t="s">
        <v>3562</v>
      </c>
      <c r="C271" s="0" t="s">
        <v>3563</v>
      </c>
      <c r="D271" s="0" t="s">
        <v>2860</v>
      </c>
      <c r="E271" s="0" t="s">
        <v>3576</v>
      </c>
      <c r="F271" s="0" t="s">
        <v>2835</v>
      </c>
      <c r="G271" s="0" t="s">
        <v>3577</v>
      </c>
    </row>
    <row customHeight="1" ht="11.25">
      <c r="A272" s="0" t="s">
        <v>16</v>
      </c>
      <c r="B272" s="0" t="s">
        <v>3562</v>
      </c>
      <c r="C272" s="0" t="s">
        <v>3563</v>
      </c>
      <c r="D272" s="0" t="s">
        <v>3578</v>
      </c>
      <c r="E272" s="0" t="s">
        <v>3579</v>
      </c>
      <c r="F272" s="0" t="s">
        <v>2835</v>
      </c>
      <c r="G272" s="0" t="s">
        <v>3580</v>
      </c>
    </row>
    <row customHeight="1" ht="11.25">
      <c r="A273" s="0" t="s">
        <v>16</v>
      </c>
      <c r="B273" s="0" t="s">
        <v>3562</v>
      </c>
      <c r="C273" s="0" t="s">
        <v>3563</v>
      </c>
      <c r="D273" s="0" t="s">
        <v>3581</v>
      </c>
      <c r="E273" s="0" t="s">
        <v>3582</v>
      </c>
      <c r="F273" s="0" t="s">
        <v>2835</v>
      </c>
      <c r="G273" s="0" t="s">
        <v>3583</v>
      </c>
    </row>
    <row customHeight="1" ht="11.25">
      <c r="A274" s="0" t="s">
        <v>16</v>
      </c>
      <c r="B274" s="0" t="s">
        <v>3562</v>
      </c>
      <c r="C274" s="0" t="s">
        <v>3563</v>
      </c>
      <c r="D274" s="0" t="s">
        <v>3584</v>
      </c>
      <c r="E274" s="0" t="s">
        <v>3585</v>
      </c>
      <c r="F274" s="0" t="s">
        <v>2835</v>
      </c>
      <c r="G274" s="0" t="s">
        <v>3586</v>
      </c>
    </row>
    <row customHeight="1" ht="11.25">
      <c r="A275" s="0" t="s">
        <v>16</v>
      </c>
      <c r="B275" s="0" t="s">
        <v>3562</v>
      </c>
      <c r="C275" s="0" t="s">
        <v>3563</v>
      </c>
      <c r="D275" s="0" t="s">
        <v>3587</v>
      </c>
      <c r="E275" s="0" t="s">
        <v>3588</v>
      </c>
      <c r="F275" s="0" t="s">
        <v>2835</v>
      </c>
      <c r="G275" s="0" t="s">
        <v>3589</v>
      </c>
    </row>
    <row customHeight="1" ht="11.25">
      <c r="A276" s="0" t="s">
        <v>16</v>
      </c>
      <c r="B276" s="0" t="s">
        <v>3562</v>
      </c>
      <c r="C276" s="0" t="s">
        <v>3563</v>
      </c>
      <c r="D276" s="0" t="s">
        <v>3590</v>
      </c>
      <c r="E276" s="0" t="s">
        <v>3591</v>
      </c>
      <c r="F276" s="0" t="s">
        <v>2835</v>
      </c>
      <c r="G276" s="0" t="s">
        <v>3592</v>
      </c>
    </row>
    <row customHeight="1" ht="11.25">
      <c r="A277" s="0" t="s">
        <v>16</v>
      </c>
      <c r="B277" s="0" t="s">
        <v>3562</v>
      </c>
      <c r="C277" s="0" t="s">
        <v>3563</v>
      </c>
      <c r="D277" s="0" t="s">
        <v>3593</v>
      </c>
      <c r="E277" s="0" t="s">
        <v>3594</v>
      </c>
      <c r="F277" s="0" t="s">
        <v>2835</v>
      </c>
      <c r="G277" s="0" t="s">
        <v>3595</v>
      </c>
    </row>
    <row customHeight="1" ht="11.25">
      <c r="A278" s="0" t="s">
        <v>16</v>
      </c>
      <c r="B278" s="0" t="s">
        <v>3562</v>
      </c>
      <c r="C278" s="0" t="s">
        <v>3563</v>
      </c>
      <c r="D278" s="0" t="s">
        <v>3596</v>
      </c>
      <c r="E278" s="0" t="s">
        <v>3597</v>
      </c>
      <c r="F278" s="0" t="s">
        <v>2835</v>
      </c>
      <c r="G278" s="0" t="s">
        <v>3598</v>
      </c>
    </row>
    <row customHeight="1" ht="11.25">
      <c r="A279" s="0" t="s">
        <v>16</v>
      </c>
      <c r="B279" s="0" t="s">
        <v>3562</v>
      </c>
      <c r="C279" s="0" t="s">
        <v>3563</v>
      </c>
      <c r="D279" s="0" t="s">
        <v>3599</v>
      </c>
      <c r="E279" s="0" t="s">
        <v>3600</v>
      </c>
      <c r="F279" s="0" t="s">
        <v>2835</v>
      </c>
      <c r="G279" s="0" t="s">
        <v>3601</v>
      </c>
    </row>
    <row customHeight="1" ht="11.25">
      <c r="A280" s="0" t="s">
        <v>16</v>
      </c>
      <c r="B280" s="0" t="s">
        <v>3562</v>
      </c>
      <c r="C280" s="0" t="s">
        <v>3563</v>
      </c>
      <c r="D280" s="0" t="s">
        <v>3602</v>
      </c>
      <c r="E280" s="0" t="s">
        <v>3603</v>
      </c>
      <c r="F280" s="0" t="s">
        <v>2835</v>
      </c>
      <c r="G280" s="0" t="s">
        <v>3604</v>
      </c>
    </row>
    <row customHeight="1" ht="11.25">
      <c r="A281" s="0" t="s">
        <v>16</v>
      </c>
      <c r="B281" s="0" t="s">
        <v>3562</v>
      </c>
      <c r="C281" s="0" t="s">
        <v>3563</v>
      </c>
      <c r="D281" s="0" t="s">
        <v>3605</v>
      </c>
      <c r="E281" s="0" t="s">
        <v>3606</v>
      </c>
      <c r="F281" s="0" t="s">
        <v>2835</v>
      </c>
      <c r="G281" s="0" t="s">
        <v>3607</v>
      </c>
    </row>
    <row customHeight="1" ht="11.25">
      <c r="A282" s="0" t="s">
        <v>16</v>
      </c>
      <c r="B282" s="0" t="s">
        <v>3562</v>
      </c>
      <c r="C282" s="0" t="s">
        <v>3563</v>
      </c>
      <c r="D282" s="0" t="s">
        <v>3562</v>
      </c>
      <c r="E282" s="0" t="s">
        <v>3563</v>
      </c>
      <c r="F282" s="0" t="s">
        <v>2832</v>
      </c>
      <c r="G282" s="0" t="s">
        <v>3608</v>
      </c>
    </row>
    <row customHeight="1" ht="11.25">
      <c r="A283" s="0" t="s">
        <v>16</v>
      </c>
      <c r="B283" s="0" t="s">
        <v>3609</v>
      </c>
      <c r="C283" s="0" t="s">
        <v>3610</v>
      </c>
      <c r="D283" s="0" t="s">
        <v>3611</v>
      </c>
      <c r="E283" s="0" t="s">
        <v>3612</v>
      </c>
      <c r="F283" s="0" t="s">
        <v>2835</v>
      </c>
      <c r="G283" s="0" t="s">
        <v>3613</v>
      </c>
    </row>
    <row customHeight="1" ht="11.25">
      <c r="A284" s="0" t="s">
        <v>16</v>
      </c>
      <c r="B284" s="0" t="s">
        <v>3609</v>
      </c>
      <c r="C284" s="0" t="s">
        <v>3610</v>
      </c>
      <c r="D284" s="0" t="s">
        <v>3614</v>
      </c>
      <c r="E284" s="0" t="s">
        <v>3615</v>
      </c>
      <c r="F284" s="0" t="s">
        <v>2835</v>
      </c>
      <c r="G284" s="0" t="s">
        <v>3616</v>
      </c>
    </row>
    <row customHeight="1" ht="11.25">
      <c r="A285" s="0" t="s">
        <v>16</v>
      </c>
      <c r="B285" s="0" t="s">
        <v>3609</v>
      </c>
      <c r="C285" s="0" t="s">
        <v>3610</v>
      </c>
      <c r="D285" s="0" t="s">
        <v>2928</v>
      </c>
      <c r="E285" s="0" t="s">
        <v>3617</v>
      </c>
      <c r="F285" s="0" t="s">
        <v>2835</v>
      </c>
      <c r="G285" s="0" t="s">
        <v>3618</v>
      </c>
    </row>
    <row customHeight="1" ht="11.25">
      <c r="A286" s="0" t="s">
        <v>16</v>
      </c>
      <c r="B286" s="0" t="s">
        <v>3609</v>
      </c>
      <c r="C286" s="0" t="s">
        <v>3610</v>
      </c>
      <c r="D286" s="0" t="s">
        <v>3619</v>
      </c>
      <c r="E286" s="0" t="s">
        <v>3620</v>
      </c>
      <c r="F286" s="0" t="s">
        <v>2835</v>
      </c>
      <c r="G286" s="0" t="s">
        <v>3621</v>
      </c>
    </row>
    <row customHeight="1" ht="11.25">
      <c r="A287" s="0" t="s">
        <v>16</v>
      </c>
      <c r="B287" s="0" t="s">
        <v>3609</v>
      </c>
      <c r="C287" s="0" t="s">
        <v>3610</v>
      </c>
      <c r="D287" s="0" t="s">
        <v>3622</v>
      </c>
      <c r="E287" s="0" t="s">
        <v>3623</v>
      </c>
      <c r="F287" s="0" t="s">
        <v>2835</v>
      </c>
      <c r="G287" s="0" t="s">
        <v>3624</v>
      </c>
    </row>
    <row customHeight="1" ht="11.25">
      <c r="A288" s="0" t="s">
        <v>16</v>
      </c>
      <c r="B288" s="0" t="s">
        <v>3609</v>
      </c>
      <c r="C288" s="0" t="s">
        <v>3610</v>
      </c>
      <c r="D288" s="0" t="s">
        <v>3625</v>
      </c>
      <c r="E288" s="0" t="s">
        <v>3626</v>
      </c>
      <c r="F288" s="0" t="s">
        <v>2835</v>
      </c>
      <c r="G288" s="0" t="s">
        <v>3627</v>
      </c>
    </row>
    <row customHeight="1" ht="11.25">
      <c r="A289" s="0" t="s">
        <v>16</v>
      </c>
      <c r="B289" s="0" t="s">
        <v>3609</v>
      </c>
      <c r="C289" s="0" t="s">
        <v>3610</v>
      </c>
      <c r="D289" s="0" t="s">
        <v>3628</v>
      </c>
      <c r="E289" s="0" t="s">
        <v>3629</v>
      </c>
      <c r="F289" s="0" t="s">
        <v>2835</v>
      </c>
      <c r="G289" s="0" t="s">
        <v>3630</v>
      </c>
    </row>
    <row customHeight="1" ht="11.25">
      <c r="A290" s="0" t="s">
        <v>16</v>
      </c>
      <c r="B290" s="0" t="s">
        <v>3609</v>
      </c>
      <c r="C290" s="0" t="s">
        <v>3610</v>
      </c>
      <c r="D290" s="0" t="s">
        <v>3631</v>
      </c>
      <c r="E290" s="0" t="s">
        <v>3632</v>
      </c>
      <c r="F290" s="0" t="s">
        <v>2835</v>
      </c>
      <c r="G290" s="0" t="s">
        <v>3633</v>
      </c>
    </row>
    <row customHeight="1" ht="11.25">
      <c r="A291" s="0" t="s">
        <v>16</v>
      </c>
      <c r="B291" s="0" t="s">
        <v>3609</v>
      </c>
      <c r="C291" s="0" t="s">
        <v>3610</v>
      </c>
      <c r="D291" s="0" t="s">
        <v>3304</v>
      </c>
      <c r="E291" s="0" t="s">
        <v>3634</v>
      </c>
      <c r="F291" s="0" t="s">
        <v>2835</v>
      </c>
      <c r="G291" s="0" t="s">
        <v>3635</v>
      </c>
    </row>
    <row customHeight="1" ht="11.25">
      <c r="A292" s="0" t="s">
        <v>16</v>
      </c>
      <c r="B292" s="0" t="s">
        <v>3609</v>
      </c>
      <c r="C292" s="0" t="s">
        <v>3610</v>
      </c>
      <c r="D292" s="0" t="s">
        <v>3308</v>
      </c>
      <c r="E292" s="0" t="s">
        <v>3636</v>
      </c>
      <c r="F292" s="0" t="s">
        <v>2835</v>
      </c>
      <c r="G292" s="0" t="s">
        <v>3637</v>
      </c>
    </row>
    <row customHeight="1" ht="11.25">
      <c r="A293" s="0" t="s">
        <v>16</v>
      </c>
      <c r="B293" s="0" t="s">
        <v>3609</v>
      </c>
      <c r="C293" s="0" t="s">
        <v>3610</v>
      </c>
      <c r="D293" s="0" t="s">
        <v>3638</v>
      </c>
      <c r="E293" s="0" t="s">
        <v>3639</v>
      </c>
      <c r="F293" s="0" t="s">
        <v>2835</v>
      </c>
      <c r="G293" s="0" t="s">
        <v>3640</v>
      </c>
    </row>
    <row customHeight="1" ht="11.25">
      <c r="A294" s="0" t="s">
        <v>16</v>
      </c>
      <c r="B294" s="0" t="s">
        <v>3609</v>
      </c>
      <c r="C294" s="0" t="s">
        <v>3610</v>
      </c>
      <c r="D294" s="0" t="s">
        <v>3641</v>
      </c>
      <c r="E294" s="0" t="s">
        <v>3642</v>
      </c>
      <c r="F294" s="0" t="s">
        <v>2835</v>
      </c>
      <c r="G294" s="0" t="s">
        <v>3643</v>
      </c>
    </row>
    <row customHeight="1" ht="11.25">
      <c r="A295" s="0" t="s">
        <v>16</v>
      </c>
      <c r="B295" s="0" t="s">
        <v>3609</v>
      </c>
      <c r="C295" s="0" t="s">
        <v>3610</v>
      </c>
      <c r="D295" s="0" t="s">
        <v>3644</v>
      </c>
      <c r="E295" s="0" t="s">
        <v>3645</v>
      </c>
      <c r="F295" s="0" t="s">
        <v>2835</v>
      </c>
      <c r="G295" s="0" t="s">
        <v>3646</v>
      </c>
    </row>
    <row customHeight="1" ht="11.25">
      <c r="A296" s="0" t="s">
        <v>16</v>
      </c>
      <c r="B296" s="0" t="s">
        <v>3609</v>
      </c>
      <c r="C296" s="0" t="s">
        <v>3610</v>
      </c>
      <c r="D296" s="0" t="s">
        <v>3609</v>
      </c>
      <c r="E296" s="0" t="s">
        <v>3610</v>
      </c>
      <c r="F296" s="0" t="s">
        <v>2832</v>
      </c>
      <c r="G296" s="0" t="s">
        <v>3647</v>
      </c>
    </row>
    <row customHeight="1" ht="11.25">
      <c r="A297" s="0" t="s">
        <v>16</v>
      </c>
      <c r="B297" s="0" t="s">
        <v>3609</v>
      </c>
      <c r="C297" s="0" t="s">
        <v>3610</v>
      </c>
      <c r="D297" s="0" t="s">
        <v>3648</v>
      </c>
      <c r="E297" s="0" t="s">
        <v>3649</v>
      </c>
      <c r="F297" s="0" t="s">
        <v>2835</v>
      </c>
      <c r="G297" s="0" t="s">
        <v>3650</v>
      </c>
    </row>
    <row customHeight="1" ht="11.25">
      <c r="A298" s="0" t="s">
        <v>16</v>
      </c>
      <c r="B298" s="0" t="s">
        <v>3651</v>
      </c>
      <c r="C298" s="0" t="s">
        <v>3652</v>
      </c>
      <c r="D298" s="0" t="s">
        <v>3651</v>
      </c>
      <c r="E298" s="0" t="s">
        <v>3652</v>
      </c>
      <c r="F298" s="0" t="s">
        <v>3010</v>
      </c>
      <c r="G298" s="0" t="s">
        <v>3653</v>
      </c>
    </row>
    <row customHeight="1" ht="11.25">
      <c r="A299" s="0" t="s">
        <v>16</v>
      </c>
      <c r="B299" s="0" t="s">
        <v>3654</v>
      </c>
      <c r="C299" s="0" t="s">
        <v>3655</v>
      </c>
      <c r="D299" s="0" t="s">
        <v>3654</v>
      </c>
      <c r="E299" s="0" t="s">
        <v>3655</v>
      </c>
      <c r="F299" s="0" t="s">
        <v>3010</v>
      </c>
      <c r="G299" s="0" t="s">
        <v>3656</v>
      </c>
    </row>
    <row customHeight="1" ht="11.25">
      <c r="A300" s="0" t="s">
        <v>16</v>
      </c>
      <c r="B300" s="0" t="s">
        <v>102</v>
      </c>
      <c r="C300" s="0" t="s">
        <v>103</v>
      </c>
      <c r="D300" s="0" t="s">
        <v>102</v>
      </c>
      <c r="E300" s="0" t="s">
        <v>103</v>
      </c>
      <c r="F300" s="0" t="s">
        <v>3010</v>
      </c>
      <c r="G300" s="0" t="s">
        <v>101</v>
      </c>
    </row>
    <row customHeight="1" ht="11.25">
      <c r="A301" s="0" t="s">
        <v>16</v>
      </c>
      <c r="B301" s="0" t="s">
        <v>3657</v>
      </c>
      <c r="C301" s="0" t="s">
        <v>3658</v>
      </c>
      <c r="D301" s="0" t="s">
        <v>3657</v>
      </c>
      <c r="E301" s="0" t="s">
        <v>3658</v>
      </c>
      <c r="F301" s="0" t="s">
        <v>3010</v>
      </c>
      <c r="G301" s="0" t="s">
        <v>3659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2D7C4-C415-A48D-012B-FCDDF52EB8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3707</v>
      </c>
      <c r="B1" s="835" t="s">
        <v>3708</v>
      </c>
      <c r="C1" s="835" t="s">
        <v>1212</v>
      </c>
    </row>
    <row customHeight="1" ht="11.25">
      <c r="A2" s="835">
        <v>4189678</v>
      </c>
      <c r="B2" s="835" t="s">
        <v>3709</v>
      </c>
      <c r="C2" s="835" t="s">
        <v>3710</v>
      </c>
    </row>
    <row customHeight="1" ht="11.25">
      <c r="A3" s="835">
        <v>4190415</v>
      </c>
      <c r="B3" s="835" t="s">
        <v>3711</v>
      </c>
      <c r="C3" s="835" t="s">
        <v>3710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5E689-1F18-E13A-97EF-68EC7DB31C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3712</v>
      </c>
      <c r="B1" s="163" t="s">
        <v>3713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E3FCD-267F-A352-9024-B0C3A89185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3714</v>
      </c>
      <c r="B1" s="0" t="b">
        <v>1</v>
      </c>
    </row>
    <row customHeight="1" ht="11.25">
      <c r="A2" s="0" t="s">
        <v>3715</v>
      </c>
      <c r="B2" s="0" t="b">
        <v>0</v>
      </c>
    </row>
    <row customHeight="1" ht="11.25">
      <c r="A3" s="0" t="s">
        <v>3716</v>
      </c>
      <c r="B3" s="0" t="b">
        <v>1</v>
      </c>
    </row>
    <row customHeight="1" ht="11.25">
      <c r="A4" s="0" t="s">
        <v>3717</v>
      </c>
      <c r="B4" s="0" t="b">
        <v>0</v>
      </c>
    </row>
    <row customHeight="1" ht="11.25">
      <c r="A5" s="0" t="s">
        <v>3718</v>
      </c>
      <c r="B5" s="0" t="b">
        <v>0</v>
      </c>
    </row>
    <row customHeight="1" ht="11.25">
      <c r="A6" s="0" t="s">
        <v>3719</v>
      </c>
      <c r="B6" s="0" t="b">
        <v>0</v>
      </c>
    </row>
    <row customHeight="1" ht="11.25">
      <c r="A7" s="0" t="s">
        <v>3720</v>
      </c>
      <c r="B7" s="0" t="b">
        <v>0</v>
      </c>
    </row>
    <row customHeight="1" ht="11.25">
      <c r="A8" s="0" t="s">
        <v>3721</v>
      </c>
      <c r="B8" s="0" t="b">
        <v>0</v>
      </c>
    </row>
    <row customHeight="1" ht="11.25">
      <c r="A9" s="0" t="s">
        <v>3722</v>
      </c>
      <c r="B9" s="0" t="b">
        <v>1</v>
      </c>
    </row>
    <row customHeight="1" ht="11.25">
      <c r="A10" s="0" t="s">
        <v>3723</v>
      </c>
      <c r="B10" s="0" t="b">
        <v>0</v>
      </c>
    </row>
    <row customHeight="1" ht="11.25">
      <c r="A11" s="0" t="s">
        <v>3724</v>
      </c>
      <c r="B11" s="0" t="b">
        <v>0</v>
      </c>
    </row>
    <row customHeight="1" ht="11.25">
      <c r="A12" s="0" t="s">
        <v>3725</v>
      </c>
      <c r="B12" s="0" t="b">
        <v>0</v>
      </c>
    </row>
    <row customHeight="1" ht="11.25">
      <c r="A13" s="0" t="s">
        <v>3726</v>
      </c>
      <c r="B13" s="0" t="b">
        <v>0</v>
      </c>
    </row>
    <row customHeight="1" ht="11.25">
      <c r="A14" s="0" t="s">
        <v>3727</v>
      </c>
      <c r="B14" s="0" t="b">
        <v>0</v>
      </c>
    </row>
    <row customHeight="1" ht="11.25">
      <c r="A15" s="0" t="s">
        <v>3728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BEB3D-2AAE-F887-644A-D663525C3B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1B5B2-28C2-BEBF-4297-3289E0196E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3729</v>
      </c>
      <c r="B1" s="67" t="s">
        <v>3730</v>
      </c>
    </row>
    <row customHeight="1" ht="11.25">
      <c r="A2" s="64" t="s">
        <v>3731</v>
      </c>
      <c r="B2" s="64" t="s">
        <v>3732</v>
      </c>
    </row>
    <row customHeight="1" ht="11.25">
      <c r="A3" s="64" t="s">
        <v>3733</v>
      </c>
      <c r="B3" s="64" t="s">
        <v>3734</v>
      </c>
    </row>
    <row customHeight="1" ht="11.25">
      <c r="A4" s="64" t="s">
        <v>3735</v>
      </c>
      <c r="B4" s="64" t="s">
        <v>3736</v>
      </c>
    </row>
    <row customHeight="1" ht="11.25">
      <c r="A5" s="64" t="s">
        <v>3737</v>
      </c>
      <c r="B5" s="64" t="s">
        <v>3738</v>
      </c>
    </row>
    <row customHeight="1" ht="11.25">
      <c r="A6" s="64" t="s">
        <v>3739</v>
      </c>
      <c r="B6" s="64" t="s">
        <v>3740</v>
      </c>
    </row>
    <row customHeight="1" ht="11.25">
      <c r="A7" s="64" t="s">
        <v>3741</v>
      </c>
      <c r="B7" s="64" t="s">
        <v>3742</v>
      </c>
    </row>
    <row customHeight="1" ht="11.25">
      <c r="A8" s="64" t="s">
        <v>3743</v>
      </c>
      <c r="B8" s="64" t="s">
        <v>3744</v>
      </c>
    </row>
    <row customHeight="1" ht="11.25">
      <c r="A9" s="64" t="s">
        <v>3745</v>
      </c>
      <c r="B9" s="64" t="s">
        <v>3746</v>
      </c>
    </row>
    <row customHeight="1" ht="11.25">
      <c r="A10" s="64" t="s">
        <v>3747</v>
      </c>
      <c r="B10" s="64" t="s">
        <v>3748</v>
      </c>
    </row>
    <row customHeight="1" ht="11.25">
      <c r="A11" s="64" t="s">
        <v>3749</v>
      </c>
      <c r="B11" s="64" t="s">
        <v>3750</v>
      </c>
    </row>
    <row customHeight="1" ht="11.25">
      <c r="A12" s="64" t="s">
        <v>3751</v>
      </c>
      <c r="B12" s="64" t="s">
        <v>3752</v>
      </c>
    </row>
    <row customHeight="1" ht="11.25">
      <c r="A13" s="64" t="s">
        <v>3753</v>
      </c>
      <c r="B13" s="64" t="s">
        <v>3754</v>
      </c>
    </row>
    <row customHeight="1" ht="11.25">
      <c r="A14" s="64" t="s">
        <v>3755</v>
      </c>
      <c r="B14" s="64" t="s">
        <v>3756</v>
      </c>
    </row>
    <row customHeight="1" ht="11.25">
      <c r="A15" s="64" t="s">
        <v>3757</v>
      </c>
      <c r="B15" s="64" t="s">
        <v>3758</v>
      </c>
    </row>
    <row customHeight="1" ht="11.25">
      <c r="A16" s="64" t="s">
        <v>3759</v>
      </c>
      <c r="B16" s="64" t="s">
        <v>3760</v>
      </c>
    </row>
    <row customHeight="1" ht="11.25">
      <c r="A17" s="64" t="s">
        <v>3761</v>
      </c>
      <c r="B17" s="64" t="s">
        <v>3762</v>
      </c>
    </row>
    <row customHeight="1" ht="11.25">
      <c r="A18" s="64" t="s">
        <v>3763</v>
      </c>
      <c r="B18" s="64" t="s">
        <v>3764</v>
      </c>
    </row>
    <row customHeight="1" ht="11.25">
      <c r="A19" s="64" t="s">
        <v>3765</v>
      </c>
      <c r="B19" s="64" t="s">
        <v>3766</v>
      </c>
    </row>
    <row customHeight="1" ht="11.25">
      <c r="A20" s="64" t="s">
        <v>3767</v>
      </c>
      <c r="B20" s="64" t="s">
        <v>3768</v>
      </c>
    </row>
    <row customHeight="1" ht="11.25">
      <c r="A21" s="64" t="s">
        <v>3769</v>
      </c>
      <c r="B21" s="64" t="s">
        <v>3770</v>
      </c>
    </row>
    <row customHeight="1" ht="11.25">
      <c r="A22" s="64" t="s">
        <v>3771</v>
      </c>
      <c r="B22" s="64" t="s">
        <v>3772</v>
      </c>
    </row>
    <row customHeight="1" ht="11.25">
      <c r="A23" s="64" t="s">
        <v>3773</v>
      </c>
      <c r="B23" s="64" t="s">
        <v>3774</v>
      </c>
    </row>
    <row customHeight="1" ht="11.25">
      <c r="A24" s="64" t="s">
        <v>3775</v>
      </c>
      <c r="B24" s="64" t="s">
        <v>3776</v>
      </c>
    </row>
    <row customHeight="1" ht="11.25">
      <c r="A25" s="64" t="s">
        <v>3777</v>
      </c>
      <c r="B25" s="64" t="s">
        <v>3778</v>
      </c>
    </row>
    <row customHeight="1" ht="11.25">
      <c r="A26" s="64" t="s">
        <v>3779</v>
      </c>
      <c r="B26" s="64" t="s">
        <v>3780</v>
      </c>
    </row>
    <row customHeight="1" ht="11.25">
      <c r="A27" s="64" t="s">
        <v>3781</v>
      </c>
      <c r="B27" s="64" t="s">
        <v>3782</v>
      </c>
    </row>
    <row customHeight="1" ht="11.25">
      <c r="A28" s="64" t="s">
        <v>3783</v>
      </c>
      <c r="B28" s="64" t="s">
        <v>3784</v>
      </c>
    </row>
    <row customHeight="1" ht="11.25">
      <c r="A29" s="64" t="s">
        <v>3785</v>
      </c>
      <c r="B29" s="64" t="s">
        <v>3786</v>
      </c>
    </row>
    <row customHeight="1" ht="11.25">
      <c r="A30" s="64" t="s">
        <v>3787</v>
      </c>
      <c r="B30" s="64" t="s">
        <v>3788</v>
      </c>
    </row>
    <row customHeight="1" ht="11.25">
      <c r="A31" s="64" t="s">
        <v>3789</v>
      </c>
      <c r="B31" s="64" t="s">
        <v>3790</v>
      </c>
    </row>
    <row customHeight="1" ht="11.25">
      <c r="A32" s="64" t="s">
        <v>3791</v>
      </c>
      <c r="B32" s="64" t="s">
        <v>3792</v>
      </c>
    </row>
    <row customHeight="1" ht="11.25">
      <c r="A33" s="64" t="s">
        <v>3793</v>
      </c>
      <c r="B33" s="64" t="s">
        <v>3794</v>
      </c>
    </row>
    <row customHeight="1" ht="11.25">
      <c r="A34" s="64" t="s">
        <v>3795</v>
      </c>
      <c r="B34" s="64" t="s">
        <v>3796</v>
      </c>
    </row>
    <row customHeight="1" ht="11.25">
      <c r="A35" s="64" t="s">
        <v>3797</v>
      </c>
      <c r="B35" s="64" t="s">
        <v>3798</v>
      </c>
    </row>
    <row customHeight="1" ht="11.25">
      <c r="A36" s="64" t="s">
        <v>3799</v>
      </c>
      <c r="B36" s="64" t="s">
        <v>3800</v>
      </c>
    </row>
    <row customHeight="1" ht="11.25">
      <c r="A37" s="64" t="s">
        <v>3801</v>
      </c>
      <c r="B37" s="64" t="s">
        <v>3802</v>
      </c>
    </row>
    <row customHeight="1" ht="11.25">
      <c r="A38" s="64" t="s">
        <v>3803</v>
      </c>
      <c r="B38" s="64" t="s">
        <v>3804</v>
      </c>
    </row>
    <row customHeight="1" ht="11.25">
      <c r="A39" s="64" t="s">
        <v>3805</v>
      </c>
      <c r="B39" s="64" t="s">
        <v>3806</v>
      </c>
    </row>
    <row customHeight="1" ht="11.25">
      <c r="A40" s="64" t="s">
        <v>3807</v>
      </c>
      <c r="B40" s="64" t="s">
        <v>3808</v>
      </c>
    </row>
    <row customHeight="1" ht="11.25">
      <c r="A41" s="64" t="s">
        <v>3809</v>
      </c>
      <c r="B41" s="64" t="s">
        <v>3810</v>
      </c>
    </row>
    <row customHeight="1" ht="11.25">
      <c r="A42" s="64" t="s">
        <v>3811</v>
      </c>
      <c r="B42" s="64" t="s">
        <v>3812</v>
      </c>
    </row>
    <row customHeight="1" ht="11.25">
      <c r="A43" s="64" t="s">
        <v>3813</v>
      </c>
      <c r="B43" s="64" t="s">
        <v>3814</v>
      </c>
    </row>
    <row customHeight="1" ht="11.25">
      <c r="A44" s="64" t="s">
        <v>3815</v>
      </c>
      <c r="B44" s="64" t="s">
        <v>3816</v>
      </c>
    </row>
    <row customHeight="1" ht="11.25">
      <c r="A45" s="64" t="s">
        <v>3817</v>
      </c>
      <c r="B45" s="64" t="s">
        <v>3818</v>
      </c>
    </row>
    <row customHeight="1" ht="11.25">
      <c r="A46" s="64" t="s">
        <v>3819</v>
      </c>
      <c r="B46" s="64" t="s">
        <v>3820</v>
      </c>
    </row>
    <row customHeight="1" ht="11.25">
      <c r="A47" s="64" t="s">
        <v>3821</v>
      </c>
      <c r="B47" s="64" t="s">
        <v>3822</v>
      </c>
    </row>
    <row customHeight="1" ht="11.25">
      <c r="A48" s="64" t="s">
        <v>3823</v>
      </c>
      <c r="B48" s="64" t="s">
        <v>3824</v>
      </c>
    </row>
    <row customHeight="1" ht="11.25">
      <c r="A49" s="64" t="s">
        <v>3825</v>
      </c>
      <c r="B49" s="64" t="s">
        <v>3826</v>
      </c>
    </row>
    <row customHeight="1" ht="11.25">
      <c r="A50" s="64" t="s">
        <v>3827</v>
      </c>
      <c r="B50" s="64" t="s">
        <v>3828</v>
      </c>
    </row>
    <row customHeight="1" ht="11.25">
      <c r="A51" s="64" t="s">
        <v>3829</v>
      </c>
      <c r="B51" s="64" t="s">
        <v>3830</v>
      </c>
    </row>
    <row customHeight="1" ht="11.25">
      <c r="A52" s="64" t="s">
        <v>3831</v>
      </c>
      <c r="B52" s="64" t="s">
        <v>3832</v>
      </c>
    </row>
    <row customHeight="1" ht="11.25">
      <c r="A53" s="64" t="s">
        <v>3833</v>
      </c>
      <c r="B53" s="64" t="s">
        <v>3834</v>
      </c>
    </row>
    <row customHeight="1" ht="11.25">
      <c r="A54" s="64" t="s">
        <v>3835</v>
      </c>
      <c r="B54" s="64" t="s">
        <v>3836</v>
      </c>
    </row>
    <row customHeight="1" ht="11.25">
      <c r="A55" s="64" t="s">
        <v>3837</v>
      </c>
      <c r="B55" s="64" t="s">
        <v>3838</v>
      </c>
    </row>
    <row customHeight="1" ht="11.25">
      <c r="A56" s="64" t="s">
        <v>3839</v>
      </c>
      <c r="B56" s="64" t="s">
        <v>3840</v>
      </c>
    </row>
    <row customHeight="1" ht="11.25">
      <c r="A57" s="64" t="s">
        <v>3841</v>
      </c>
      <c r="B57" s="64" t="s">
        <v>3842</v>
      </c>
    </row>
    <row customHeight="1" ht="11.25">
      <c r="A58" s="64" t="s">
        <v>3843</v>
      </c>
      <c r="B58" s="64" t="s">
        <v>3844</v>
      </c>
    </row>
    <row customHeight="1" ht="11.25">
      <c r="A59" s="64" t="s">
        <v>3845</v>
      </c>
      <c r="B59" s="64" t="s">
        <v>3846</v>
      </c>
    </row>
    <row customHeight="1" ht="11.25">
      <c r="A60" s="64" t="s">
        <v>3847</v>
      </c>
      <c r="B60" s="64" t="s">
        <v>3848</v>
      </c>
    </row>
    <row customHeight="1" ht="11.25">
      <c r="A61" s="64"/>
      <c r="B61" s="64" t="s">
        <v>3849</v>
      </c>
    </row>
    <row customHeight="1" ht="11.25">
      <c r="A62" s="64"/>
      <c r="B62" s="64" t="s">
        <v>3850</v>
      </c>
    </row>
    <row customHeight="1" ht="11.25">
      <c r="A63" s="64"/>
      <c r="B63" s="64" t="s">
        <v>3851</v>
      </c>
    </row>
    <row customHeight="1" ht="11.25">
      <c r="A64" s="64"/>
      <c r="B64" s="64" t="s">
        <v>3852</v>
      </c>
    </row>
    <row customHeight="1" ht="11.25">
      <c r="A65" s="64"/>
      <c r="B65" s="64" t="s">
        <v>3853</v>
      </c>
    </row>
    <row customHeight="1" ht="11.25">
      <c r="A66" s="64"/>
      <c r="B66" s="64" t="s">
        <v>3854</v>
      </c>
    </row>
    <row customHeight="1" ht="11.25">
      <c r="A67" s="64"/>
      <c r="B67" s="64" t="s">
        <v>3855</v>
      </c>
    </row>
    <row customHeight="1" ht="11.25">
      <c r="A68" s="64"/>
      <c r="B68" s="64" t="s">
        <v>3856</v>
      </c>
    </row>
    <row customHeight="1" ht="11.25">
      <c r="A69" s="64"/>
      <c r="B69" s="64" t="s">
        <v>3857</v>
      </c>
    </row>
    <row customHeight="1" ht="11.25">
      <c r="A70" s="64"/>
      <c r="B70" s="64" t="s">
        <v>3858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4A765-01BD-9D93-6E21-E6E1FDAC26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3859</v>
      </c>
    </row>
    <row customHeight="1" ht="90">
      <c r="B2" s="94" t="s">
        <v>3860</v>
      </c>
    </row>
    <row customHeight="1" ht="67.5">
      <c r="B3" s="94" t="s">
        <v>3861</v>
      </c>
    </row>
    <row customHeight="1" ht="33.75">
      <c r="B4" s="94" t="s">
        <v>3862</v>
      </c>
    </row>
    <row customHeight="1" ht="11.25">
      <c r="B5" s="94" t="s">
        <v>3863</v>
      </c>
    </row>
    <row customHeight="1" ht="22.5">
      <c r="B6" s="94" t="s">
        <v>3864</v>
      </c>
    </row>
    <row customHeight="1" ht="22.5">
      <c r="B7" s="94" t="s">
        <v>3865</v>
      </c>
    </row>
    <row customHeight="1" ht="22.5">
      <c r="B8" s="94" t="s">
        <v>3866</v>
      </c>
    </row>
    <row customHeight="1" ht="22.5">
      <c r="B9" s="94" t="s">
        <v>3867</v>
      </c>
    </row>
    <row customHeight="1" ht="56.25">
      <c r="B10" s="94" t="s">
        <v>3868</v>
      </c>
    </row>
    <row customHeight="1" ht="12.75">
      <c r="B11" s="159" t="s">
        <v>3869</v>
      </c>
    </row>
    <row customHeight="1" ht="11.25">
      <c r="B12" s="93" t="s">
        <v>3870</v>
      </c>
    </row>
    <row customHeight="1" ht="22.5">
      <c r="B13" s="94" t="s">
        <v>3871</v>
      </c>
    </row>
    <row customHeight="1" ht="67.5">
      <c r="B14" s="94" t="s">
        <v>3872</v>
      </c>
    </row>
    <row customHeight="1" ht="22.5">
      <c r="B15" s="94" t="s">
        <v>3873</v>
      </c>
    </row>
    <row customHeight="1" ht="11.25">
      <c r="B16" s="93" t="s">
        <v>3874</v>
      </c>
      <c r="D16" s="100"/>
    </row>
    <row customHeight="1" ht="33.75">
      <c r="B17" s="94" t="s">
        <v>3875</v>
      </c>
    </row>
    <row customHeight="1" ht="33.75">
      <c r="B18" s="94" t="s">
        <v>3876</v>
      </c>
    </row>
    <row customHeight="1" ht="11.25">
      <c r="B19" s="94" t="s">
        <v>3877</v>
      </c>
    </row>
    <row customHeight="1" ht="33.75">
      <c r="B20" s="94" t="s">
        <v>3878</v>
      </c>
    </row>
    <row customHeight="1" ht="11.25">
      <c r="B21" s="93" t="s">
        <v>3879</v>
      </c>
    </row>
    <row customHeight="1" ht="11.25">
      <c r="B22" s="94" t="s">
        <v>3880</v>
      </c>
    </row>
    <row r="24" customHeight="1" ht="22.5">
      <c r="B24" s="161" t="s">
        <v>3881</v>
      </c>
    </row>
    <row r="26" customHeight="1" ht="11.25">
      <c r="B26" s="93" t="s">
        <v>3882</v>
      </c>
    </row>
    <row customHeight="1" ht="22.5">
      <c r="B27" s="160" t="s">
        <v>438</v>
      </c>
    </row>
    <row customHeight="1" ht="56.25">
      <c r="B28" s="160" t="s">
        <v>3883</v>
      </c>
    </row>
    <row customHeight="1" ht="11.25">
      <c r="B29" s="210" t="s">
        <v>3884</v>
      </c>
    </row>
    <row customHeight="1" ht="22.5">
      <c r="B30" s="160" t="s">
        <v>3885</v>
      </c>
    </row>
    <row r="32" customHeight="1" ht="11.25">
      <c r="A32" s="188"/>
      <c r="B32" s="189" t="s">
        <v>3886</v>
      </c>
    </row>
    <row customHeight="1" ht="14.25">
      <c r="A33" s="190">
        <v>1</v>
      </c>
      <c r="B33" s="191" t="s">
        <v>3887</v>
      </c>
    </row>
    <row customHeight="1" ht="14.25">
      <c r="A34" s="190">
        <v>2</v>
      </c>
      <c r="B34" s="191" t="s">
        <v>3888</v>
      </c>
    </row>
    <row customHeight="1" ht="11.25">
      <c r="B35" s="189" t="s">
        <v>3889</v>
      </c>
    </row>
    <row customHeight="1" ht="11.25">
      <c r="B36" s="191" t="s">
        <v>3890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