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ТСО'!$128:$130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ТСО'!$131:$134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тарифов'!$99:$123</definedName>
    <definedName name="BLOCK_PT_HEAT">'Перечень тарифов'!$13:$97</definedName>
    <definedName name="BLOCK_PT_HEAT_NOT_R">'Перечень тарифов'!$83:$87</definedName>
    <definedName name="BLOCK_PT_HEAT_NOT_R_TMP">'Перечень тарифов'!$78:$82</definedName>
    <definedName name="BLOCK_PT_HEAT_PHEAT">'Перечень тарифов'!$43:$47</definedName>
    <definedName name="BLOCK_PT_HEAT_PHEAT_HIDDEN_FORMULAS">'Перечень тарифов'!$Z$43:$AQ$43</definedName>
    <definedName name="BLOCK_PT_HEAT_RHEAT">'Перечень тарифов'!$18:$42</definedName>
    <definedName name="BLOCK_PT_HEAT_RHEAT_HIDDEN_FORMULAS">'Перечень тарифов'!$Z$18:$AQ$18</definedName>
    <definedName name="BLOCK_PT_HOTVSNA">'Перечень тарифов'!$125:$139</definedName>
    <definedName name="BLOCK_PT_VOTV">'Перечень тарифов'!$141:$155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тарифов'!$Z$12:$Z$157</definedName>
    <definedName name="DIFFERENTIATION_TARIFF_VD_ID">'Перечень тарифов'!$AB$12:$AB$157</definedName>
    <definedName name="DIFFERENTIATION_TARIFF_VTAR_ID">'Перечень тарифов'!$AA$12:$AA$157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Предложение!$L$95</definedName>
    <definedName name="OFFER_METHOD">Предложение!$K$24:$K$93</definedName>
    <definedName name="OFFER_METHOD_FLAG">TEHSHEET!$L$6</definedName>
    <definedName name="OFFER_TARIFF_A_1">Предложение!$24:$26</definedName>
    <definedName name="OFFER_TARIFF_A_2">Предложение!$97:$99</definedName>
    <definedName name="OFFER_TARIFF_A_3">Предложение!$168:$170</definedName>
    <definedName name="OFFER_TARIFF_A_4">Предложение!$239:$241</definedName>
    <definedName name="OFFER_TARIFF_A_5">Предложение!$310:$312</definedName>
    <definedName name="OFFER_TARIFF_A_COLDVSNA_1">Предложение!$61:$63</definedName>
    <definedName name="OFFER_TARIFF_A_COLDVSNA_2">Предложение!$134:$136</definedName>
    <definedName name="OFFER_TARIFF_A_COLDVSNA_3">Предложение!$205:$207</definedName>
    <definedName name="OFFER_TARIFF_A_COLDVSNA_4">Предложение!$276:$278</definedName>
    <definedName name="OFFER_TARIFF_A_COLDVSNA_5">Предложение!$347:$349</definedName>
    <definedName name="OFFER_TARIFF_A_HOTVSNA_1">Предложение!$76:$78</definedName>
    <definedName name="OFFER_TARIFF_A_HOTVSNA_2">Предложение!$149:$151</definedName>
    <definedName name="OFFER_TARIFF_A_HOTVSNA_3">Предложение!$220:$222</definedName>
    <definedName name="OFFER_TARIFF_A_HOTVSNA_4">Предложение!$291:$293</definedName>
    <definedName name="OFFER_TARIFF_A_HOTVSNA_5">Предложение!$362:$364</definedName>
    <definedName name="OFFER_TARIFF_A_VOTV_1">Предложение!$85:$87</definedName>
    <definedName name="OFFER_TARIFF_A_VOTV_2">Предложение!$158:$160</definedName>
    <definedName name="OFFER_TARIFF_A_VOTV_3">Предложение!$229:$231</definedName>
    <definedName name="OFFER_TARIFF_A_VOTV_4">Предложение!$300:$302</definedName>
    <definedName name="OFFER_TARIFF_A_VOTV_5">Предложение!$371:$373</definedName>
    <definedName name="OFFER_TARIFF_B_1">Предложение!$27:$39</definedName>
    <definedName name="OFFER_TARIFF_B_2">Предложение!$100:$112</definedName>
    <definedName name="OFFER_TARIFF_B_3">Предложение!$171:$183</definedName>
    <definedName name="OFFER_TARIFF_B_4">Предложение!$242:$254</definedName>
    <definedName name="OFFER_TARIFF_B_5">Предложение!$313:$325</definedName>
    <definedName name="OFFER_TARIFF_B_COLDVSNA_1">Предложение!$64:$66</definedName>
    <definedName name="OFFER_TARIFF_B_COLDVSNA_2">Предложение!$137:$139</definedName>
    <definedName name="OFFER_TARIFF_B_COLDVSNA_3">Предложение!$208:$210</definedName>
    <definedName name="OFFER_TARIFF_B_COLDVSNA_4">Предложение!$279:$281</definedName>
    <definedName name="OFFER_TARIFF_B_COLDVSNA_5">Предложение!$350:$352</definedName>
    <definedName name="OFFER_TARIFF_B_HOTVSNA_1">Предложение!$79:$81</definedName>
    <definedName name="OFFER_TARIFF_B_HOTVSNA_2">Предложение!$152:$154</definedName>
    <definedName name="OFFER_TARIFF_B_HOTVSNA_3">Предложение!$223:$225</definedName>
    <definedName name="OFFER_TARIFF_B_HOTVSNA_4">Предложение!$294:$296</definedName>
    <definedName name="OFFER_TARIFF_B_HOTVSNA_5">Предложение!$365:$367</definedName>
    <definedName name="OFFER_TARIFF_B_VOTV_1">Предложение!$88:$90</definedName>
    <definedName name="OFFER_TARIFF_B_VOTV_2">Предложение!$161:$163</definedName>
    <definedName name="OFFER_TARIFF_B_VOTV_3">Предложение!$232:$234</definedName>
    <definedName name="OFFER_TARIFF_B_VOTV_4">Предложение!$303:$305</definedName>
    <definedName name="OFFER_TARIFF_B_VOTV_5">Предложение!$374:$376</definedName>
    <definedName name="OFFER_TARIFF_C_1">Предложение!$40:$42</definedName>
    <definedName name="OFFER_TARIFF_C_2">Предложение!$113:$115</definedName>
    <definedName name="OFFER_TARIFF_C_3">Предложение!$184:$186</definedName>
    <definedName name="OFFER_TARIFF_C_4">Предложение!$255:$257</definedName>
    <definedName name="OFFER_TARIFF_C_5">Предложение!$326:$328</definedName>
    <definedName name="OFFER_TARIFF_C_COLDVSNA_1">Предложение!$67:$69</definedName>
    <definedName name="OFFER_TARIFF_C_COLDVSNA_2">Предложение!$140:$142</definedName>
    <definedName name="OFFER_TARIFF_C_COLDVSNA_3">Предложение!$211:$213</definedName>
    <definedName name="OFFER_TARIFF_C_COLDVSNA_4">Предложение!$282:$284</definedName>
    <definedName name="OFFER_TARIFF_C_COLDVSNA_5">Предложение!$353:$355</definedName>
    <definedName name="OFFER_TARIFF_C_HOTVSNA_1">Предложение!$82:$84</definedName>
    <definedName name="OFFER_TARIFF_C_HOTVSNA_2">Предложение!$155:$157</definedName>
    <definedName name="OFFER_TARIFF_C_HOTVSNA_3">Предложение!$226:$228</definedName>
    <definedName name="OFFER_TARIFF_C_HOTVSNA_4">Предложение!$297:$299</definedName>
    <definedName name="OFFER_TARIFF_C_HOTVSNA_5">Предложение!$368:$370</definedName>
    <definedName name="OFFER_TARIFF_C_VOTV_1">Предложение!$91:$93</definedName>
    <definedName name="OFFER_TARIFF_C_VOTV_2">Предложение!$164:$166</definedName>
    <definedName name="OFFER_TARIFF_C_VOTV_3">Предложение!$235:$237</definedName>
    <definedName name="OFFER_TARIFF_C_VOTV_4">Предложение!$306:$308</definedName>
    <definedName name="OFFER_TARIFF_C_VOTV_5">Предложение!$377:$379</definedName>
    <definedName name="OFFER_TARIFF_D_1">Предложение!$43:$45</definedName>
    <definedName name="OFFER_TARIFF_D_2">Предложение!$116:$118</definedName>
    <definedName name="OFFER_TARIFF_D_3">Предложение!$187:$189</definedName>
    <definedName name="OFFER_TARIFF_D_4">Предложение!$258:$260</definedName>
    <definedName name="OFFER_TARIFF_D_5">Предложение!$329:$331</definedName>
    <definedName name="OFFER_TARIFF_D_COLDVSNA_1">Предложение!$70:$72</definedName>
    <definedName name="OFFER_TARIFF_D_COLDVSNA_2">Предложение!$143:$145</definedName>
    <definedName name="OFFER_TARIFF_D_COLDVSNA_3">Предложение!$214:$216</definedName>
    <definedName name="OFFER_TARIFF_D_COLDVSNA_4">Предложение!$285:$287</definedName>
    <definedName name="OFFER_TARIFF_D_COLDVSNA_5">Предложение!$356:$358</definedName>
    <definedName name="OFFER_TARIFF_E_COLDVSNA_1">Предложение!$73:$75</definedName>
    <definedName name="OFFER_TARIFF_E_COLDVSNA_2">Предложение!$146:$148</definedName>
    <definedName name="OFFER_TARIFF_E_COLDVSNA_3">Предложение!$217:$219</definedName>
    <definedName name="OFFER_TARIFF_E_COLDVSNA_4">Предложение!$288:$290</definedName>
    <definedName name="OFFER_TARIFF_E_COLDVSNA_5">Предложение!$359:$361</definedName>
    <definedName name="OFFER_TARIFF_E1_1">Предложение!$46:$48</definedName>
    <definedName name="OFFER_TARIFF_E1_2">Предложение!$119:$121</definedName>
    <definedName name="OFFER_TARIFF_E1_3">Предложение!$190:$192</definedName>
    <definedName name="OFFER_TARIFF_E1_4">Предложение!$261:$263</definedName>
    <definedName name="OFFER_TARIFF_E1_5">Предложение!$332:$334</definedName>
    <definedName name="OFFER_TARIFF_E2_1">Предложение!$49:$51</definedName>
    <definedName name="OFFER_TARIFF_E2_2">Предложение!$122:$124</definedName>
    <definedName name="OFFER_TARIFF_E2_3">Предложение!$193:$195</definedName>
    <definedName name="OFFER_TARIFF_E2_4">Предложение!$264:$266</definedName>
    <definedName name="OFFER_TARIFF_E2_5">Предложение!$335:$337</definedName>
    <definedName name="OFFER_TARIFF_F_1">Предложение!$52:$54</definedName>
    <definedName name="OFFER_TARIFF_F_2">Предложение!$125:$127</definedName>
    <definedName name="OFFER_TARIFF_F_3">Предложение!$196:$198</definedName>
    <definedName name="OFFER_TARIFF_F_4">Предложение!$267:$269</definedName>
    <definedName name="OFFER_TARIFF_F_5">Предложение!$338:$340</definedName>
    <definedName name="OFFER_TARIFF_G_1">Предложение!$55:$57</definedName>
    <definedName name="OFFER_TARIFF_G_2">Предложение!$128:$130</definedName>
    <definedName name="OFFER_TARIFF_G_3">Предложение!$199:$201</definedName>
    <definedName name="OFFER_TARIFF_G_4">Предложение!$270:$272</definedName>
    <definedName name="OFFER_TARIFF_G_5">Предложение!$341:$343</definedName>
    <definedName name="OFFER_TARIFF_H_1">Предложение!$58:$60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Предложение!$G$63</definedName>
    <definedName name="pIns_PT_VTAR_A_COLDVSNA_OFFER_2">Предложение!$G$136</definedName>
    <definedName name="pIns_PT_VTAR_A_COLDVSNA_OFFER_3">Предложение!$G$207</definedName>
    <definedName name="pIns_PT_VTAR_A_COLDVSNA_OFFER_4">Предложение!$G$278</definedName>
    <definedName name="pIns_PT_VTAR_A_COLDVSNA_OFFER_5">Предложение!$G$349</definedName>
    <definedName name="pIns_PT_VTAR_A_COLDVSNA_OFFER5">Предложение!$G$349</definedName>
    <definedName name="pIns_PT_VTAR_A_HOTVSNA">'ГВС. Т-гор.вода'!$T$54</definedName>
    <definedName name="pIns_PT_VTAR_A_HOTVSNA_OFFER_1">Предложение!$G$78</definedName>
    <definedName name="pIns_PT_VTAR_A_HOTVSNA_OFFER_2">Предложение!$G$151</definedName>
    <definedName name="pIns_PT_VTAR_A_HOTVSNA_OFFER_3">Предложение!$G$222</definedName>
    <definedName name="pIns_PT_VTAR_A_HOTVSNA_OFFER_4">Предложение!$G$293</definedName>
    <definedName name="pIns_PT_VTAR_A_HOTVSNA_OFFER_5">Предложение!$G$364</definedName>
    <definedName name="pIns_PT_VTAR_A_OFFER_1">Предложение!$G$26</definedName>
    <definedName name="pIns_PT_VTAR_A_OFFER_2">Предложение!$G$99</definedName>
    <definedName name="pIns_PT_VTAR_A_OFFER_3">Предложение!$G$170</definedName>
    <definedName name="pIns_PT_VTAR_A_OFFER_4">Предложение!$G$241</definedName>
    <definedName name="pIns_PT_VTAR_A_OFFER_5">Предложение!$G$312</definedName>
    <definedName name="pIns_PT_VTAR_A_VOTV">'ВО. Т-во'!$T$53</definedName>
    <definedName name="pIns_PT_VTAR_A_VOTV_OFFER_1">Предложение!$G$87</definedName>
    <definedName name="pIns_PT_VTAR_A_VOTV_OFFER_2">Предложение!$G$160</definedName>
    <definedName name="pIns_PT_VTAR_A_VOTV_OFFER_3">Предложение!$G$231</definedName>
    <definedName name="pIns_PT_VTAR_A_VOTV_OFFER_4">Предложение!$G$302</definedName>
    <definedName name="pIns_PT_VTAR_A_VOTV_OFFER_5">Предложение!$G$373</definedName>
    <definedName name="pIns_PT_VTAR_B">'ТС. Т-ТЭ | ТСО'!$T$127</definedName>
    <definedName name="pIns_PT_VTAR_B_COLDVSNA">'ХВС. Т-тех'!$T$53</definedName>
    <definedName name="pIns_PT_VTAR_B_COLDVSNA_OFFER_1">Предложение!$G$66</definedName>
    <definedName name="pIns_PT_VTAR_B_COLDVSNA_OFFER_2">Предложение!$G$139</definedName>
    <definedName name="pIns_PT_VTAR_B_COLDVSNA_OFFER_3">Предложение!$G$210</definedName>
    <definedName name="pIns_PT_VTAR_B_COLDVSNA_OFFER_4">Предложение!$G$281</definedName>
    <definedName name="pIns_PT_VTAR_B_COLDVSNA_OFFER_5">Предложение!$G$352</definedName>
    <definedName name="pIns_PT_VTAR_B_HOTVSNA">'ГВС. Т-транс'!$T$54</definedName>
    <definedName name="pIns_PT_VTAR_B_HOTVSNA_OFFER_1">Предложение!$G$81</definedName>
    <definedName name="pIns_PT_VTAR_B_HOTVSNA_OFFER_2">Предложение!$G$154</definedName>
    <definedName name="pIns_PT_VTAR_B_HOTVSNA_OFFER_3">Предложение!$G$225</definedName>
    <definedName name="pIns_PT_VTAR_B_HOTVSNA_OFFER_4">Предложение!$G$296</definedName>
    <definedName name="pIns_PT_VTAR_B_HOTVSNA_OFFER_5">Предложение!$G$367</definedName>
    <definedName name="pIns_PT_VTAR_B_OFFER_1">Предложение!$G$39</definedName>
    <definedName name="pIns_PT_VTAR_B_OFFER_2">Предложение!$G$112</definedName>
    <definedName name="pIns_PT_VTAR_B_OFFER_3">Предложение!$G$183</definedName>
    <definedName name="pIns_PT_VTAR_B_OFFER_4">Предложение!$G$254</definedName>
    <definedName name="pIns_PT_VTAR_B_OFFER_5">Предложение!$G$325</definedName>
    <definedName name="pIns_PT_VTAR_B_VOTV">'ВО. Т-транс'!$T$53</definedName>
    <definedName name="pIns_PT_VTAR_B_VOTV_OFFER_1">Предложение!$G$90</definedName>
    <definedName name="pIns_PT_VTAR_B_VOTV_OFFER_2">Предложение!$G$163</definedName>
    <definedName name="pIns_PT_VTAR_B_VOTV_OFFER_3">Предложение!$G$234</definedName>
    <definedName name="pIns_PT_VTAR_B_VOTV_OFFER_4">Предложение!$G$305</definedName>
    <definedName name="pIns_PT_VTAR_B_VOTV_OFFER_5">Предложение!$G$376</definedName>
    <definedName name="pIns_PT_VTAR_C">'ТС. Т-ТН'!$T$57</definedName>
    <definedName name="pIns_PT_VTAR_C_COLDVSNA">'ХВС. Т-транс'!$T$53</definedName>
    <definedName name="pIns_PT_VTAR_C_COLDVSNA_OFFER_1">Предложение!$G$69</definedName>
    <definedName name="pIns_PT_VTAR_C_COLDVSNA_OFFER_2">Предложение!$G$142</definedName>
    <definedName name="pIns_PT_VTAR_C_COLDVSNA_OFFER_3">Предложение!$G$213</definedName>
    <definedName name="pIns_PT_VTAR_C_COLDVSNA_OFFER_4">Предложение!$G$284</definedName>
    <definedName name="pIns_PT_VTAR_C_COLDVSNA_OFFER_5">Предложение!$G$355</definedName>
    <definedName name="pIns_PT_VTAR_C_HOTVSNA">'ГВС. Т-подкл'!$T$63</definedName>
    <definedName name="pIns_PT_VTAR_C_HOTVSNA_OFFER_1">Предложение!$G$84</definedName>
    <definedName name="pIns_PT_VTAR_C_HOTVSNA_OFFER_2">Предложение!$G$157</definedName>
    <definedName name="pIns_PT_VTAR_C_HOTVSNA_OFFER_3">Предложение!$G$228</definedName>
    <definedName name="pIns_PT_VTAR_C_HOTVSNA_OFFER_4">Предложение!$G$299</definedName>
    <definedName name="pIns_PT_VTAR_C_HOTVSNA_OFFER_5">Предложение!$G$370</definedName>
    <definedName name="pIns_PT_VTAR_C_OFFER_1">Предложение!$G$42</definedName>
    <definedName name="pIns_PT_VTAR_C_OFFER_2">Предложение!$G$115</definedName>
    <definedName name="pIns_PT_VTAR_C_OFFER_3">Предложение!$G$186</definedName>
    <definedName name="pIns_PT_VTAR_C_OFFER_4">Предложение!$G$257</definedName>
    <definedName name="pIns_PT_VTAR_C_OFFER_5">Предложение!$G$328</definedName>
    <definedName name="pIns_PT_VTAR_C_VOTV">'ВО. Т-подкл'!$T$63</definedName>
    <definedName name="pIns_PT_VTAR_C_VOTV_OFFER_1">Предложение!$G$93</definedName>
    <definedName name="pIns_PT_VTAR_C_VOTV_OFFER_2">Предложение!$G$166</definedName>
    <definedName name="pIns_PT_VTAR_C_VOTV_OFFER_3">Предложение!$G$237</definedName>
    <definedName name="pIns_PT_VTAR_C_VOTV_OFFER_4">Предложение!$G$308</definedName>
    <definedName name="pIns_PT_VTAR_C_VOTV_OFFER_5">Предложение!$G$379</definedName>
    <definedName name="pIns_PT_VTAR_D">'ТС. Т-гор.вода'!$V$65</definedName>
    <definedName name="pIns_PT_VTAR_D_COLDVSNA">'ХВС. Т-подвоз'!$T$53</definedName>
    <definedName name="pIns_PT_VTAR_D_COLDVSNA_OFFER_1">Предложение!$G$72</definedName>
    <definedName name="pIns_PT_VTAR_D_COLDVSNA_OFFER_2">Предложение!$G$145</definedName>
    <definedName name="pIns_PT_VTAR_D_COLDVSNA_OFFER_3">Предложение!$G$216</definedName>
    <definedName name="pIns_PT_VTAR_D_COLDVSNA_OFFER_4">Предложение!$G$287</definedName>
    <definedName name="pIns_PT_VTAR_D_COLDVSNA_OFFER_5">Предложение!$G$358</definedName>
    <definedName name="pIns_PT_VTAR_D_OFFER_1">Предложение!$G$45</definedName>
    <definedName name="pIns_PT_VTAR_D_OFFER_2">Предложение!$G$118</definedName>
    <definedName name="pIns_PT_VTAR_D_OFFER_3">Предложение!$G$189</definedName>
    <definedName name="pIns_PT_VTAR_D_OFFER_4">Предложение!$G$260</definedName>
    <definedName name="pIns_PT_VTAR_D_OFFER_5">Предложение!$G$331</definedName>
    <definedName name="pIns_PT_VTAR_E_COLDVSNA">'ХВС. Т-подкл'!$T$63</definedName>
    <definedName name="pIns_PT_VTAR_E_COLDVSNA_OFFER_1">Предложение!$G$75</definedName>
    <definedName name="pIns_PT_VTAR_E_COLDVSNA_OFFER_2">Предложение!$G$148</definedName>
    <definedName name="pIns_PT_VTAR_E_COLDVSNA_OFFER_3">Предложение!$G$219</definedName>
    <definedName name="pIns_PT_VTAR_E_COLDVSNA_OFFER_4">Предложение!$G$290</definedName>
    <definedName name="pIns_PT_VTAR_E_COLDVSNA_OFFER_5">Предложение!$G$361</definedName>
    <definedName name="pIns_PT_VTAR_E1">'ТС. Т-передача ТЭ'!$T$57</definedName>
    <definedName name="pIns_PT_VTAR_E1_OFFER_1">Предложение!$G$48</definedName>
    <definedName name="pIns_PT_VTAR_E1_OFFER_2">Предложение!$G$121</definedName>
    <definedName name="pIns_PT_VTAR_E1_OFFER_3">Предложение!$G$192</definedName>
    <definedName name="pIns_PT_VTAR_E1_OFFER_4">Предложение!$G$263</definedName>
    <definedName name="pIns_PT_VTAR_E1_OFFER_5">Предложение!$G$334</definedName>
    <definedName name="pIns_PT_VTAR_E2">'ТС. Т-передача ТН'!$T$57</definedName>
    <definedName name="pIns_PT_VTAR_E2_OFFER_1">Предложение!$G$51</definedName>
    <definedName name="pIns_PT_VTAR_E2_OFFER_2">Предложение!$G$124</definedName>
    <definedName name="pIns_PT_VTAR_E2_OFFER_3">Предложение!$G$195</definedName>
    <definedName name="pIns_PT_VTAR_E2_OFFER_4">Предложение!$G$266</definedName>
    <definedName name="pIns_PT_VTAR_E2_OFFER_5">Предложение!$G$337</definedName>
    <definedName name="pIns_PT_VTAR_F">'ТС. Резерв мощности'!$T$57</definedName>
    <definedName name="pIns_PT_VTAR_F_OFFER_1">Предложение!$G$54</definedName>
    <definedName name="pIns_PT_VTAR_F_OFFER_2">Предложение!$G$127</definedName>
    <definedName name="pIns_PT_VTAR_F_OFFER_3">Предложение!$G$198</definedName>
    <definedName name="pIns_PT_VTAR_F_OFFER_4">Предложение!$G$269</definedName>
    <definedName name="pIns_PT_VTAR_F_OFFER_5">Предложение!$G$340</definedName>
    <definedName name="pIns_PT_VTAR_G">'ТС. Т-подкл'!$T$62</definedName>
    <definedName name="pIns_PT_VTAR_G_OFFER_1">Предложение!$G$57</definedName>
    <definedName name="pIns_PT_VTAR_G_OFFER_2">Предложение!$G$130</definedName>
    <definedName name="pIns_PT_VTAR_G_OFFER_3">Предложение!$G$201</definedName>
    <definedName name="pIns_PT_VTAR_G_OFFER_4">Предложение!$G$272</definedName>
    <definedName name="pIns_PT_VTAR_G_OFFER_5">Предложение!$G$343</definedName>
    <definedName name="pIns_PT_VTAR_H">'ТС. Т-подкл(инд)'!$T$56</definedName>
    <definedName name="pIns_PT_VTAR_H_OFFER_1">Предложение!$G$60</definedName>
    <definedName name="pIns_PT_VTAR_H_OFFER_2">Предложение!$G$133</definedName>
    <definedName name="pIns_PT_VTAR_H_OFFER_3">Предложение!$G$204</definedName>
    <definedName name="pIns_PT_VTAR_H_OFFER_4">Предложение!$G$275</definedName>
    <definedName name="pIns_PT_VTAR_H_OFFER_5">Предложение!$G$346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тарифов'!$AL$12:$AL$157</definedName>
    <definedName name="PT_DIFFERENTIATION_CS_ID">'Перечень тарифов'!$AF$12:$AF$157</definedName>
    <definedName name="PT_DIFFERENTIATION_IST_TE">'Перечень тарифов'!$AM$12:$AM$157</definedName>
    <definedName name="PT_DIFFERENTIATION_IST_TE_ID">'Перечень тарифов'!$AG$12:$AG$157</definedName>
    <definedName name="PT_DIFFERENTIATION_NTAR">'Перечень тарифов'!$AJ$12:$AJ$157</definedName>
    <definedName name="PT_DIFFERENTIATION_NTAR_ID">'Перечень тарифов'!$AD$12:$AD$157</definedName>
    <definedName name="PT_DIFFERENTIATION_NUM_CS">'Перечень тарифов'!$AP$12:$AP$157</definedName>
    <definedName name="PT_DIFFERENTIATION_NUM_IST_TE">'Перечень тарифов'!$AQ$12:$AQ$157</definedName>
    <definedName name="PT_DIFFERENTIATION_NUM_NTAR">'Перечень тарифов'!$AN$12:$AN$157</definedName>
    <definedName name="PT_DIFFERENTIATION_NUM_TER">'Перечень тарифов'!$AO$12:$AO$157</definedName>
    <definedName name="PT_DIFFERENTIATION_TER">'Перечень тарифов'!$AK$12:$AK$157</definedName>
    <definedName name="PT_DIFFERENTIATION_TER_ID">'Перечень тарифов'!$AE$12:$AE$157</definedName>
    <definedName name="PT_DIFFERENTIATION_VDET">'Перечень тарифов'!$AI$12:$AI$157</definedName>
    <definedName name="PT_DIFFERENTIATION_VTAR">'Перечень тарифов'!$AH$12:$AH$157</definedName>
    <definedName name="PT_DIFFERENTIATION_VTAR_ID">'Перечень тарифов'!$AC$12:$AC$157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тарифов'!$F$83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тарифов'!$W$156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Предложение!$L$380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Предложение!$L$380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ТСО'!$AT$128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pt_ntar_30">'ТС. Т-ТЭ | ТСО'!$57:$70</definedName>
    <definedName name="pt_ter_30">'ТС. Т-ТЭ | ТСО'!$58:$69</definedName>
    <definedName name="pt_cs_30">'ТС. Т-ТЭ | ТСО'!$59:$68</definedName>
    <definedName name="pt_ist_te_30">'ТС. Т-ТЭ | ТСО'!$60:$67</definedName>
    <definedName name="pt_ter_31">'ТС. Т-ТЭ | ТСО'!#REF!</definedName>
    <definedName name="pt_cs_31">'ТС. Т-ТЭ | ТСО'!#REF!</definedName>
    <definedName name="pt_ist_te_31">'ТС. Т-ТЭ | ТСО'!#REF!</definedName>
    <definedName name="pt_ntar_3011">'ТС. Т-ТЭ | ТСО'!$71:$84</definedName>
    <definedName name="pt_ter_32">'ТС. Т-ТЭ | ТСО'!$72:$83</definedName>
    <definedName name="pt_cs_32">'ТС. Т-ТЭ | ТСО'!$73:$82</definedName>
    <definedName name="pt_ist_te_32">'ТС. Т-ТЭ | ТСО'!$74:$81</definedName>
    <definedName name="pt_ntar_30111">'ТС. Т-ТЭ | ТСО'!$85:$98</definedName>
    <definedName name="pt_ter_33">'ТС. Т-ТЭ | ТСО'!$86:$97</definedName>
    <definedName name="pt_cs_33">'ТС. Т-ТЭ | ТСО'!$87:$96</definedName>
    <definedName name="pt_ist_te_33">'ТС. Т-ТЭ | ТСО'!$88:$95</definedName>
    <definedName name="pt_ntar_301111">'ТС. Т-ТЭ | ТСО'!$99:$112</definedName>
    <definedName name="pt_ter_34">'ТС. Т-ТЭ | ТСО'!$100:$111</definedName>
    <definedName name="pt_cs_34">'ТС. Т-ТЭ | ТСО'!$101:$110</definedName>
    <definedName name="pt_ist_te_34">'ТС. Т-ТЭ | ТСО'!$102:$109</definedName>
    <definedName name="pt_ntar_3011111">'ТС. Т-ТЭ | ТСО'!$113:$126</definedName>
    <definedName name="pt_ter_35">'ТС. Т-ТЭ | ТСО'!$114:$125</definedName>
    <definedName name="pt_cs_35">'ТС. Т-ТЭ | ТСО'!$115:$124</definedName>
    <definedName name="pt_ist_te_35">'ТС. Т-ТЭ | ТСО'!$116:$123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<sst xmlns="http://schemas.openxmlformats.org/spreadsheetml/2006/main" count="16360" uniqueCount="3877">
  <si>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</si>
  <si>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</si>
  <si>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</si>
  <si>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</si>
  <si>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</si>
  <si>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</si>
  <si>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</si>
  <si>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</si>
  <si>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</si>
  <si>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</si>
  <si>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</si>
  <si>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</si>
  <si>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</si>
  <si>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</si>
  <si>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</si>
  <si>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</si>
  <si>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</si>
  <si>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</si>
  <si>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</si>
  <si>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</si>
  <si>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</si>
  <si>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</si>
  <si>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</si>
  <si>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</si>
  <si>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</si>
  <si>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</si>
  <si>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</si>
  <si>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</si>
  <si>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</si>
  <si>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</si>
  <si>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</si>
  <si>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</si>
  <si>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</si>
  <si>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</si>
  <si>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</si>
  <si>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</si>
  <si>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</si>
  <si>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</si>
  <si>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</si>
  <si>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</si>
  <si>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</si>
  <si>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470/01-21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</si>
  <si>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</si>
  <si>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</si>
  <si>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</si>
  <si>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</si>
  <si>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</si>
  <si>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</si>
  <si>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</si>
  <si>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</si>
  <si>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</si>
  <si>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</si>
  <si>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</si>
  <si>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</si>
  <si>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</si>
  <si>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</si>
  <si>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</si>
  <si>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</si>
  <si>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</si>
  <si>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</si>
  <si>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</si>
  <si>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</si>
  <si>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</si>
  <si>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</si>
  <si>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</si>
  <si>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</si>
  <si>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</si>
  <si>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</si>
  <si>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</si>
  <si>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</si>
  <si>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</si>
  <si>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</si>
  <si>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</si>
  <si>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</si>
  <si>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</si>
  <si>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</si>
  <si>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</si>
  <si>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</si>
  <si>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</si>
  <si>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</si>
  <si>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</si>
  <si>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</si>
  <si>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</si>
  <si>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</si>
  <si>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</si>
  <si>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</si>
  <si>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</si>
  <si>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</si>
  <si>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</si>
  <si>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</si>
  <si>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</si>
  <si>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</si>
  <si>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</si>
  <si>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</si>
  <si>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</si>
  <si>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</si>
  <si>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</si>
  <si>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</si>
  <si>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</si>
  <si>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</si>
  <si>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</si>
  <si>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</si>
  <si>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</si>
  <si>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</si>
  <si>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</si>
  <si>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</si>
  <si>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</si>
  <si>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</si>
  <si>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</si>
  <si>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</si>
  <si>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</si>
  <si>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</si>
  <si>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</si>
  <si>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</si>
  <si>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</si>
  <si>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</si>
  <si>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</si>
  <si>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</si>
  <si>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</si>
  <si>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</si>
  <si>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</si>
  <si>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</si>
  <si>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</si>
  <si>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</si>
  <si>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</si>
  <si>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</si>
  <si>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</si>
  <si>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</si>
  <si>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</si>
  <si>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</si>
  <si>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</si>
  <si>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</si>
  <si>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</si>
  <si>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</si>
  <si>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</si>
  <si>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</si>
  <si>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</si>
  <si>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</si>
  <si>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</si>
  <si>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</si>
  <si>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</si>
  <si>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</si>
  <si>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</si>
  <si>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</si>
  <si>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</si>
  <si>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</si>
  <si>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</si>
  <si>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</si>
  <si>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</si>
  <si>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</si>
  <si>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</si>
  <si>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</si>
  <si>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</si>
  <si>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</si>
  <si>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</si>
  <si>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</si>
  <si>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</si>
  <si>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</si>
  <si>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</si>
  <si>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</si>
  <si>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</si>
  <si>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</si>
  <si>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</si>
  <si>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t>
  </si>
  <si>
    <t>"4190064"; "4190067"; "4190068"; "4190069"; "4190070"; "4190071"; "4190072"; "4190073"</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</si>
  <si>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</si>
  <si>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</si>
  <si>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</si>
  <si>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</si>
  <si>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</si>
  <si>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</si>
  <si>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</si>
  <si>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</si>
  <si>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t>
  </si>
  <si>
    <t>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t>
  </si>
  <si>
    <t>pt_ntar_30</t>
  </si>
  <si>
    <t>pt_ter_30</t>
  </si>
  <si>
    <t>pt_cs_30</t>
  </si>
  <si>
    <t>pt_ist_te_30</t>
  </si>
  <si>
    <t>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t>
  </si>
  <si>
    <t>pt_ntar_3011</t>
  </si>
  <si>
    <t>pt_ter_32</t>
  </si>
  <si>
    <t>pt_cs_32</t>
  </si>
  <si>
    <t>pt_ist_te_32</t>
  </si>
  <si>
    <t>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t>
  </si>
  <si>
    <t>pt_ntar_30111</t>
  </si>
  <si>
    <t>pt_ter_33</t>
  </si>
  <si>
    <t>pt_cs_33</t>
  </si>
  <si>
    <t>pt_ist_te_33</t>
  </si>
  <si>
    <t>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t>
  </si>
  <si>
    <t>pt_ntar_301111</t>
  </si>
  <si>
    <t>pt_ter_34</t>
  </si>
  <si>
    <t>pt_cs_34</t>
  </si>
  <si>
    <t>pt_ist_te_34</t>
  </si>
  <si>
    <t>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t>
  </si>
  <si>
    <t>pt_ntar_3011111</t>
  </si>
  <si>
    <t>pt_ter_35</t>
  </si>
  <si>
    <t>pt_cs_35</t>
  </si>
  <si>
    <t>pt_ist_te_35</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</si>
  <si>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</si>
  <si>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</si>
  <si>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</si>
  <si>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</si>
  <si>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</si>
  <si>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</si>
  <si>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</si>
  <si>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</si>
  <si>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</si>
  <si>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</si>
  <si>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</si>
  <si>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</si>
  <si>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</si>
  <si>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</si>
  <si>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</si>
  <si>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</si>
  <si>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</si>
  <si>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</si>
  <si>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</si>
  <si>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</si>
  <si>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</si>
  <si>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</si>
  <si>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</si>
  <si>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</si>
  <si>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</si>
  <si>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</si>
  <si>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</si>
  <si>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</si>
  <si>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</si>
  <si>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</si>
  <si>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</si>
  <si>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</si>
  <si>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</si>
  <si>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</si>
  <si>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</si>
  <si>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</si>
  <si>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</si>
  <si>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</si>
  <si>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</si>
  <si>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</si>
  <si>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</si>
  <si>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</si>
  <si>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</si>
  <si>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</si>
  <si>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</si>
  <si>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</si>
  <si>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</si>
  <si>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</si>
  <si>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</si>
  <si>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</si>
  <si>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</si>
  <si>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</si>
  <si>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</si>
  <si>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</si>
  <si>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</si>
  <si>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</si>
  <si>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</si>
  <si>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</si>
  <si>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</si>
  <si>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</si>
  <si>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</si>
  <si>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</si>
  <si>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</si>
  <si>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</si>
  <si>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</si>
  <si>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</si>
  <si>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</si>
  <si>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</si>
  <si>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</si>
  <si>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</si>
  <si>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</si>
  <si>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</si>
  <si>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</si>
  <si>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</si>
  <si>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</si>
  <si>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</si>
  <si>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</si>
  <si>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</si>
  <si>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</si>
  <si>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</si>
  <si>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</si>
  <si>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</si>
  <si>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</si>
  <si>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</si>
  <si>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</si>
  <si>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</si>
  <si>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</si>
  <si>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</si>
  <si>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</si>
  <si>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</si>
  <si>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</si>
  <si>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</si>
  <si>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</si>
  <si>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</si>
  <si>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</si>
  <si>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</si>
  <si>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</si>
  <si>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</si>
  <si>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</si>
  <si>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</si>
  <si>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</si>
  <si>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</si>
  <si>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</si>
  <si>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</si>
  <si>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</si>
  <si>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</si>
  <si>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</si>
  <si>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</si>
  <si>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</si>
  <si>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</si>
  <si>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</si>
  <si>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</si>
  <si>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</si>
  <si>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</si>
  <si>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</si>
  <si>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</si>
  <si>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</si>
  <si>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</si>
  <si>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</si>
  <si>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</si>
  <si>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</si>
  <si>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</si>
  <si>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</si>
  <si>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</si>
  <si>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</si>
  <si>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</si>
  <si>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</si>
  <si>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</si>
  <si>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</si>
  <si>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</si>
  <si>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</si>
  <si>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</si>
  <si>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</si>
  <si>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</si>
  <si>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</si>
  <si>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</si>
  <si>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</si>
  <si>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</si>
  <si>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</si>
  <si>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</si>
  <si>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</si>
  <si>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</si>
  <si>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</si>
  <si>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</si>
  <si>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</si>
  <si>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</si>
  <si>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</si>
  <si>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</si>
  <si>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</si>
  <si>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</si>
  <si>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</si>
  <si>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</si>
  <si>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</si>
  <si>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</si>
  <si>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</si>
  <si>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</si>
  <si>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</si>
  <si>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</si>
  <si>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</si>
  <si>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</si>
  <si>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</si>
  <si>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</si>
  <si>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</si>
  <si>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</si>
  <si>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</si>
  <si>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</si>
  <si>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</si>
  <si>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</si>
  <si>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</si>
  <si>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</si>
  <si>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</si>
  <si>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</si>
  <si>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</si>
  <si>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</si>
  <si>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</si>
  <si>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</si>
  <si>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</si>
  <si>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</si>
  <si>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</si>
  <si>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</si>
  <si>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</si>
  <si>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</si>
  <si>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</si>
  <si>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</si>
  <si>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</si>
  <si>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</si>
  <si>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</si>
  <si>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</si>
  <si>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</si>
  <si>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</si>
  <si>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</si>
  <si>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</si>
  <si>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</si>
  <si>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</si>
  <si>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</si>
  <si>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</si>
  <si>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</si>
  <si>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</si>
  <si>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</si>
  <si>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</si>
  <si>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</si>
  <si>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</si>
  <si>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</si>
  <si>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</si>
  <si>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</si>
  <si>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</si>
  <si>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</si>
  <si>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</si>
  <si>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</si>
  <si>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</si>
  <si>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</si>
  <si>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</si>
  <si>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</si>
  <si>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</si>
  <si>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</si>
  <si>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</si>
  <si>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</si>
  <si>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</si>
  <si>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</si>
  <si>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</si>
  <si>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</si>
  <si>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</si>
  <si>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</si>
  <si>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</si>
  <si>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</si>
  <si>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</si>
  <si>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</si>
  <si>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</si>
  <si>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</si>
  <si>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</si>
  <si>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</si>
  <si>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</si>
  <si>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</si>
  <si>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</si>
  <si>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</si>
  <si>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</si>
  <si>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</si>
  <si>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</si>
  <si>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</si>
  <si>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</si>
  <si>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</si>
  <si>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</si>
  <si>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</si>
  <si>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</si>
  <si>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</si>
  <si>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</si>
  <si>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</si>
  <si>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</si>
  <si>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</si>
  <si>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</si>
  <si>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</si>
  <si>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</si>
  <si>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</si>
  <si>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</si>
  <si>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</si>
  <si>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</si>
  <si>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</si>
  <si>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</si>
  <si>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</si>
  <si>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</si>
  <si>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</si>
  <si>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</si>
  <si>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</si>
  <si>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</si>
  <si>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</si>
  <si>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</si>
  <si>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</si>
  <si>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</si>
  <si>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</si>
  <si>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</si>
  <si>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</si>
  <si>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</si>
  <si>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</si>
  <si>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</si>
  <si>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</si>
  <si>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</si>
  <si>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</si>
  <si>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</si>
  <si>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</si>
  <si>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</si>
  <si>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</si>
  <si>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</si>
  <si>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</si>
  <si>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</si>
  <si>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</si>
  <si>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</si>
  <si>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</si>
  <si>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</si>
  <si>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</si>
  <si>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</si>
  <si>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</si>
  <si>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</si>
  <si>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</si>
  <si>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</si>
  <si>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</si>
  <si>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</si>
  <si>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</si>
  <si>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</si>
  <si>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</si>
  <si>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</si>
  <si>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</si>
  <si>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</si>
  <si>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</si>
  <si>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</si>
  <si>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</si>
  <si>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</si>
  <si>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</si>
  <si>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</si>
  <si>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</si>
  <si>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</si>
  <si>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</si>
  <si>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</si>
  <si>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</si>
  <si>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</si>
  <si>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</si>
  <si>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</si>
  <si>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</si>
  <si>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</si>
  <si>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</si>
  <si>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</si>
  <si>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</si>
  <si>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</si>
  <si>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</si>
  <si>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</si>
  <si>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</si>
  <si>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</si>
  <si>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</si>
  <si>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</si>
  <si>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</si>
  <si>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</si>
  <si>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</si>
  <si>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</si>
  <si>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</si>
  <si>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</si>
  <si>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</si>
  <si>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</si>
  <si>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</si>
  <si>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</si>
  <si>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</si>
  <si>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</si>
  <si>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</si>
  <si>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</si>
  <si>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</si>
  <si>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</si>
  <si>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</si>
  <si>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</si>
  <si>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</si>
  <si>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</si>
  <si>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</si>
  <si>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</si>
  <si>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</si>
  <si>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</si>
  <si>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</si>
  <si>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</si>
  <si>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</si>
  <si>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</si>
  <si>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</si>
  <si>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</si>
  <si>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</si>
  <si>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</si>
  <si>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</si>
  <si>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</si>
  <si>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</si>
  <si>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</si>
  <si>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</si>
  <si>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</si>
  <si>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</si>
  <si>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</si>
  <si>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</si>
  <si>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</si>
  <si>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</si>
  <si>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</si>
  <si>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</si>
  <si>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</si>
  <si>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</si>
  <si>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</si>
  <si>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</si>
  <si>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</si>
  <si>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</si>
  <si>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</si>
  <si>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</si>
  <si>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</si>
  <si>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</si>
  <si>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</si>
  <si>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</si>
  <si>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</si>
  <si>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</si>
  <si>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</si>
  <si>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</si>
  <si>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</si>
  <si>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</si>
  <si>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</si>
  <si>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</si>
  <si>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</si>
  <si>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</si>
  <si>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</si>
  <si>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</si>
  <si>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</si>
  <si>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</si>
  <si>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</si>
  <si>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</si>
  <si>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</si>
  <si>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</si>
  <si>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</si>
  <si>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</si>
  <si>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</si>
  <si>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</si>
  <si>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</si>
  <si>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</si>
  <si>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</si>
  <si>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</si>
  <si>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</si>
  <si>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</si>
  <si>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</si>
  <si>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</si>
  <si>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</si>
  <si>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</si>
  <si>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</si>
  <si>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</si>
  <si>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</si>
  <si>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</si>
  <si>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</si>
  <si>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</si>
  <si>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</si>
  <si>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</si>
  <si>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</si>
  <si>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</si>
  <si>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</si>
  <si>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</si>
  <si>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</si>
  <si>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</si>
  <si>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</si>
  <si>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</si>
  <si>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</si>
  <si>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</si>
  <si>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</si>
  <si>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</si>
  <si>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</si>
  <si>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</si>
  <si>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</si>
  <si>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</si>
  <si>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</si>
  <si>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</si>
  <si>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</si>
  <si>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</si>
  <si>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</si>
  <si>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</si>
  <si>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</si>
  <si>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</si>
  <si>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</si>
  <si>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</si>
  <si>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</si>
  <si>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</si>
  <si>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</si>
  <si>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</si>
  <si>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</si>
  <si>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</si>
  <si>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</si>
  <si>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</si>
  <si>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</si>
  <si>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</si>
  <si>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</si>
  <si>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</si>
  <si>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</si>
  <si>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</si>
  <si>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</si>
  <si>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</si>
  <si>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</si>
  <si>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</si>
  <si>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</si>
  <si>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</si>
  <si>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</si>
  <si>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</si>
  <si>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</si>
  <si>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</si>
  <si>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</si>
  <si>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</si>
  <si>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</si>
  <si>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</si>
  <si>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</si>
  <si>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</si>
  <si>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</si>
  <si>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</si>
  <si>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</si>
  <si>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</si>
  <si>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</si>
  <si>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</si>
  <si>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</si>
  <si>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</si>
  <si>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</si>
  <si>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</si>
  <si>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</si>
  <si>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</si>
  <si>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</si>
  <si>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</si>
  <si>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</si>
  <si>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</si>
  <si>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</si>
  <si>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</si>
  <si>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</si>
  <si>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</si>
  <si>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</si>
  <si>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</si>
  <si>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</si>
  <si>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</si>
  <si>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</si>
  <si>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</si>
  <si>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</si>
  <si>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</si>
  <si>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</si>
  <si>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</si>
  <si>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</si>
  <si>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</si>
  <si>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</si>
  <si>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</si>
  <si>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</si>
  <si>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</si>
  <si>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</si>
  <si>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</si>
  <si>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</si>
  <si>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</si>
  <si>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</si>
  <si>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</si>
  <si>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</si>
  <si>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</si>
  <si>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</si>
  <si>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</si>
  <si>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</si>
  <si>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</si>
  <si>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</si>
  <si>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</si>
  <si>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</si>
  <si>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</si>
  <si>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</si>
  <si>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</si>
  <si>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</si>
  <si>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</si>
  <si>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</si>
  <si>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</si>
  <si>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</si>
  <si>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</si>
  <si>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</si>
  <si>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</si>
  <si>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</si>
  <si>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</si>
  <si>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</si>
  <si>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</si>
  <si>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</si>
  <si>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</si>
  <si>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</si>
  <si>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</si>
  <si>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</si>
  <si>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</si>
  <si>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</si>
  <si>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</si>
  <si>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</si>
  <si>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</si>
  <si>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</si>
  <si>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</si>
  <si>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</si>
  <si>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</si>
  <si>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</si>
  <si>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</si>
  <si>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</si>
  <si>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</si>
  <si>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</si>
  <si>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</si>
  <si>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</si>
  <si>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</si>
  <si>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</si>
  <si>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</si>
  <si>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</si>
  <si>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</si>
  <si>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</si>
  <si>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</si>
  <si>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</si>
  <si>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</si>
  <si>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</si>
  <si>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</si>
  <si>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</si>
  <si>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</si>
  <si>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</si>
  <si>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</si>
  <si>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</si>
  <si>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</si>
  <si>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</si>
  <si>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</si>
  <si>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</si>
  <si>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</si>
  <si>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</si>
  <si>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</si>
  <si>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</si>
  <si>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</si>
  <si>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</si>
  <si>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</si>
  <si>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</si>
  <si>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</si>
  <si>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</si>
  <si>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</si>
  <si>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</si>
  <si>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</si>
  <si>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</si>
  <si>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</si>
  <si>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</si>
  <si>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</si>
  <si>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</si>
  <si>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</si>
  <si>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</si>
  <si>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</si>
  <si>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</si>
  <si>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</si>
  <si>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</si>
  <si>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</si>
  <si>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</si>
  <si>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</si>
  <si>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</si>
  <si>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</si>
  <si>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</si>
  <si>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</si>
  <si>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</si>
  <si>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</si>
  <si>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</si>
  <si>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</si>
  <si>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</si>
  <si>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</si>
  <si>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</si>
  <si>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</si>
  <si>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</si>
  <si>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</si>
  <si>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</si>
  <si>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</si>
  <si>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</si>
  <si>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</si>
  <si>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</si>
  <si>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</si>
  <si>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</si>
  <si>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</si>
  <si>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</si>
  <si>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</si>
  <si>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</si>
  <si>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</si>
  <si>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</si>
  <si>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</si>
  <si>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</si>
  <si>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</si>
  <si>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</si>
  <si>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</si>
  <si>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</si>
  <si>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</si>
  <si>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</si>
  <si>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</si>
  <si>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</si>
  <si>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</si>
  <si>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</si>
  <si>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</si>
  <si>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</si>
  <si>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</si>
  <si>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</si>
  <si>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</si>
  <si>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</si>
  <si>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</si>
  <si>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</si>
  <si>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</si>
  <si>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</si>
  <si>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</si>
  <si>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</si>
  <si>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</si>
  <si>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</si>
  <si>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</si>
  <si>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</si>
  <si>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</si>
  <si>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</si>
  <si>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</si>
  <si>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</si>
  <si>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</si>
  <si>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</si>
  <si>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</si>
  <si>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</si>
  <si>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</si>
  <si>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</si>
  <si>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</si>
  <si>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</si>
  <si>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</si>
  <si>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</si>
  <si>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</si>
  <si>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</si>
  <si>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</si>
  <si>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</si>
  <si>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</si>
  <si>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</si>
  <si>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</si>
  <si>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</si>
  <si>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</si>
  <si>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</si>
  <si>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</si>
  <si>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</si>
  <si>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</si>
  <si>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</si>
  <si>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</si>
  <si>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</si>
  <si>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</si>
  <si>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</si>
  <si>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</si>
  <si>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</si>
  <si>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</si>
  <si>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</si>
  <si>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</si>
  <si>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</si>
  <si>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</si>
  <si>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</si>
  <si>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</si>
  <si>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</si>
  <si>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</si>
  <si>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</si>
  <si>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</si>
  <si>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</si>
  <si>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</si>
  <si>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</si>
  <si>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</si>
  <si>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</si>
  <si>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</si>
  <si>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</si>
  <si>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</si>
  <si>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</si>
  <si>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</si>
  <si>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</si>
  <si>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</si>
  <si>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</si>
  <si>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</si>
  <si>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</si>
  <si>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</si>
  <si>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</si>
  <si>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</si>
  <si>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</si>
  <si>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</si>
  <si>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</si>
  <si>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</si>
  <si>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</si>
  <si>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</si>
  <si>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</si>
  <si>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</si>
  <si>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</si>
  <si>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</si>
  <si>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</si>
  <si>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</si>
  <si>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</si>
  <si>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</si>
  <si>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</si>
  <si>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</si>
  <si>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</si>
  <si>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</si>
  <si>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</si>
  <si>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</si>
  <si>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</si>
  <si>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</si>
  <si>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</si>
  <si>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</si>
  <si>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</si>
  <si>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</si>
  <si>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</si>
  <si>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</si>
  <si>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</si>
  <si>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</si>
  <si>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</si>
  <si>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</si>
  <si>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</si>
  <si>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</si>
  <si>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</si>
  <si>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</si>
  <si>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</si>
  <si>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</si>
  <si>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</si>
  <si>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</si>
  <si>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</si>
  <si>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</si>
  <si>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</si>
  <si>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</si>
  <si>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</si>
  <si>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</si>
  <si>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</si>
  <si>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</si>
  <si>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</si>
  <si>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</si>
  <si>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</si>
  <si>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</si>
  <si>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</si>
  <si>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</si>
  <si>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</si>
  <si>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</si>
  <si>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</si>
  <si>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</si>
  <si>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</si>
  <si>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</si>
  <si>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</si>
  <si>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</si>
  <si>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</si>
  <si>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</si>
  <si>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</si>
  <si>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</si>
  <si>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</si>
  <si>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</si>
  <si>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</si>
  <si>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</si>
  <si>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</si>
  <si>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</si>
  <si>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</si>
  <si>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</si>
  <si>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</si>
  <si>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</si>
  <si>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</si>
  <si>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</si>
  <si>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</si>
  <si>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</si>
  <si>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</si>
  <si>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</si>
  <si>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</si>
  <si>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</si>
  <si>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</si>
  <si>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</si>
  <si>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</si>
  <si>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</si>
  <si>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</si>
  <si>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</si>
  <si>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</si>
  <si>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</si>
  <si>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</si>
  <si>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</si>
  <si>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</si>
  <si>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</si>
  <si>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</si>
  <si>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</si>
  <si>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</si>
  <si>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</si>
  <si>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</si>
  <si>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</si>
  <si>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</si>
  <si>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</si>
  <si>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</si>
  <si>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</si>
  <si>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</si>
  <si>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</si>
  <si>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</si>
  <si>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</si>
  <si>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</si>
  <si>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</si>
  <si>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</si>
  <si>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</si>
  <si>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</si>
  <si>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</si>
  <si>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</si>
  <si>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</si>
  <si>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</si>
  <si>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</si>
  <si>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</si>
  <si>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</si>
  <si>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</si>
  <si>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</si>
  <si>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</si>
  <si>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</si>
  <si>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</si>
  <si>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</si>
  <si>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</si>
  <si>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</si>
  <si>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</si>
  <si>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</si>
  <si>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</si>
  <si>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</si>
  <si>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</si>
  <si>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</si>
  <si>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</si>
  <si>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</si>
  <si>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</si>
  <si>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</si>
  <si>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</si>
  <si>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</si>
  <si>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</si>
  <si>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</si>
  <si>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</si>
  <si>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</si>
  <si>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</si>
  <si>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</si>
  <si>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</si>
  <si>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</si>
  <si>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</si>
  <si>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</si>
  <si>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</si>
  <si>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</si>
  <si>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</si>
  <si>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</si>
  <si>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</si>
  <si>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</si>
  <si>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</si>
  <si>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</si>
  <si>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</si>
  <si>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</si>
  <si>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</si>
  <si>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</si>
  <si>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</si>
  <si>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</si>
  <si>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</si>
  <si>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</si>
  <si>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</si>
  <si>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</si>
  <si>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</si>
  <si>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</si>
  <si>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</si>
  <si>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</si>
  <si>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</si>
  <si>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</si>
  <si>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</si>
  <si>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</si>
  <si>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</si>
  <si>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</si>
  <si>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</si>
  <si>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</si>
  <si>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</si>
  <si>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</si>
  <si>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</si>
  <si>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</si>
  <si>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</si>
  <si>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</si>
  <si>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</si>
  <si>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</si>
  <si>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</si>
  <si>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</si>
  <si>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</si>
  <si>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</si>
  <si>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</si>
  <si>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</si>
  <si>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</si>
  <si>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</si>
  <si>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</si>
  <si>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</si>
  <si>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</si>
  <si>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</si>
  <si>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</si>
  <si>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</si>
  <si>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</si>
  <si>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</si>
  <si>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</si>
  <si>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</si>
  <si>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</si>
  <si>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</si>
  <si>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</si>
  <si>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</si>
  <si>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</si>
  <si>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</si>
  <si>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</si>
  <si>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</si>
  <si>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</si>
  <si>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</si>
  <si>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</si>
  <si>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</si>
  <si>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</si>
  <si>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</si>
  <si>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</si>
  <si>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</si>
  <si>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</si>
  <si>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</si>
  <si>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</si>
  <si>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</si>
  <si>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</si>
  <si>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</si>
  <si>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</si>
  <si>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</si>
  <si>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</si>
  <si>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</si>
  <si>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</si>
  <si>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</si>
  <si>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ttps://portal.eias.ru/Portal/DownloadPage.aspx?type=12&amp;guid=57a71157-ac38-4ee2-9e5f-df2d3d14c7f7</t>
  </si>
  <si>
    <t xml:space="preserve">Перечень документов и сведений к заявке на подключение </t>
  </si>
  <si>
    <t>https://portal.eias.ru/Portal/DownloadPage.aspx?type=12&amp;guid=8991e8a0-7bf1-442d-98a8-2d4007f1ae8a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</si>
  <si>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</si>
  <si>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Правила подключения к системам теплоснабжения, утвержденные постановлением Правительства РФ от 05 июля 2018г № 787</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</si>
  <si>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</si>
  <si>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</si>
  <si>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(3452) 28-97-86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</si>
  <si>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</si>
  <si>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</si>
  <si>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625023, Тюменская область, г.Тюмень ул.Одесская 8 каб.201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</si>
  <si>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</si>
  <si>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</si>
  <si>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</si>
  <si>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</si>
  <si>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</si>
  <si>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</si>
  <si>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</si>
  <si>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</si>
  <si>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</si>
  <si>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</si>
  <si>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</si>
  <si>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</si>
  <si>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</si>
  <si>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</si>
  <si>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</si>
  <si>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</si>
  <si>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</si>
  <si>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</si>
  <si>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</si>
  <si>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</si>
  <si>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</si>
  <si>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</si>
  <si>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</si>
  <si>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</si>
  <si>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</si>
  <si>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</si>
  <si>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</si>
  <si>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</si>
  <si>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</si>
  <si>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</si>
  <si>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</si>
  <si>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</si>
  <si>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</si>
  <si>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</si>
  <si>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</si>
  <si>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</si>
  <si>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</si>
  <si>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</si>
  <si>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</si>
  <si>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</si>
  <si>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</si>
  <si>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</si>
  <si>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</si>
  <si>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</si>
  <si>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</si>
  <si>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</si>
  <si>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</si>
  <si>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</si>
  <si>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</si>
  <si>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</si>
  <si>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</si>
  <si>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</si>
  <si>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</si>
  <si>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</si>
  <si>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</si>
  <si>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</si>
  <si>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</si>
  <si>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</si>
  <si>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</si>
  <si>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</si>
  <si>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</si>
  <si>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</si>
  <si>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</si>
  <si>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</si>
  <si>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</si>
  <si>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</si>
  <si>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</si>
  <si>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</si>
  <si>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</si>
  <si>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</si>
  <si>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</si>
  <si>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</si>
  <si>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</si>
  <si>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</si>
  <si>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</si>
  <si>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</si>
  <si>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</si>
  <si>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</si>
  <si>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</si>
  <si>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</si>
  <si>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</si>
  <si>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</si>
  <si>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</si>
  <si>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</si>
  <si>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</si>
  <si>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</si>
  <si>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</si>
  <si>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</si>
  <si>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</si>
  <si>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</si>
  <si>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</si>
  <si>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</si>
  <si>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</si>
  <si>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</si>
  <si>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</si>
  <si>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</si>
  <si>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</si>
  <si>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</si>
  <si>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</si>
  <si>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</si>
  <si>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</si>
  <si>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</si>
  <si>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</si>
  <si>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</si>
  <si>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</si>
  <si>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</si>
  <si>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</si>
  <si>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</si>
  <si>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</si>
  <si>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</si>
  <si>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</si>
  <si>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</si>
  <si>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</si>
  <si>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</si>
  <si>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</si>
  <si>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</si>
  <si>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</si>
  <si>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</si>
  <si>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</si>
  <si>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</si>
  <si>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</si>
  <si>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</si>
  <si>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</si>
  <si>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</si>
  <si>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</si>
  <si>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</si>
  <si>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</si>
  <si>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</si>
  <si>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</si>
  <si>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</si>
  <si>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</si>
  <si>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</si>
  <si>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</si>
  <si>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</si>
  <si>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</si>
  <si>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</si>
  <si>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</si>
  <si>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</si>
  <si>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</si>
  <si>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</si>
  <si>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</si>
  <si>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</si>
  <si>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</si>
  <si>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</si>
  <si>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</si>
  <si>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</si>
  <si>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</si>
  <si>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</si>
  <si>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</si>
  <si>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</si>
  <si>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</si>
  <si>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</si>
  <si>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</si>
  <si>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</si>
  <si>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</si>
  <si>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</si>
  <si>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</si>
  <si>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</si>
  <si>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</si>
  <si>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</si>
  <si>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</si>
  <si>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</si>
  <si>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</si>
  <si>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</si>
  <si>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</si>
  <si>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</si>
  <si>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</si>
  <si>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</si>
  <si>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</si>
  <si>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</si>
  <si>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</si>
  <si>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</si>
  <si>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</si>
  <si>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</si>
  <si>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</si>
  <si>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</si>
  <si>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</si>
  <si>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</si>
  <si>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</si>
  <si>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</si>
  <si>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</si>
  <si>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</si>
  <si>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</si>
  <si>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</si>
  <si>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</si>
  <si>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</si>
  <si>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</si>
  <si>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</si>
  <si>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</si>
  <si>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</si>
  <si>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</si>
  <si>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</si>
  <si>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</si>
  <si>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</si>
  <si>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</si>
  <si>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</si>
  <si>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</si>
  <si>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</si>
  <si>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</si>
  <si>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</si>
  <si>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</si>
  <si>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</si>
  <si>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</si>
  <si>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</si>
  <si>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</si>
  <si>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</si>
  <si>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</si>
  <si>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</si>
  <si>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</si>
  <si>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</si>
  <si>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</si>
  <si>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</si>
  <si>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</si>
  <si>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</si>
  <si>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</si>
  <si>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</si>
  <si>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</si>
  <si>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</si>
  <si>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</si>
  <si>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</si>
  <si>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</si>
  <si>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</si>
  <si>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</si>
  <si>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</si>
  <si>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</si>
  <si>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</si>
  <si>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</si>
  <si>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</si>
  <si>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</si>
  <si>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</si>
  <si>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</si>
  <si>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</si>
  <si>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</si>
  <si>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</si>
  <si>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</si>
  <si>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</si>
  <si>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</si>
  <si>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</si>
  <si>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</si>
  <si>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</si>
  <si>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</si>
  <si>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</si>
  <si>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</si>
  <si>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</si>
  <si>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</si>
  <si>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</si>
  <si>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</si>
  <si>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</si>
  <si>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</si>
  <si>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</si>
  <si>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</si>
  <si>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</si>
  <si>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</si>
  <si>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</si>
  <si>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</si>
  <si>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</si>
  <si>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</si>
  <si>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</si>
  <si>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</si>
  <si>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</si>
  <si>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</si>
  <si>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</si>
  <si>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</si>
  <si>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</si>
  <si>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</si>
  <si>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</si>
  <si>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</si>
  <si>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</si>
  <si>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</si>
  <si>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</si>
  <si>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</si>
  <si>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</si>
  <si>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</si>
  <si>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</si>
  <si>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</si>
  <si>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</si>
  <si>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</si>
  <si>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</si>
  <si>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</si>
  <si>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</si>
  <si>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</si>
  <si>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</si>
  <si>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</si>
  <si>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</si>
  <si>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</si>
  <si>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</si>
  <si>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</si>
  <si>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</si>
  <si>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</si>
  <si>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</si>
  <si>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</si>
  <si>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</si>
  <si>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</si>
  <si>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</si>
  <si>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</si>
  <si>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</si>
  <si>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</si>
  <si>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</si>
  <si>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</si>
  <si>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</si>
  <si>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</si>
  <si>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</si>
  <si>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</si>
  <si>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</si>
  <si>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</si>
  <si>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</si>
  <si>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</si>
  <si>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</si>
  <si>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</si>
  <si>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</si>
  <si>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</si>
  <si>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</si>
  <si>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</si>
  <si>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</si>
  <si>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</si>
  <si>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</si>
  <si>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</si>
  <si>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</si>
  <si>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</si>
  <si>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</si>
  <si>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</si>
  <si>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</si>
  <si>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</si>
  <si>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</si>
  <si>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</si>
  <si>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</si>
  <si>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</si>
  <si>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</si>
  <si>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</si>
  <si>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</si>
  <si>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</si>
  <si>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</si>
  <si>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</si>
  <si>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</si>
  <si>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</si>
  <si>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</si>
  <si>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</si>
  <si>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</si>
  <si>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</si>
  <si>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</si>
  <si>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</si>
  <si>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</si>
  <si>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</si>
  <si>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</si>
  <si>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</si>
  <si>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</si>
  <si>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</si>
  <si>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</si>
  <si>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</si>
  <si>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</si>
  <si>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</si>
  <si>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</si>
  <si>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</si>
  <si>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</si>
  <si>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</si>
  <si>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</si>
  <si>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</si>
  <si>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</si>
  <si>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</si>
  <si>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</si>
  <si>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</si>
  <si>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</si>
  <si>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</si>
  <si>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</si>
  <si>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</si>
  <si>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</si>
  <si>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</si>
  <si>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</si>
  <si>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</si>
  <si>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</si>
  <si>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</si>
  <si>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</si>
  <si>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</si>
  <si>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</si>
  <si>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</si>
  <si>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</si>
  <si>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</si>
  <si>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</si>
  <si>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</si>
  <si>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</si>
  <si>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</si>
  <si>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</si>
  <si>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</si>
  <si>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</si>
  <si>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</si>
  <si>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</si>
  <si>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</si>
  <si>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</si>
  <si>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</si>
  <si>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</si>
  <si>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</si>
  <si>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</si>
  <si>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</si>
  <si>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</si>
  <si>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</si>
  <si>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</si>
  <si>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</si>
  <si>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</si>
  <si>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</si>
  <si>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</si>
  <si>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</si>
  <si>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</si>
  <si>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</si>
  <si>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</si>
  <si>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</si>
  <si>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</si>
  <si>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</si>
  <si>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</si>
  <si>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</si>
  <si>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</si>
  <si>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</si>
  <si>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</si>
  <si>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</si>
  <si>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</si>
  <si>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</si>
  <si>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</si>
  <si>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</si>
  <si>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</si>
  <si>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</si>
  <si>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</si>
  <si>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</si>
  <si>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</si>
  <si>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</si>
  <si>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</si>
  <si>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</si>
  <si>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</si>
  <si>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</si>
  <si>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</si>
  <si>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</si>
  <si>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</si>
  <si>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</si>
  <si>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</si>
  <si>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</si>
  <si>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</si>
  <si>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</si>
  <si>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</si>
  <si>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</si>
  <si>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</si>
  <si>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</si>
  <si>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</si>
  <si>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</si>
  <si>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</si>
  <si>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</si>
  <si>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</si>
  <si>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</si>
  <si>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</si>
  <si>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</si>
  <si>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</si>
  <si>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</si>
  <si>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</si>
  <si>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</si>
  <si>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</si>
  <si>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</si>
  <si>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</si>
  <si>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</si>
  <si>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</si>
  <si>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</si>
  <si>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</si>
  <si>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</si>
  <si>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</si>
  <si>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</si>
  <si>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</si>
  <si>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</si>
  <si>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</si>
  <si>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</si>
  <si>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</si>
  <si>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</si>
  <si>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</si>
  <si>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</si>
  <si>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</si>
  <si>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</si>
  <si>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</si>
  <si>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</si>
  <si>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</si>
  <si>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</si>
  <si>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</si>
  <si>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</si>
  <si>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</si>
  <si>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</si>
  <si>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</si>
  <si>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</si>
  <si>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</si>
  <si>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</si>
  <si>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</si>
  <si>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</si>
  <si>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</si>
  <si>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</si>
  <si>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</si>
  <si>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</si>
  <si>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</si>
  <si>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</si>
  <si>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</si>
  <si>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</si>
  <si>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</si>
  <si>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</si>
  <si>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</si>
  <si>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</si>
  <si>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</si>
  <si>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</si>
  <si>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</si>
  <si>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</si>
  <si>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</si>
  <si>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</si>
  <si>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</si>
  <si>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</si>
  <si>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</si>
  <si>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</si>
  <si>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</si>
  <si>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</si>
  <si>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</si>
  <si>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</si>
  <si>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</si>
  <si>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</si>
  <si>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</si>
  <si>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</si>
  <si>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</si>
  <si>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</si>
  <si>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</si>
  <si>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</si>
  <si>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</si>
  <si>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</si>
  <si>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</si>
  <si>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</si>
  <si>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</si>
  <si>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</si>
  <si>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</si>
  <si>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</si>
  <si>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</si>
  <si>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</si>
  <si>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</si>
  <si>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</si>
  <si>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</si>
  <si>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</si>
  <si>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</si>
  <si>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</si>
  <si>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</si>
  <si>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</si>
  <si>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</si>
  <si>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</si>
  <si>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</si>
  <si>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</si>
  <si>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</si>
  <si>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</si>
  <si>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</si>
  <si>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</si>
  <si>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</si>
  <si>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</si>
  <si>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</si>
  <si>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</si>
  <si>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</si>
  <si>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</si>
  <si>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</si>
  <si>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</si>
  <si>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</si>
  <si>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</si>
  <si>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</si>
  <si>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</si>
  <si>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</si>
  <si>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</si>
  <si>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</si>
  <si>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30111111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</si>
  <si>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</si>
  <si>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</si>
  <si>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</si>
  <si>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</si>
  <si>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</si>
  <si>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</si>
  <si>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</si>
  <si>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</si>
  <si>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</si>
  <si>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</si>
  <si>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</si>
  <si>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</si>
  <si>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</si>
  <si>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</si>
  <si>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</si>
  <si>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</si>
  <si>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</si>
  <si>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</si>
  <si>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</si>
  <si>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</si>
  <si>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</si>
  <si>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</si>
  <si>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</si>
  <si>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</si>
  <si>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</si>
  <si>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</si>
  <si>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</si>
  <si>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</si>
  <si>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</si>
  <si>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</si>
  <si>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</si>
  <si>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</si>
  <si>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</si>
  <si>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</si>
  <si>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</si>
  <si>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</si>
  <si>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</si>
  <si>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</si>
  <si>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</si>
  <si>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</si>
  <si>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</si>
  <si>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</si>
  <si>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</si>
  <si>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</si>
  <si>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</si>
  <si>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</si>
  <si>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</si>
  <si>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</si>
  <si>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</si>
  <si>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</si>
  <si>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</si>
  <si>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</si>
  <si>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</si>
  <si>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</si>
  <si>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</si>
  <si>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</si>
  <si>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</si>
  <si>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</si>
  <si>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</si>
  <si>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</si>
  <si>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</si>
  <si>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</si>
  <si>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</si>
  <si>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</si>
  <si>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</si>
  <si>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</si>
  <si>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</si>
  <si>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</si>
  <si>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</si>
  <si>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</si>
  <si>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</si>
  <si>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</si>
  <si>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</si>
  <si>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</si>
  <si>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</si>
  <si>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</si>
  <si>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</si>
  <si>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</si>
  <si>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</si>
  <si>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</si>
  <si>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</si>
  <si>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</si>
  <si>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</si>
  <si>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</si>
  <si>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</si>
  <si>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</si>
  <si>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</si>
  <si>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</si>
  <si>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</si>
  <si>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</si>
  <si>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</si>
  <si>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</si>
  <si>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</si>
  <si>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</si>
  <si>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</si>
  <si>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</si>
  <si>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</si>
  <si>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</si>
  <si>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</si>
  <si>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</si>
  <si>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</si>
  <si>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</si>
  <si>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</si>
  <si>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</si>
  <si>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</si>
  <si>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</si>
  <si>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</si>
  <si>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</si>
  <si>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</si>
  <si>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</si>
  <si>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</si>
  <si>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</si>
  <si>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</si>
  <si>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</si>
  <si>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</si>
  <si>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</si>
  <si>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</si>
  <si>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</si>
  <si>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</si>
  <si>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</si>
  <si>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</si>
  <si>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</si>
  <si>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</si>
  <si>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</si>
  <si>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</si>
  <si>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</si>
  <si>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</si>
  <si>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</si>
  <si>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</si>
  <si>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</si>
  <si>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</si>
  <si>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</si>
  <si>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</si>
  <si>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</si>
  <si>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</si>
  <si>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</si>
  <si>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</si>
  <si>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</si>
  <si>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</si>
  <si>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</si>
  <si>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</si>
  <si>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</si>
  <si>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</si>
  <si>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</si>
  <si>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</si>
  <si>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</si>
  <si>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</si>
  <si>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</si>
  <si>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</si>
  <si>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</si>
  <si>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</si>
  <si>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</si>
  <si>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</si>
  <si>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</si>
  <si>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</si>
  <si>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</si>
  <si>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</si>
  <si>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</si>
  <si>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</si>
  <si>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</si>
  <si>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</si>
  <si>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</si>
  <si>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</si>
  <si>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</si>
  <si>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</si>
  <si>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</si>
  <si>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</si>
  <si>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</si>
  <si>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</si>
  <si>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</si>
  <si>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</si>
  <si>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</si>
  <si>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</si>
  <si>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</si>
  <si>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</si>
  <si>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</si>
  <si>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</si>
  <si>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</si>
  <si>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</si>
  <si>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</si>
  <si>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</si>
  <si>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</si>
  <si>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</si>
  <si>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</si>
  <si>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</si>
  <si>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</si>
  <si>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</si>
  <si>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</si>
  <si>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</si>
  <si>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</si>
  <si>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</si>
  <si>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</si>
  <si>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</si>
  <si>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</si>
  <si>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</si>
  <si>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</si>
  <si>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Так как тарифы устанавливаются для населения, размеры тарифов указаны с НДС (22%).</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</si>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</sst>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25" formatCode="_-* #,##0.00\ _₽_-;\-* #,##0.00\ _₽_-;_-* &quot;-&quot;??\ _₽_-;_-@_-"/>
    <numFmt numFmtId="326" formatCode="_-* #,##0\ _₽_-;\-* #,##0\ _₽_-;_-* &quot;-&quot;\ _₽_-;_-@_-"/>
    <numFmt numFmtId="327" formatCode="_-* #,##0.00\ &quot;₽&quot;_-;\-* #,##0.00\ &quot;₽&quot;_-;_-* &quot;-&quot;??\ &quot;₽&quot;_-;_-@_-"/>
    <numFmt numFmtId="328" formatCode="_-* #,##0\ &quot;₽&quot;_-;\-* #,##0\ &quot;₽&quot;_-;_-* &quot;-&quot;\ &quot;₽&quot;_-;_-@_-"/>
    <numFmt numFmtId="329" formatCode="_-* #,##0.00[$€-1]_-;\-* #,##0.00[$€-1]_-;_-* &quot;-&quot;??[$€-1]_-"/>
    <numFmt numFmtId="330" formatCode="#,##0.0"/>
    <numFmt numFmtId="331" formatCode="#,##0.000"/>
    <numFmt numFmtId="332" formatCode="#,##0.0000"/>
    <numFmt numFmtId="333" formatCode="dd\.mm\.yyyy"/>
    <numFmt numFmtId="334" formatCode="000000"/>
    <numFmt numFmtId="33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25" fontId="6" fillId="0" borderId="0" applyFont="0" applyFill="0" applyBorder="0" applyNumberFormat="1">
      <alignment vertical="top"/>
    </xf>
    <xf numFmtId="326" fontId="6" fillId="0" borderId="0" applyFont="0" applyFill="0" applyBorder="0" applyNumberFormat="1">
      <alignment vertical="top"/>
    </xf>
    <xf numFmtId="327" fontId="6" fillId="0" borderId="0" applyFont="0" applyFill="0" applyBorder="0" applyNumberFormat="1">
      <alignment vertical="top"/>
    </xf>
    <xf numFmtId="32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29" fontId="20" fillId="0" borderId="0" applyFont="1" applyFill="0" applyBorder="0" applyNumberFormat="1"/>
    <xf numFmtId="38" fontId="21" fillId="0" borderId="0" applyFont="1" applyFill="0" applyBorder="0" applyNumberFormat="1">
      <alignment vertical="top"/>
    </xf>
    <xf numFmtId="330" fontId="22" fillId="33" borderId="0" applyFont="1" applyFill="1" applyBorder="0" applyNumberFormat="1">
      <protection locked="0"/>
    </xf>
    <xf numFmtId="0" fontId="23" fillId="0" borderId="0" applyFont="1" applyFill="0" applyBorder="0">
      <alignment vertical="center"/>
    </xf>
    <xf numFmtId="331" fontId="22" fillId="33" borderId="0" applyFont="1" applyFill="1" applyBorder="0" applyNumberFormat="1">
      <protection locked="0"/>
    </xf>
    <xf numFmtId="33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4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25" fontId="6" fillId="0" borderId="0" xfId="28" applyFont="0" applyNumberFormat="1">
      <alignment vertical="top"/>
    </xf>
    <xf numFmtId="326" fontId="6" fillId="0" borderId="0" xfId="29" applyFont="0" applyNumberFormat="1">
      <alignment vertical="top"/>
    </xf>
    <xf numFmtId="327" fontId="6" fillId="0" borderId="0" xfId="30" applyFont="0" applyNumberFormat="1">
      <alignment vertical="top"/>
    </xf>
    <xf numFmtId="32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29" fontId="20" fillId="0" borderId="0" xfId="49" applyFont="1" applyNumberFormat="1"/>
    <xf numFmtId="38" fontId="21" fillId="0" borderId="0" xfId="50" applyFont="1" applyNumberFormat="1">
      <alignment vertical="top"/>
    </xf>
    <xf numFmtId="330" fontId="22" fillId="33" borderId="0" xfId="51" applyFont="1" applyFill="1" applyNumberFormat="1">
      <protection locked="0"/>
    </xf>
    <xf numFmtId="0" fontId="23" fillId="0" borderId="0" xfId="52" applyFont="1">
      <alignment vertical="center"/>
    </xf>
    <xf numFmtId="331" fontId="22" fillId="33" borderId="0" xfId="53" applyFont="1" applyFill="1" applyNumberFormat="1">
      <protection locked="0"/>
    </xf>
    <xf numFmtId="33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3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3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3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3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3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3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3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32" fontId="22" fillId="39" borderId="13" xfId="0" applyFont="1" applyFill="1" applyBorder="1" applyNumberFormat="1">
      <alignment horizontal="right" vertical="center" wrapText="1"/>
      <protection locked="0"/>
    </xf>
    <xf numFmtId="33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3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3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3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31" fontId="47" fillId="0" borderId="12" xfId="0" applyFont="1" applyBorder="1" applyNumberFormat="1">
      <alignment horizontal="right" vertical="center" wrapText="1"/>
    </xf>
    <xf numFmtId="33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3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3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3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3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33" fontId="0" fillId="39" borderId="12" xfId="0" applyFont="1" applyFill="1" applyBorder="1" applyNumberFormat="1">
      <alignment horizontal="left" vertical="center" wrapText="1" indent="1"/>
      <protection locked="0"/>
    </xf>
    <xf numFmtId="333" fontId="0" fillId="0" borderId="12" xfId="0" applyFont="1" applyBorder="1" applyNumberFormat="1">
      <alignment horizontal="left" vertical="center" wrapText="1" indent="1"/>
    </xf>
    <xf numFmtId="333" fontId="0" fillId="39" borderId="12" xfId="0" applyFont="1" applyFill="1" applyBorder="1" applyNumberFormat="1">
      <alignment horizontal="center" vertical="center" wrapText="1"/>
      <protection locked="0"/>
    </xf>
    <xf numFmtId="333" fontId="47" fillId="0" borderId="0" xfId="0" applyFont="1" applyNumberFormat="1">
      <alignment horizontal="center" vertical="center" wrapText="1"/>
    </xf>
    <xf numFmtId="333" fontId="47" fillId="0" borderId="12" xfId="0" applyFont="1" applyBorder="1" applyNumberFormat="1">
      <alignment horizontal="center" vertical="center" wrapText="1"/>
    </xf>
    <xf numFmtId="333" fontId="0" fillId="39" borderId="12" xfId="0" applyFont="1" applyFill="1" applyBorder="1" applyNumberFormat="1">
      <alignment horizontal="left" vertical="center" wrapText="1"/>
      <protection locked="0"/>
    </xf>
    <xf numFmtId="333" fontId="0" fillId="36" borderId="12" xfId="0" applyFont="1" applyFill="1" applyBorder="1" applyNumberFormat="1">
      <alignment horizontal="left" vertical="center" wrapText="1" indent="1"/>
      <protection locked="0"/>
    </xf>
    <xf numFmtId="33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33" fontId="0" fillId="39" borderId="14" xfId="0" applyFont="1" applyFill="1" applyBorder="1" applyNumberFormat="1">
      <alignment horizontal="left" vertical="center" wrapText="1"/>
      <protection locked="0"/>
    </xf>
    <xf numFmtId="33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3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3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3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34" fontId="44" fillId="0" borderId="19" xfId="0" applyFont="1" applyBorder="1" applyNumberFormat="1">
      <alignment horizontal="center" vertical="center" wrapText="1"/>
    </xf>
    <xf numFmtId="334" fontId="44" fillId="0" borderId="20" xfId="0" applyFont="1" applyBorder="1" applyNumberFormat="1">
      <alignment horizontal="center" vertical="center" wrapText="1"/>
    </xf>
    <xf numFmtId="335" fontId="22" fillId="39" borderId="12" xfId="0" applyFont="1" applyFill="1" applyBorder="1" applyNumberFormat="1">
      <alignment horizontal="left" vertical="center" wrapText="1" indent="1"/>
      <protection locked="0"/>
    </xf>
    <xf numFmtId="33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3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3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3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33" fontId="22" fillId="34" borderId="12" xfId="0" applyFont="1" applyFill="1" applyBorder="1" applyNumberFormat="1">
      <alignment horizontal="left" vertical="center" wrapText="1" indent="1"/>
    </xf>
    <xf numFmtId="33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3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3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3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34" fontId="22" fillId="0" borderId="17" xfId="0" applyFont="1" applyBorder="1" applyNumberFormat="1">
      <alignment horizontal="center" vertical="center" wrapText="1"/>
    </xf>
    <xf numFmtId="334" fontId="22" fillId="0" borderId="23" xfId="0" applyFont="1" applyBorder="1" applyNumberFormat="1">
      <alignment horizontal="center" vertical="center" wrapText="1"/>
    </xf>
    <xf numFmtId="334" fontId="22" fillId="0" borderId="14" xfId="0" applyFont="1" applyBorder="1" applyNumberFormat="1">
      <alignment horizontal="center" vertical="center" wrapText="1"/>
    </xf>
    <xf numFmtId="334" fontId="22" fillId="0" borderId="15" xfId="0" applyFont="1" applyBorder="1" applyNumberFormat="1">
      <alignment horizontal="center" vertical="center" wrapText="1"/>
    </xf>
    <xf numFmtId="33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34" fontId="22" fillId="0" borderId="36" xfId="0" applyFont="1" applyBorder="1" applyNumberFormat="1">
      <alignment horizontal="center" vertical="center" wrapText="1"/>
    </xf>
    <xf numFmtId="334" fontId="22" fillId="0" borderId="12" xfId="0" applyFont="1" applyBorder="1" applyNumberFormat="1">
      <alignment horizontal="center" vertical="center" wrapText="1"/>
    </xf>
    <xf numFmtId="33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3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3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3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333" fontId="0" fillId="39" borderId="12" xfId="0" applyFont="1" applyFill="1" applyBorder="1" applyNumberFormat="1">
      <alignment horizontal="left" vertical="center" wrapText="1" inden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8991e8a0-7bf1-442d-98a8-2d4007f1ae8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1D8D-020E-2163-1199-0.E1BB12B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0DC9A-DB0D-8183-768A-0.71902F0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420</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332</v>
      </c>
      <c r="F7" s="2209"/>
      <c r="G7" s="2210"/>
      <c r="H7" s="2210"/>
      <c r="I7" s="2210"/>
      <c r="J7" s="2210"/>
      <c r="K7" s="2210"/>
      <c r="L7" s="2224" t="s">
        <v>333</v>
      </c>
      <c r="W7" s="448">
        <v>14</v>
      </c>
    </row>
    <row customHeight="1" ht="48.29999999999999">
      <c r="D8" s="451"/>
      <c r="E8" s="474" t="s">
        <v>90</v>
      </c>
      <c r="F8" s="824"/>
      <c r="G8" s="466" t="s">
        <v>88</v>
      </c>
      <c r="H8" s="466" t="s">
        <v>89</v>
      </c>
      <c r="I8" s="415" t="s">
        <v>87</v>
      </c>
      <c r="J8" s="415" t="s">
        <v>421</v>
      </c>
      <c r="K8" s="415" t="s">
        <v>422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423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424</v>
      </c>
      <c r="Q12" s="517" t="s">
        <v>425</v>
      </c>
      <c r="R12" s="518" t="s">
        <v>426</v>
      </c>
      <c r="S12" s="512" t="s">
        <v>427</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A4769-4E22-A4B6-1ECA-0.634B17C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435</v>
      </c>
      <c r="M6" s="538"/>
      <c r="P6" s="2258">
        <v>1</v>
      </c>
      <c r="Q6" s="1306"/>
      <c r="R6" s="357"/>
      <c r="S6" s="1310">
        <f>$I6</f>
      </c>
      <c r="T6" s="286" t="s">
        <v>436</v>
      </c>
      <c r="U6" s="301"/>
      <c r="V6" s="2246"/>
      <c r="W6" s="2247"/>
      <c r="X6" s="2247"/>
      <c r="Y6" s="2247"/>
      <c r="Z6" s="2247"/>
      <c r="AA6" s="2247"/>
      <c r="AB6" s="2247"/>
      <c r="AC6" s="2248"/>
      <c r="AD6" s="2246"/>
      <c r="AE6" s="2247"/>
      <c r="AF6" s="2247"/>
      <c r="AG6" s="2247"/>
      <c r="AH6" s="2247"/>
      <c r="AI6" s="2247"/>
      <c r="AJ6" s="2247"/>
      <c r="AK6" s="2247"/>
      <c r="AL6" s="2248"/>
      <c r="AM6" s="1259" t="s">
        <v>437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438</v>
      </c>
      <c r="M7" s="538"/>
      <c r="N7" s="1367"/>
      <c r="P7" s="2258"/>
      <c r="Q7" s="2258">
        <v>1</v>
      </c>
      <c r="R7" s="358"/>
      <c r="S7" s="1310">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441</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442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443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444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445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446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447</v>
      </c>
      <c r="P22" s="1363"/>
      <c r="Q22" s="1372"/>
      <c r="R22" s="1372"/>
      <c r="S22" s="730"/>
      <c r="T22" s="1161" t="s">
        <v>448</v>
      </c>
      <c r="AA22" s="187" t="s">
        <v>449</v>
      </c>
      <c r="AC22" s="187" t="s">
        <v>450</v>
      </c>
      <c r="AD22" s="1161" t="s">
        <v>448</v>
      </c>
      <c r="AI22" s="187" t="s">
        <v>451</v>
      </c>
      <c r="AK22" s="187" t="s">
        <v>450</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456</v>
      </c>
      <c r="AD36" s="327"/>
      <c r="AE36" s="327"/>
      <c r="AF36" s="327"/>
      <c r="AG36" s="327"/>
      <c r="AH36" s="327"/>
      <c r="AI36" s="327"/>
      <c r="AJ36" s="327"/>
      <c r="AK36" s="279" t="s">
        <v>456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156">
        <v>14</v>
      </c>
    </row>
    <row customHeight="1" ht="14.699999999999998">
      <c r="Q39" s="377"/>
      <c r="R39" s="377"/>
      <c r="S39" s="2274" t="s">
        <v>90</v>
      </c>
      <c r="T39" s="2210" t="s">
        <v>457</v>
      </c>
      <c r="U39" s="302"/>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156">
        <v>14</v>
      </c>
    </row>
    <row customHeight="1" ht="35.699999999999996">
      <c r="Q40" s="377"/>
      <c r="R40" s="377"/>
      <c r="S40" s="2274"/>
      <c r="T40" s="2210"/>
      <c r="U40" s="1032"/>
      <c r="V40" s="2261" t="s">
        <v>462</v>
      </c>
      <c r="W40" s="2611" t="s">
        <v>463</v>
      </c>
      <c r="X40" s="2263" t="s">
        <v>464</v>
      </c>
      <c r="Y40" s="2264"/>
      <c r="Z40" s="2263" t="s">
        <v>465</v>
      </c>
      <c r="AA40" s="2270"/>
      <c r="AB40" s="2264"/>
      <c r="AC40" s="2279"/>
      <c r="AD40" s="2261" t="s">
        <v>462</v>
      </c>
      <c r="AE40" s="2284" t="s">
        <v>463</v>
      </c>
      <c r="AF40" s="2263" t="s">
        <v>464</v>
      </c>
      <c r="AG40" s="2264"/>
      <c r="AH40" s="2263" t="s">
        <v>465</v>
      </c>
      <c r="AI40" s="2270"/>
      <c r="AJ40" s="2264"/>
      <c r="AK40" s="2279"/>
      <c r="AL40" s="2282"/>
      <c r="AM40" s="2128"/>
      <c r="AS40" s="1156">
        <v>34</v>
      </c>
    </row>
    <row customHeight="1" ht="35.699999999999996">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Q41" s="377"/>
      <c r="R41" s="377"/>
      <c r="S41" s="2274"/>
      <c r="T41" s="2210"/>
      <c r="U41" s="303"/>
      <c r="V41" s="2262"/>
      <c r="W41" s="2285"/>
      <c r="X41" s="1223" t="s">
        <v>473</v>
      </c>
      <c r="Y41" s="1223" t="s">
        <v>474</v>
      </c>
      <c r="Z41" s="1222" t="s">
        <v>475</v>
      </c>
      <c r="AA41" s="2271" t="s">
        <v>476</v>
      </c>
      <c r="AB41" s="2272"/>
      <c r="AC41" s="2280"/>
      <c r="AD41" s="2262"/>
      <c r="AE41" s="2285"/>
      <c r="AF41" s="1223" t="s">
        <v>473</v>
      </c>
      <c r="AG41" s="1223" t="s">
        <v>474</v>
      </c>
      <c r="AH41" s="1314" t="s">
        <v>475</v>
      </c>
      <c r="AI41" s="2271" t="s">
        <v>476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435</v>
      </c>
      <c r="P47" s="2258">
        <v>1</v>
      </c>
      <c r="Q47" s="1221"/>
      <c r="R47" s="357"/>
      <c r="S47" s="1225" t="str">
        <f>$I47</f>
        <v>....1</v>
      </c>
      <c r="T47" s="286" t="s">
        <v>436</v>
      </c>
      <c r="U47" s="301"/>
      <c r="V47" s="2246"/>
      <c r="W47" s="2247"/>
      <c r="X47" s="2247"/>
      <c r="Y47" s="2247"/>
      <c r="Z47" s="2247"/>
      <c r="AA47" s="2247"/>
      <c r="AB47" s="2247"/>
      <c r="AC47" s="2248"/>
      <c r="AD47" s="2246"/>
      <c r="AE47" s="2247"/>
      <c r="AF47" s="2247"/>
      <c r="AG47" s="2247"/>
      <c r="AH47" s="2247"/>
      <c r="AI47" s="2247"/>
      <c r="AJ47" s="2247"/>
      <c r="AK47" s="2247"/>
      <c r="AL47" s="2248"/>
      <c r="AM47" s="1259" t="s">
        <v>437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438</v>
      </c>
      <c r="P48" s="2258"/>
      <c r="Q48" s="2258">
        <v>1</v>
      </c>
      <c r="R48" s="358"/>
      <c r="S48" s="1225" t="str">
        <f>$J48</f>
        <v>....1.1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441</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442</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443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444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445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A539-8E12-791E-48CE-0.FDE223B3}" mc:Ignorable="x14ac xr xr2 xr3">
  <sheetPr>
    <tabColor theme="6" tint="0.4"/>
  </sheetPr>
  <dimension ref="A1:BA135"/>
  <sheetViews>
    <sheetView topLeftCell="P25" showGridLines="0" zoomScale="90" workbookViewId="0" tabSelected="1">
      <selection activeCell="AR121" sqref="AR12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5" max="45" style="65" width="10.57421875" hidden="1"/>
    <col min="46" max="46" style="1636" width="4.00390625" customWidth="1"/>
    <col min="47" max="47" style="1636" width="115.00390625" customWidth="1"/>
    <col min="48" max="52" style="1643" width="10.00390625" customWidth="1"/>
    <col min="53" max="53" style="1636" width="10.57421875" hidden="1"/>
  </cols>
  <sheetData>
    <row customHeight="1" ht="22.5" hidden="1">
      <c r="Y1" s="328"/>
      <c r="Z1" s="328"/>
      <c r="AG1" s="328"/>
      <c r="AH1" s="328"/>
      <c r="AL1" s="1636"/>
      <c r="AM1" s="1636"/>
      <c r="AN1" s="1636"/>
      <c r="AO1" s="1636"/>
      <c r="AP1" s="1636"/>
      <c r="AQ1" s="1636"/>
      <c r="AR1" s="1636"/>
      <c r="AS1" s="3397"/>
      <c r="BA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244"/>
      <c r="AO2" s="2244"/>
      <c r="AP2" s="2244"/>
      <c r="AQ2" s="2244"/>
      <c r="AR2" s="2244"/>
      <c r="AS2" s="3398"/>
      <c r="AT2" s="2245"/>
      <c r="AU2" s="1259" t="s">
        <v>428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244"/>
      <c r="AO3" s="2244"/>
      <c r="AP3" s="2244"/>
      <c r="AQ3" s="2244"/>
      <c r="AR3" s="2244"/>
      <c r="AS3" s="3398"/>
      <c r="AT3" s="2245"/>
      <c r="AU3" s="1259" t="s">
        <v>430</v>
      </c>
      <c r="AW3" s="501"/>
      <c r="AX3" s="501" t="str">
        <f>IF(T3="","",T3)</f>
        <v>Территория действия тарифа</v>
      </c>
      <c r="AY3" s="501"/>
      <c r="AZ3" s="501"/>
      <c r="BA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244"/>
      <c r="AO4" s="2244"/>
      <c r="AP4" s="2244"/>
      <c r="AQ4" s="2244"/>
      <c r="AR4" s="2244"/>
      <c r="AS4" s="3398"/>
      <c r="AT4" s="2245"/>
      <c r="AU4" s="1259" t="s">
        <v>432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244"/>
      <c r="AO5" s="2244"/>
      <c r="AP5" s="2244"/>
      <c r="AQ5" s="2244"/>
      <c r="AR5" s="2244"/>
      <c r="AS5" s="3398"/>
      <c r="AT5" s="2245"/>
      <c r="AU5" s="1259" t="s">
        <v>434</v>
      </c>
      <c r="AW5" s="501"/>
      <c r="AX5" s="501" t="str">
        <f>IF(T5="","",T5)</f>
        <v>Источник тепловой энергии  </v>
      </c>
      <c r="AY5" s="501"/>
      <c r="AZ5" s="501"/>
      <c r="BA5" s="1156">
        <v>0</v>
      </c>
    </row>
    <row customHeight="1" ht="47.25" hidden="1">
      <c r="A6" s="1364"/>
      <c r="B6" s="1364"/>
      <c r="C6" s="1364"/>
      <c r="D6" s="1364"/>
      <c r="E6" s="2260"/>
      <c r="F6" s="2260"/>
      <c r="G6" s="2260"/>
      <c r="H6" s="2260"/>
      <c r="I6" s="2257">
        <f>S5&amp;".1"</f>
      </c>
      <c r="J6" s="1364"/>
      <c r="K6" s="1364"/>
      <c r="L6" s="1365" t="s">
        <v>435</v>
      </c>
      <c r="M6" s="538"/>
      <c r="P6" s="2258">
        <v>1</v>
      </c>
      <c r="Q6" s="1332"/>
      <c r="R6" s="357"/>
      <c r="S6" s="1337">
        <f>$I6</f>
      </c>
      <c r="T6" s="286" t="s">
        <v>436</v>
      </c>
      <c r="U6" s="301"/>
      <c r="V6" s="2246"/>
      <c r="W6" s="2247"/>
      <c r="X6" s="2247"/>
      <c r="Y6" s="2247"/>
      <c r="Z6" s="2247"/>
      <c r="AA6" s="2247"/>
      <c r="AB6" s="2247"/>
      <c r="AC6" s="2248"/>
      <c r="AD6" s="2246"/>
      <c r="AE6" s="2247"/>
      <c r="AF6" s="2247"/>
      <c r="AG6" s="2247"/>
      <c r="AH6" s="2247"/>
      <c r="AI6" s="2247"/>
      <c r="AJ6" s="2247"/>
      <c r="AK6" s="2247"/>
      <c r="AL6" s="2246"/>
      <c r="AM6" s="2247"/>
      <c r="AN6" s="2247"/>
      <c r="AO6" s="2247"/>
      <c r="AP6" s="2247"/>
      <c r="AQ6" s="2247"/>
      <c r="AR6" s="2247"/>
      <c r="AS6" s="3399"/>
      <c r="AT6" s="2248"/>
      <c r="AU6" s="1259" t="s">
        <v>437</v>
      </c>
      <c r="AW6" s="501"/>
      <c r="AX6" s="501" t="str">
        <f>IF(T6="","",T6)</f>
        <v>Схема подключения теплопотребляющей установки к коллектору источника тепловой энергии</v>
      </c>
      <c r="AY6" s="501"/>
      <c r="AZ6" s="501"/>
      <c r="BA6" s="1156">
        <v>0</v>
      </c>
    </row>
    <row customHeight="1" ht="21" hidden="1">
      <c r="A7" s="1364"/>
      <c r="B7" s="1364"/>
      <c r="C7" s="1364"/>
      <c r="D7" s="1364"/>
      <c r="E7" s="2260"/>
      <c r="F7" s="2260"/>
      <c r="G7" s="2260"/>
      <c r="H7" s="2260"/>
      <c r="I7" s="2287"/>
      <c r="J7" s="2257">
        <f>I6&amp;".1"</f>
      </c>
      <c r="K7" s="1364"/>
      <c r="L7" s="1365" t="s">
        <v>438</v>
      </c>
      <c r="M7" s="538"/>
      <c r="N7" s="1367"/>
      <c r="P7" s="2258"/>
      <c r="Q7" s="2258">
        <v>1</v>
      </c>
      <c r="R7" s="358"/>
      <c r="S7" s="1337">
        <f>$J7</f>
      </c>
      <c r="T7" s="287" t="s">
        <v>439</v>
      </c>
      <c r="U7" s="301"/>
      <c r="V7" s="2246"/>
      <c r="W7" s="2247"/>
      <c r="X7" s="2247"/>
      <c r="Y7" s="2247"/>
      <c r="Z7" s="2247"/>
      <c r="AA7" s="2247"/>
      <c r="AB7" s="2247"/>
      <c r="AC7" s="2248"/>
      <c r="AD7" s="2246"/>
      <c r="AE7" s="2247"/>
      <c r="AF7" s="2247"/>
      <c r="AG7" s="2247"/>
      <c r="AH7" s="2247"/>
      <c r="AI7" s="2247"/>
      <c r="AJ7" s="2247"/>
      <c r="AK7" s="2247"/>
      <c r="AL7" s="2246"/>
      <c r="AM7" s="2247"/>
      <c r="AN7" s="2247"/>
      <c r="AO7" s="2247"/>
      <c r="AP7" s="2247"/>
      <c r="AQ7" s="2247"/>
      <c r="AR7" s="2247"/>
      <c r="AS7" s="3399"/>
      <c r="AT7" s="2248"/>
      <c r="AU7" s="1259" t="s">
        <v>440</v>
      </c>
      <c r="AW7" s="501"/>
      <c r="AX7" s="501" t="str">
        <f>IF(T7="","",T7)</f>
        <v>Группа потребителей</v>
      </c>
      <c r="AY7" s="501"/>
      <c r="AZ7" s="501"/>
      <c r="BA7" s="1156">
        <v>0</v>
      </c>
    </row>
    <row customHeight="1" ht="21" hidden="1">
      <c r="A8" s="1364"/>
      <c r="B8" s="1364"/>
      <c r="C8" s="1364"/>
      <c r="D8" s="1364"/>
      <c r="E8" s="2260"/>
      <c r="F8" s="2260"/>
      <c r="G8" s="2260"/>
      <c r="H8" s="2260"/>
      <c r="I8" s="2287"/>
      <c r="J8" s="2287"/>
      <c r="K8" s="2257">
        <f>J7&amp;".1"</f>
      </c>
      <c r="L8" s="1365" t="s">
        <v>441</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752"/>
      <c r="AM8" s="326"/>
      <c r="AN8" s="752"/>
      <c r="AO8" s="1258"/>
      <c r="AP8" s="2603"/>
      <c r="AQ8" s="2108" t="s">
        <v>63</v>
      </c>
      <c r="AR8" s="2603"/>
      <c r="AS8" s="3400" t="s">
        <v>63</v>
      </c>
      <c r="AT8" s="326"/>
      <c r="AU8" s="2254" t="s">
        <v>442</v>
      </c>
      <c r="AV8" s="512">
        <f>STRCHECKDATE(V9:AT9)</f>
      </c>
      <c r="AW8" s="501"/>
      <c r="AX8" s="501" t="str">
        <f>IF(T8="","",T8)</f>
        <v/>
      </c>
      <c r="AY8" s="501"/>
      <c r="AZ8" s="501"/>
      <c r="BA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2255"/>
      <c r="AW9" s="501"/>
      <c r="AX9" s="501" t="str">
        <f>IF(T9="","",T9)</f>
        <v/>
      </c>
      <c r="AY9" s="501"/>
      <c r="AZ9" s="501"/>
      <c r="BA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443</v>
      </c>
      <c r="U10" s="368"/>
      <c r="V10" s="368"/>
      <c r="W10" s="368"/>
      <c r="X10" s="368"/>
      <c r="Y10" s="368"/>
      <c r="Z10" s="368"/>
      <c r="AA10" s="368"/>
      <c r="AB10" s="368"/>
      <c r="AC10" s="368"/>
      <c r="AD10" s="368"/>
      <c r="AE10" s="368"/>
      <c r="AF10" s="368"/>
      <c r="AG10" s="368"/>
      <c r="AH10" s="368"/>
      <c r="AI10" s="368"/>
      <c r="AJ10" s="368"/>
      <c r="AK10" s="368"/>
      <c r="AL10" s="2680"/>
      <c r="AM10" s="2681"/>
      <c r="AN10" s="2682"/>
      <c r="AO10" s="2683"/>
      <c r="AP10" s="2684"/>
      <c r="AQ10" s="2685"/>
      <c r="AR10" s="2686"/>
      <c r="AS10" s="3401"/>
      <c r="AT10" s="325"/>
      <c r="AU10" s="2256"/>
      <c r="AW10" s="501"/>
      <c r="AX10" s="501" t="str">
        <f>IF(T10="","",T10)</f>
        <v>Добавить вид теплоносителя (параметры теплоносителя)</v>
      </c>
      <c r="AY10" s="501"/>
      <c r="AZ10" s="501"/>
      <c r="BA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444</v>
      </c>
      <c r="U11" s="368"/>
      <c r="V11" s="368"/>
      <c r="W11" s="368"/>
      <c r="X11" s="368"/>
      <c r="Y11" s="368"/>
      <c r="Z11" s="368"/>
      <c r="AA11" s="368"/>
      <c r="AB11" s="368"/>
      <c r="AC11" s="367"/>
      <c r="AD11" s="368"/>
      <c r="AE11" s="368"/>
      <c r="AF11" s="368"/>
      <c r="AG11" s="368"/>
      <c r="AH11" s="368"/>
      <c r="AI11" s="368"/>
      <c r="AJ11" s="368"/>
      <c r="AK11" s="367"/>
      <c r="AL11" s="2688"/>
      <c r="AM11" s="2689"/>
      <c r="AN11" s="2690"/>
      <c r="AO11" s="2691"/>
      <c r="AP11" s="2692"/>
      <c r="AQ11" s="2693"/>
      <c r="AR11" s="2694"/>
      <c r="AS11" s="3402"/>
      <c r="AT11" s="368"/>
      <c r="AU11" s="304"/>
      <c r="AW11" s="501"/>
      <c r="AX11" s="501" t="str">
        <f>IF(T11="","",T11)</f>
        <v>Добавить группу потребителей</v>
      </c>
      <c r="AY11" s="501"/>
      <c r="AZ11" s="501"/>
      <c r="BA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445</v>
      </c>
      <c r="U12" s="368"/>
      <c r="V12" s="368"/>
      <c r="W12" s="368"/>
      <c r="X12" s="368"/>
      <c r="Y12" s="368"/>
      <c r="Z12" s="368"/>
      <c r="AA12" s="368"/>
      <c r="AB12" s="368"/>
      <c r="AC12" s="367"/>
      <c r="AD12" s="368"/>
      <c r="AE12" s="368"/>
      <c r="AF12" s="368"/>
      <c r="AG12" s="368"/>
      <c r="AH12" s="368"/>
      <c r="AI12" s="368"/>
      <c r="AJ12" s="368"/>
      <c r="AK12" s="367"/>
      <c r="AL12" s="2696"/>
      <c r="AM12" s="2697"/>
      <c r="AN12" s="2698"/>
      <c r="AO12" s="2699"/>
      <c r="AP12" s="2700"/>
      <c r="AQ12" s="2701"/>
      <c r="AR12" s="2702"/>
      <c r="AS12" s="3403"/>
      <c r="AT12" s="368"/>
      <c r="AU12" s="304"/>
      <c r="AW12" s="501"/>
      <c r="AX12" s="501" t="str">
        <f>IF(T12="","",T12)</f>
        <v>Добавить схему подключения</v>
      </c>
      <c r="AY12" s="501"/>
      <c r="AZ12" s="501"/>
      <c r="BA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3404"/>
      <c r="AT13" s="1321"/>
      <c r="AU13" s="1321"/>
      <c r="AW13" s="790"/>
      <c r="AX13" s="790" t="str">
        <f>IF(T13="","",T13)</f>
        <v>Добавить источник для дифференциации</v>
      </c>
      <c r="AY13" s="790"/>
      <c r="AZ13" s="790"/>
      <c r="BA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3405"/>
      <c r="AT14" s="1325"/>
      <c r="AU14" s="1325"/>
      <c r="AW14" s="790"/>
      <c r="AX14" s="790" t="str">
        <f>IF(T14="","",T14)</f>
        <v>Добавить централизованную систему для дифференциации</v>
      </c>
      <c r="AY14" s="790"/>
      <c r="AZ14" s="790"/>
      <c r="BA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3405"/>
      <c r="AT15" s="1325"/>
      <c r="AU15" s="1325"/>
      <c r="AW15" s="790"/>
      <c r="AX15" s="790" t="str">
        <f>IF(T15="","",T15)</f>
        <v>Добавить территорию для дифференциации</v>
      </c>
      <c r="AY15" s="790"/>
      <c r="AZ15" s="790"/>
      <c r="BA15" s="519">
        <v>0</v>
      </c>
    </row>
    <row customHeight="1" ht="14.25" hidden="1">
      <c r="AC16" s="328"/>
      <c r="AK16" s="328"/>
      <c r="AL16" s="1636"/>
      <c r="AM16" s="1636"/>
      <c r="AN16" s="1636"/>
      <c r="AO16" s="1636"/>
      <c r="AP16" s="1636"/>
      <c r="AQ16" s="1636"/>
      <c r="AR16" s="1636"/>
      <c r="AS16" s="3397"/>
      <c r="BA16" s="1156">
        <v>0</v>
      </c>
    </row>
    <row customHeight="1" ht="14.25" hidden="1">
      <c r="AD17" s="1361"/>
      <c r="AE17" s="1361"/>
      <c r="AF17" s="1361"/>
      <c r="AG17" s="1362"/>
      <c r="AH17" s="2268"/>
      <c r="AI17" s="2269" t="s">
        <v>63</v>
      </c>
      <c r="AJ17" s="2268"/>
      <c r="AK17" s="2269" t="s">
        <v>63</v>
      </c>
      <c r="AL17" s="1636"/>
      <c r="AM17" s="1636"/>
      <c r="AN17" s="1636"/>
      <c r="AO17" s="1636"/>
      <c r="AP17" s="1636"/>
      <c r="AQ17" s="1636"/>
      <c r="AR17" s="1636"/>
      <c r="AS17" s="3397"/>
      <c r="BA17" s="1156">
        <v>0</v>
      </c>
    </row>
    <row customHeight="1" ht="14.25" hidden="1">
      <c r="AD18" s="1361"/>
      <c r="AE18" s="1361"/>
      <c r="AF18" s="1361"/>
      <c r="AG18" s="329" t="str">
        <f>AH17&amp;"-"&amp;AJ17</f>
        <v>-</v>
      </c>
      <c r="AH18" s="2269"/>
      <c r="AI18" s="2269"/>
      <c r="AJ18" s="2269"/>
      <c r="AK18" s="2269"/>
      <c r="AL18" s="1636"/>
      <c r="AM18" s="1636"/>
      <c r="AN18" s="1636"/>
      <c r="AO18" s="1636"/>
      <c r="AP18" s="1636"/>
      <c r="AQ18" s="1636"/>
      <c r="AR18" s="1636"/>
      <c r="AS18" s="3397"/>
      <c r="BA18" s="1156">
        <v>0</v>
      </c>
    </row>
    <row customHeight="1" ht="14.25" hidden="1">
      <c r="AK19" s="328"/>
      <c r="AL19" s="1636"/>
      <c r="AM19" s="1636"/>
      <c r="AN19" s="1636"/>
      <c r="AO19" s="1636"/>
      <c r="AP19" s="1636"/>
      <c r="AQ19" s="1636"/>
      <c r="AR19" s="1636"/>
      <c r="AS19" s="3397"/>
      <c r="BA19" s="1156">
        <v>0</v>
      </c>
    </row>
    <row s="1367" customFormat="1" customHeight="1" ht="22.5" hidden="1">
      <c r="L20" s="1330"/>
      <c r="M20" s="1363"/>
      <c r="N20" s="1363"/>
      <c r="O20" s="1368" t="s">
        <v>446</v>
      </c>
      <c r="P20" s="1363"/>
      <c r="Q20" s="1372"/>
      <c r="R20" s="1372"/>
      <c r="S20" s="730"/>
      <c r="Z20" s="1368"/>
      <c r="AB20" s="1368"/>
      <c r="AC20" s="1367"/>
      <c r="AH20" s="1368"/>
      <c r="AJ20" s="1368"/>
      <c r="AK20" s="1367"/>
      <c r="AL20" s="1367"/>
      <c r="AM20" s="1367"/>
      <c r="AN20" s="1367"/>
      <c r="AO20" s="1367"/>
      <c r="AP20" s="1368"/>
      <c r="AQ20" s="1367"/>
      <c r="AR20" s="1368"/>
      <c r="AS20" s="3406"/>
      <c r="AV20" s="512"/>
      <c r="AW20" s="512"/>
      <c r="AX20" s="512"/>
      <c r="AY20" s="512"/>
      <c r="AZ20" s="512"/>
      <c r="BA20" s="1161">
        <v>0</v>
      </c>
    </row>
    <row s="1367" customFormat="1" customHeight="1" ht="14.25" hidden="1">
      <c r="L21" s="1330"/>
      <c r="M21" s="1363"/>
      <c r="N21" s="1363"/>
      <c r="O21" s="1363"/>
      <c r="P21" s="1363"/>
      <c r="Q21" s="1372"/>
      <c r="R21" s="1372"/>
      <c r="S21" s="730"/>
      <c r="AC21" s="1367"/>
      <c r="AK21" s="1367"/>
      <c r="AL21" s="1367"/>
      <c r="AM21" s="1367"/>
      <c r="AN21" s="1367"/>
      <c r="AO21" s="1367"/>
      <c r="AP21" s="1367"/>
      <c r="AQ21" s="1367"/>
      <c r="AR21" s="1367"/>
      <c r="AS21" s="3406"/>
      <c r="AV21" s="512"/>
      <c r="AW21" s="512"/>
      <c r="AX21" s="512"/>
      <c r="AY21" s="512"/>
      <c r="AZ21" s="512"/>
      <c r="BA21" s="1161">
        <v>0</v>
      </c>
    </row>
    <row s="1367" customFormat="1" customHeight="1" ht="14.25" hidden="1">
      <c r="L22" s="1330"/>
      <c r="M22" s="1363"/>
      <c r="N22" s="1363"/>
      <c r="O22" s="1365" t="s">
        <v>447</v>
      </c>
      <c r="P22" s="1363"/>
      <c r="Q22" s="1372"/>
      <c r="R22" s="1372"/>
      <c r="S22" s="730"/>
      <c r="T22" s="1161" t="s">
        <v>448</v>
      </c>
      <c r="AA22" s="187" t="s">
        <v>449</v>
      </c>
      <c r="AC22" s="187" t="s">
        <v>450</v>
      </c>
      <c r="AD22" s="1161" t="s">
        <v>448</v>
      </c>
      <c r="AI22" s="187" t="s">
        <v>451</v>
      </c>
      <c r="AK22" s="187" t="s">
        <v>450</v>
      </c>
      <c r="AL22" s="1367"/>
      <c r="AM22" s="1367"/>
      <c r="AN22" s="1367"/>
      <c r="AO22" s="1367"/>
      <c r="AP22" s="1367"/>
      <c r="AQ22" s="1371" t="s">
        <v>449</v>
      </c>
      <c r="AR22" s="1367"/>
      <c r="AS22" s="3407" t="s">
        <v>450</v>
      </c>
      <c r="AV22" s="512"/>
      <c r="AW22" s="512"/>
      <c r="AX22" s="512"/>
      <c r="AY22" s="512"/>
      <c r="AZ22" s="512"/>
      <c r="BA22" s="1161">
        <v>0</v>
      </c>
    </row>
    <row customHeight="1" ht="14.25" hidden="1">
      <c r="O23" s="1365"/>
      <c r="AL23" s="1636"/>
      <c r="AM23" s="1636"/>
      <c r="AN23" s="1636"/>
      <c r="AO23" s="1636"/>
      <c r="AP23" s="1636"/>
      <c r="AQ23" s="1636"/>
      <c r="AR23" s="1636"/>
      <c r="AS23" s="3397"/>
      <c r="BA23" s="1156">
        <v>0</v>
      </c>
    </row>
    <row customHeight="1" ht="14.25" hidden="1">
      <c r="O24" s="1365"/>
      <c r="AL24" s="1636"/>
      <c r="AM24" s="1636"/>
      <c r="AN24" s="1636"/>
      <c r="AO24" s="1636"/>
      <c r="AP24" s="1636"/>
      <c r="AQ24" s="1636"/>
      <c r="AR24" s="1636"/>
      <c r="AS24" s="3397"/>
      <c r="BA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1636"/>
      <c r="AO25" s="1636"/>
      <c r="AP25" s="1636"/>
      <c r="AQ25" s="1636"/>
      <c r="AR25" s="1636"/>
      <c r="AS25" s="3397"/>
      <c r="BA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249"/>
      <c r="AO26" s="2249"/>
      <c r="AP26" s="2249"/>
      <c r="AQ26" s="2249"/>
      <c r="AR26" s="2249"/>
      <c r="AS26" s="3408"/>
      <c r="BA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250"/>
      <c r="AO27" s="2250"/>
      <c r="AP27" s="2250"/>
      <c r="AQ27" s="2250"/>
      <c r="AR27" s="2250"/>
      <c r="AS27" s="3409"/>
      <c r="BA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410"/>
      <c r="AT28" s="510"/>
      <c r="BA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2252" t="str">
        <f>IF(TITLE_NAME_OR_PR_CHANGE="",IF(TITLE_NAME_OR_PR="","",TITLE_NAME_OR_PR),TITLE_NAME_OR_PR_CHANGE)</f>
        <v>Департамент тарифной и ценовой политики Тюменской области</v>
      </c>
      <c r="AM29" s="2252"/>
      <c r="AN29" s="2252"/>
      <c r="AO29" s="2252"/>
      <c r="AP29" s="2252"/>
      <c r="AQ29" s="2252"/>
      <c r="AR29" s="2252"/>
      <c r="AS29" s="3397"/>
      <c r="AT29" s="327"/>
      <c r="AU29" s="281"/>
      <c r="AV29" s="369"/>
      <c r="AW29" s="369"/>
      <c r="AX29" s="369"/>
      <c r="AY29" s="369"/>
      <c r="AZ29" s="369"/>
      <c r="BA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2265" t="str">
        <f>IF(TITLE_DATE_PR_CHANGE="",IF(TITLE_DATE_PR="","",TITLE_DATE_PR),TITLE_DATE_PR_CHANGE)</f>
        <v>46009</v>
      </c>
      <c r="AM30" s="2265"/>
      <c r="AN30" s="2265"/>
      <c r="AO30" s="2265"/>
      <c r="AP30" s="2265"/>
      <c r="AQ30" s="2265"/>
      <c r="AR30" s="2265"/>
      <c r="AS30" s="339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2252" t="str">
        <f>IF(TITLE_NUMBER_PR_CHANGE="",IF(TITLE_NUMBER_PR="","",TITLE_NUMBER_PR),TITLE_NUMBER_PR_CHANGE)</f>
        <v>470/01-21</v>
      </c>
      <c r="AM31" s="2252"/>
      <c r="AN31" s="2252"/>
      <c r="AO31" s="2252"/>
      <c r="AP31" s="2252"/>
      <c r="AQ31" s="2252"/>
      <c r="AR31" s="2252"/>
      <c r="AS31" s="339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2252" t="str">
        <f>IF(TITLE_IST_PUB_CHANGE="",IF(TITLE_IST_PUB="","",TITLE_IST_PUB),TITLE_IST_PUB_CHANGE)</f>
        <v>https://tarif.admtyumen.ru/OIGV/tarif/actions/npa.htm</v>
      </c>
      <c r="AM32" s="2252"/>
      <c r="AN32" s="2252"/>
      <c r="AO32" s="2252"/>
      <c r="AP32" s="2252"/>
      <c r="AQ32" s="2252"/>
      <c r="AR32" s="2252"/>
      <c r="AS32" s="3397"/>
      <c r="AT32" s="327"/>
      <c r="AU32" s="281"/>
      <c r="AV32" s="369"/>
      <c r="AW32" s="369"/>
      <c r="AX32" s="369"/>
      <c r="AY32" s="369"/>
      <c r="AZ32" s="369"/>
      <c r="BA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410"/>
      <c r="AT33" s="510"/>
      <c r="BA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2265" t="str">
        <f>IF(TITLE_DATE_PR_CHANGE="",IF(TITLE_DATE_PR="","",TITLE_DATE_PR),TITLE_DATE_PR_CHANGE)</f>
        <v>46009</v>
      </c>
      <c r="AM34" s="2265"/>
      <c r="AN34" s="2265"/>
      <c r="AO34" s="2265"/>
      <c r="AP34" s="2265"/>
      <c r="AQ34" s="2265"/>
      <c r="AR34" s="2265"/>
      <c r="AS34" s="3397"/>
      <c r="AT34" s="327"/>
      <c r="AU34" s="281"/>
      <c r="AV34" s="369"/>
      <c r="AW34" s="369"/>
      <c r="AX34" s="369"/>
      <c r="AY34" s="369"/>
      <c r="AZ34" s="369"/>
      <c r="BA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2252" t="str">
        <f>IF(TITLE_NUMBER_PR_CHANGE="",IF(TITLE_NUMBER_PR="","",TITLE_NUMBER_PR),TITLE_NUMBER_PR_CHANGE)</f>
        <v>470/01-21</v>
      </c>
      <c r="AM35" s="2252"/>
      <c r="AN35" s="2252"/>
      <c r="AO35" s="2252"/>
      <c r="AP35" s="2252"/>
      <c r="AQ35" s="2252"/>
      <c r="AR35" s="2252"/>
      <c r="AS35" s="3397"/>
      <c r="AT35" s="327"/>
      <c r="AU35" s="281"/>
      <c r="AV35" s="369"/>
      <c r="AW35" s="369"/>
      <c r="AX35" s="369"/>
      <c r="AY35" s="369"/>
      <c r="AZ35" s="369"/>
      <c r="BA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456</v>
      </c>
      <c r="AD36" s="327"/>
      <c r="AE36" s="327"/>
      <c r="AF36" s="327"/>
      <c r="AG36" s="327"/>
      <c r="AH36" s="327"/>
      <c r="AI36" s="327"/>
      <c r="AJ36" s="327"/>
      <c r="AK36" s="279" t="s">
        <v>456</v>
      </c>
      <c r="AL36" s="1636"/>
      <c r="AM36" s="1636"/>
      <c r="AN36" s="1636"/>
      <c r="AO36" s="1636"/>
      <c r="AP36" s="1636"/>
      <c r="AQ36" s="1636"/>
      <c r="AR36" s="1636"/>
      <c r="AS36" s="3411" t="s">
        <v>456</v>
      </c>
      <c r="AV36" s="369"/>
      <c r="AW36" s="369"/>
      <c r="AX36" s="369"/>
      <c r="AY36" s="369"/>
      <c r="AZ36" s="369"/>
      <c r="BA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173</v>
      </c>
      <c r="AM37" s="2253"/>
      <c r="AN37" s="2253"/>
      <c r="AO37" s="2253"/>
      <c r="AP37" s="2253"/>
      <c r="AQ37" s="2253"/>
      <c r="AR37" s="2253"/>
      <c r="AS37" s="3412"/>
      <c r="BA37" s="1156">
        <v>14</v>
      </c>
    </row>
    <row customHeight="1" ht="15">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313" t="s">
        <v>332</v>
      </c>
      <c r="AM38" s="2313"/>
      <c r="AN38" s="2313"/>
      <c r="AO38" s="2313"/>
      <c r="AP38" s="2313"/>
      <c r="AQ38" s="2313"/>
      <c r="AR38" s="2313"/>
      <c r="AS38" s="3413"/>
      <c r="AT38" s="2128"/>
      <c r="AU38" s="2128"/>
      <c r="BA38" s="1156"/>
    </row>
    <row customHeight="1" ht="14.699999999999998">
      <c r="Q39" s="377"/>
      <c r="R39" s="377"/>
      <c r="S39" s="2274" t="s">
        <v>90</v>
      </c>
      <c r="T39" s="2210" t="s">
        <v>457</v>
      </c>
      <c r="U39" s="302"/>
      <c r="V39" s="2275" t="s">
        <v>458</v>
      </c>
      <c r="W39" s="2276"/>
      <c r="X39" s="2276"/>
      <c r="Y39" s="2276"/>
      <c r="Z39" s="2276"/>
      <c r="AA39" s="2276"/>
      <c r="AB39" s="2277"/>
      <c r="AC39" s="2278" t="s">
        <v>459</v>
      </c>
      <c r="AD39" s="2275" t="s">
        <v>458</v>
      </c>
      <c r="AE39" s="2276"/>
      <c r="AF39" s="2276"/>
      <c r="AG39" s="2276"/>
      <c r="AH39" s="2276"/>
      <c r="AI39" s="2276"/>
      <c r="AJ39" s="2277"/>
      <c r="AK39" s="2278" t="s">
        <v>460</v>
      </c>
      <c r="AL39" s="2400" t="s">
        <v>458</v>
      </c>
      <c r="AM39" s="2401"/>
      <c r="AN39" s="2401"/>
      <c r="AO39" s="2401"/>
      <c r="AP39" s="2401"/>
      <c r="AQ39" s="2401"/>
      <c r="AR39" s="2402"/>
      <c r="AS39" s="3414" t="s">
        <v>459</v>
      </c>
      <c r="AT39" s="2281" t="s">
        <v>461</v>
      </c>
      <c r="AU39" s="2128"/>
      <c r="BA39" s="1156">
        <v>14</v>
      </c>
    </row>
    <row customHeight="1" ht="35.699999999999996">
      <c r="Q40" s="377"/>
      <c r="R40" s="377"/>
      <c r="S40" s="2274"/>
      <c r="T40" s="2210"/>
      <c r="U40" s="1032"/>
      <c r="V40" s="2261" t="s">
        <v>462</v>
      </c>
      <c r="W40" s="2284" t="s">
        <v>463</v>
      </c>
      <c r="X40" s="2263" t="s">
        <v>464</v>
      </c>
      <c r="Y40" s="2264"/>
      <c r="Z40" s="2263" t="s">
        <v>477</v>
      </c>
      <c r="AA40" s="2270"/>
      <c r="AB40" s="2264"/>
      <c r="AC40" s="2279"/>
      <c r="AD40" s="2261" t="s">
        <v>462</v>
      </c>
      <c r="AE40" s="2284" t="s">
        <v>463</v>
      </c>
      <c r="AF40" s="2263" t="s">
        <v>464</v>
      </c>
      <c r="AG40" s="2264"/>
      <c r="AH40" s="2263" t="s">
        <v>465</v>
      </c>
      <c r="AI40" s="2270"/>
      <c r="AJ40" s="2264"/>
      <c r="AK40" s="2279"/>
      <c r="AL40" s="2261" t="s">
        <v>462</v>
      </c>
      <c r="AM40" s="2611" t="s">
        <v>463</v>
      </c>
      <c r="AN40" s="2263" t="s">
        <v>464</v>
      </c>
      <c r="AO40" s="2264"/>
      <c r="AP40" s="2263" t="s">
        <v>477</v>
      </c>
      <c r="AQ40" s="2270"/>
      <c r="AR40" s="2264"/>
      <c r="AS40" s="3415"/>
      <c r="AT40" s="2282"/>
      <c r="AU40" s="2128"/>
      <c r="BA40" s="1156">
        <v>34</v>
      </c>
    </row>
    <row customHeight="1" ht="35.699999999999996">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Q41" s="377"/>
      <c r="R41" s="377"/>
      <c r="S41" s="2274"/>
      <c r="T41" s="2210"/>
      <c r="U41" s="303"/>
      <c r="V41" s="2262"/>
      <c r="W41" s="2285"/>
      <c r="X41" s="1223" t="s">
        <v>473</v>
      </c>
      <c r="Y41" s="1223" t="s">
        <v>474</v>
      </c>
      <c r="Z41" s="1339" t="s">
        <v>475</v>
      </c>
      <c r="AA41" s="2271" t="s">
        <v>476</v>
      </c>
      <c r="AB41" s="2272"/>
      <c r="AC41" s="2280"/>
      <c r="AD41" s="2262"/>
      <c r="AE41" s="2285"/>
      <c r="AF41" s="1223" t="s">
        <v>473</v>
      </c>
      <c r="AG41" s="1223" t="s">
        <v>474</v>
      </c>
      <c r="AH41" s="1339" t="s">
        <v>475</v>
      </c>
      <c r="AI41" s="2271" t="s">
        <v>476</v>
      </c>
      <c r="AJ41" s="2272"/>
      <c r="AK41" s="2280"/>
      <c r="AL41" s="2262"/>
      <c r="AM41" s="2285"/>
      <c r="AN41" s="2578" t="s">
        <v>473</v>
      </c>
      <c r="AO41" s="2578" t="s">
        <v>474</v>
      </c>
      <c r="AP41" s="2578" t="s">
        <v>475</v>
      </c>
      <c r="AQ41" s="2271" t="s">
        <v>476</v>
      </c>
      <c r="AR41" s="2272"/>
      <c r="AS41" s="3416"/>
      <c r="AT41" s="2283"/>
      <c r="AU41" s="2128"/>
      <c r="BA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273">
        <f>OFFSET(AN42,0,-1)+1</f>
        <v>1</v>
      </c>
      <c r="AO42" s="2273">
        <f>OFFSET(AO42,0,-1)+1</f>
        <v>2</v>
      </c>
      <c r="AP42" s="2273">
        <f>OFFSET(AP42,0,-1)+1</f>
        <v>3</v>
      </c>
      <c r="AQ42" s="2273">
        <f>OFFSET(AQ42,0,-1)+1</f>
        <v>4</v>
      </c>
      <c r="AR42" s="2273"/>
      <c r="AS42" s="3417">
        <f>OFFSET(AS42,0,-2)+1</f>
        <v>5</v>
      </c>
      <c r="AT42" s="1246">
        <f>OFFSET(AT42,0,-1)</f>
        <v>5</v>
      </c>
      <c r="AU42" s="1336">
        <f>OFFSET(AU42,0,-1)+1</f>
        <v>6</v>
      </c>
      <c r="AV42" s="512"/>
      <c r="AW42" s="512"/>
      <c r="AX42" s="512"/>
      <c r="AY42" s="512"/>
      <c r="AZ42" s="512"/>
      <c r="BA42" s="497">
        <v>0</v>
      </c>
    </row>
    <row customHeight="1" ht="102.75">
      <c r="A43" s="1364" t="s">
        <v>166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125</v>
      </c>
      <c r="U43" s="301"/>
      <c r="V43" s="2243"/>
      <c r="W43" s="2244"/>
      <c r="X43" s="2244"/>
      <c r="Y43" s="2244"/>
      <c r="Z43" s="2244"/>
      <c r="AA43" s="2244"/>
      <c r="AB43" s="2244"/>
      <c r="AC43" s="2245"/>
      <c r="AD43" s="2243" t="str">
        <f>INDEX(PT_DIFFERENTIATION_NTAR,MATCH(A43,PT_DIFFERENTIATION_NTAR_ID,0))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AE43" s="2244"/>
      <c r="AF43" s="2244"/>
      <c r="AG43" s="2244"/>
      <c r="AH43" s="2244"/>
      <c r="AI43" s="2244"/>
      <c r="AJ43" s="2244"/>
      <c r="AK43" s="2244"/>
      <c r="AL43" s="2243"/>
      <c r="AM43" s="2244"/>
      <c r="AN43" s="2244"/>
      <c r="AO43" s="2244"/>
      <c r="AP43" s="2244"/>
      <c r="AQ43" s="2244"/>
      <c r="AR43" s="2244"/>
      <c r="AS43" s="3398"/>
      <c r="AT43" s="2245"/>
      <c r="AU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1"/>
      <c r="AX43" s="501" t="str">
        <f>IF(T43="","",T43)</f>
        <v>Наименование тарифа</v>
      </c>
      <c r="AY43" s="501"/>
      <c r="AZ43" s="501"/>
      <c r="BA43" s="1156">
        <v>21</v>
      </c>
    </row>
    <row customHeight="1" ht="22.049999999999997">
      <c r="A44" s="1364" t="s">
        <v>166</v>
      </c>
      <c r="B44" s="1364" t="s">
        <v>167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429</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3"/>
      <c r="AM44" s="2244"/>
      <c r="AN44" s="2244"/>
      <c r="AO44" s="2244"/>
      <c r="AP44" s="2244"/>
      <c r="AQ44" s="2244"/>
      <c r="AR44" s="2244"/>
      <c r="AS44" s="3398"/>
      <c r="AT44" s="2245"/>
      <c r="AU44" s="1259" t="s">
        <v>430</v>
      </c>
      <c r="AW44" s="501"/>
      <c r="AX44" s="501" t="str">
        <f>IF(T44="","",T44)</f>
        <v>Территория действия тарифа</v>
      </c>
      <c r="AY44" s="501"/>
      <c r="AZ44" s="501"/>
      <c r="BA44" s="1156">
        <v>21</v>
      </c>
    </row>
    <row customHeight="1" ht="24">
      <c r="A45" s="1364" t="s">
        <v>166</v>
      </c>
      <c r="B45" s="1364" t="s">
        <v>167</v>
      </c>
      <c r="C45" s="1364" t="s">
        <v>168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431</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244"/>
      <c r="AO45" s="2244"/>
      <c r="AP45" s="2244"/>
      <c r="AQ45" s="2244"/>
      <c r="AR45" s="2244"/>
      <c r="AS45" s="3398"/>
      <c r="AT45" s="2245"/>
      <c r="AU45" s="1259" t="s">
        <v>432</v>
      </c>
      <c r="AW45" s="501"/>
      <c r="AX45" s="501" t="str">
        <f>IF(T45="","",T45)</f>
        <v>Наименование системы теплоснабжения </v>
      </c>
      <c r="AY45" s="501"/>
      <c r="AZ45" s="501"/>
      <c r="BA45" s="1156">
        <v>23</v>
      </c>
    </row>
    <row customHeight="1" ht="22.049999999999997">
      <c r="A46" s="1364" t="s">
        <v>166</v>
      </c>
      <c r="B46" s="1364" t="s">
        <v>167</v>
      </c>
      <c r="C46" s="1364" t="s">
        <v>168</v>
      </c>
      <c r="D46" s="1364" t="s">
        <v>169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433</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244"/>
      <c r="AO46" s="2244"/>
      <c r="AP46" s="2244"/>
      <c r="AQ46" s="2244"/>
      <c r="AR46" s="2244"/>
      <c r="AS46" s="3398"/>
      <c r="AT46" s="2245"/>
      <c r="AU46" s="1259" t="s">
        <v>434</v>
      </c>
      <c r="AW46" s="501"/>
      <c r="AX46" s="501" t="str">
        <f>IF(T46="","",T46)</f>
        <v>Источник тепловой энергии  </v>
      </c>
      <c r="AY46" s="501"/>
      <c r="AZ46" s="501"/>
      <c r="BA46" s="1156">
        <v>21</v>
      </c>
    </row>
    <row customHeight="1" ht="49.5">
      <c r="A47" s="1364" t="s">
        <v>166</v>
      </c>
      <c r="B47" s="1364" t="s">
        <v>167</v>
      </c>
      <c r="C47" s="1364" t="s">
        <v>168</v>
      </c>
      <c r="D47" s="1364" t="s">
        <v>169</v>
      </c>
      <c r="E47" s="2260"/>
      <c r="F47" s="2260"/>
      <c r="G47" s="2260"/>
      <c r="H47" s="2260"/>
      <c r="I47" s="2257" t="str">
        <f>S46&amp;".1"</f>
        <v>1.1.1.1.1</v>
      </c>
      <c r="J47" s="1364"/>
      <c r="K47" s="1364"/>
      <c r="L47" s="1365" t="s">
        <v>435</v>
      </c>
      <c r="P47" s="2258">
        <v>1</v>
      </c>
      <c r="Q47" s="1332"/>
      <c r="R47" s="357"/>
      <c r="S47" s="1337" t="str">
        <f>$I47</f>
        <v>1.1.1.1.1</v>
      </c>
      <c r="T47" s="286" t="s">
        <v>436</v>
      </c>
      <c r="U47" s="301"/>
      <c r="V47" s="2246"/>
      <c r="W47" s="2247"/>
      <c r="X47" s="2247"/>
      <c r="Y47" s="2247"/>
      <c r="Z47" s="2247"/>
      <c r="AA47" s="2247"/>
      <c r="AB47" s="2247"/>
      <c r="AC47" s="2248"/>
      <c r="AD47" s="2246" t="s">
        <v>478</v>
      </c>
      <c r="AE47" s="2247"/>
      <c r="AF47" s="2247"/>
      <c r="AG47" s="2247"/>
      <c r="AH47" s="2247"/>
      <c r="AI47" s="2247"/>
      <c r="AJ47" s="2247"/>
      <c r="AK47" s="2247"/>
      <c r="AL47" s="2246"/>
      <c r="AM47" s="2247"/>
      <c r="AN47" s="2247"/>
      <c r="AO47" s="2247"/>
      <c r="AP47" s="2247"/>
      <c r="AQ47" s="2247"/>
      <c r="AR47" s="2247"/>
      <c r="AS47" s="3399"/>
      <c r="AT47" s="2248"/>
      <c r="AU47" s="1259" t="s">
        <v>437</v>
      </c>
      <c r="AW47" s="501"/>
      <c r="AX47" s="501" t="str">
        <f>IF(T47="","",T47)</f>
        <v>Схема подключения теплопотребляющей установки к коллектору источника тепловой энергии</v>
      </c>
      <c r="AY47" s="501"/>
      <c r="AZ47" s="501"/>
      <c r="BA47" s="1156">
        <v>47</v>
      </c>
    </row>
    <row customHeight="1" ht="22.049999999999997">
      <c r="A48" s="1364" t="s">
        <v>166</v>
      </c>
      <c r="B48" s="1364" t="s">
        <v>167</v>
      </c>
      <c r="C48" s="1364" t="s">
        <v>168</v>
      </c>
      <c r="D48" s="1364" t="s">
        <v>169</v>
      </c>
      <c r="E48" s="2260"/>
      <c r="F48" s="2260"/>
      <c r="G48" s="2260"/>
      <c r="H48" s="2260"/>
      <c r="I48" s="2287"/>
      <c r="J48" s="2257" t="str">
        <f>I47&amp;".1"</f>
        <v>1.1.1.1.1.1</v>
      </c>
      <c r="K48" s="1364"/>
      <c r="L48" s="1365" t="s">
        <v>438</v>
      </c>
      <c r="P48" s="2258"/>
      <c r="Q48" s="2258">
        <v>1</v>
      </c>
      <c r="R48" s="358"/>
      <c r="S48" s="1337" t="str">
        <f>$J48</f>
        <v>1.1.1.1.1.1</v>
      </c>
      <c r="T48" s="287" t="s">
        <v>439</v>
      </c>
      <c r="U48" s="301"/>
      <c r="V48" s="2246"/>
      <c r="W48" s="2247"/>
      <c r="X48" s="2247"/>
      <c r="Y48" s="2247"/>
      <c r="Z48" s="2247"/>
      <c r="AA48" s="2247"/>
      <c r="AB48" s="2247"/>
      <c r="AC48" s="2248"/>
      <c r="AD48" s="2246" t="s">
        <v>478</v>
      </c>
      <c r="AE48" s="2247"/>
      <c r="AF48" s="2247"/>
      <c r="AG48" s="2247"/>
      <c r="AH48" s="2247"/>
      <c r="AI48" s="2247"/>
      <c r="AJ48" s="2247"/>
      <c r="AK48" s="2247"/>
      <c r="AL48" s="2246"/>
      <c r="AM48" s="2247"/>
      <c r="AN48" s="2247"/>
      <c r="AO48" s="2247"/>
      <c r="AP48" s="2247"/>
      <c r="AQ48" s="2247"/>
      <c r="AR48" s="2247"/>
      <c r="AS48" s="3399"/>
      <c r="AT48" s="2248"/>
      <c r="AU48" s="1259" t="s">
        <v>440</v>
      </c>
      <c r="AW48" s="501"/>
      <c r="AX48" s="501" t="str">
        <f>IF(T48="","",T48)</f>
        <v>Группа потребителей</v>
      </c>
      <c r="AY48" s="501"/>
      <c r="AZ48" s="501"/>
      <c r="BA48" s="1156">
        <v>21</v>
      </c>
    </row>
    <row customHeight="1" ht="22.049999999999997">
      <c r="A49" s="1364" t="s">
        <v>166</v>
      </c>
      <c r="B49" s="1364" t="s">
        <v>167</v>
      </c>
      <c r="C49" s="1364" t="s">
        <v>168</v>
      </c>
      <c r="D49" s="1364" t="s">
        <v>169</v>
      </c>
      <c r="E49" s="2260"/>
      <c r="F49" s="2260"/>
      <c r="G49" s="2260"/>
      <c r="H49" s="2260"/>
      <c r="I49" s="2287"/>
      <c r="J49" s="2287"/>
      <c r="K49" s="2257" t="str">
        <f>J48&amp;".1"</f>
        <v>1.1.1.1.1.1.1</v>
      </c>
      <c r="L49" s="1365" t="s">
        <v>441</v>
      </c>
      <c r="P49" s="2258"/>
      <c r="Q49" s="2258"/>
      <c r="R49" s="358">
        <v>1</v>
      </c>
      <c r="S49" s="1337" t="str">
        <f>$K49</f>
        <v>1.1.1.1.1.1.1</v>
      </c>
      <c r="T49" s="1348" t="s">
        <v>479</v>
      </c>
      <c r="U49" s="301"/>
      <c r="V49" s="752"/>
      <c r="W49" s="326"/>
      <c r="X49" s="752"/>
      <c r="Y49" s="1258"/>
      <c r="Z49" s="2266"/>
      <c r="AA49" s="2108" t="s">
        <v>63</v>
      </c>
      <c r="AB49" s="2266"/>
      <c r="AC49" s="2108" t="s">
        <v>63</v>
      </c>
      <c r="AD49" s="752">
        <v>2193.72</v>
      </c>
      <c r="AE49" s="326"/>
      <c r="AF49" s="752"/>
      <c r="AG49" s="1258"/>
      <c r="AH49" s="2603">
        <v>46023</v>
      </c>
      <c r="AI49" s="2108" t="s">
        <v>63</v>
      </c>
      <c r="AJ49" s="2288">
        <v>46295</v>
      </c>
      <c r="AK49" s="2108" t="s">
        <v>63</v>
      </c>
      <c r="AL49" s="752">
        <v>2746.32</v>
      </c>
      <c r="AM49" s="326"/>
      <c r="AN49" s="752"/>
      <c r="AO49" s="1258"/>
      <c r="AP49" s="2603">
        <v>46296</v>
      </c>
      <c r="AQ49" s="2108" t="s">
        <v>63</v>
      </c>
      <c r="AR49" s="2603">
        <v>46387</v>
      </c>
      <c r="AS49" s="2108" t="s">
        <v>63</v>
      </c>
      <c r="AT49" s="1349"/>
      <c r="AU49" s="2254" t="s">
        <v>442</v>
      </c>
      <c r="AV49" s="512">
        <f>STRCHECKDATE(V50:AT50)</f>
      </c>
      <c r="AW49" s="501"/>
      <c r="AX49" s="501" t="str">
        <f>IF(T49="","",T49)</f>
        <v>вода</v>
      </c>
      <c r="AY49" s="501"/>
      <c r="AZ49" s="501"/>
      <c r="BA49" s="1156">
        <v>21</v>
      </c>
    </row>
    <row customHeight="1" ht="1.05">
      <c r="A50" s="1364" t="s">
        <v>166</v>
      </c>
      <c r="B50" s="1364" t="s">
        <v>167</v>
      </c>
      <c r="C50" s="1364" t="s">
        <v>168</v>
      </c>
      <c r="D50" s="1364" t="s">
        <v>169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326"/>
      <c r="AO50" s="329" t="str">
        <f>AP49&amp;"-"&amp;AR49</f>
        <v>46296-46387</v>
      </c>
      <c r="AP50" s="2310"/>
      <c r="AQ50" s="2108"/>
      <c r="AR50" s="2310"/>
      <c r="AS50" s="2108"/>
      <c r="AT50" s="1350"/>
      <c r="AU50" s="2255"/>
      <c r="AW50" s="501"/>
      <c r="AX50" s="501" t="str">
        <f>IF(T50="","",T50)</f>
        <v/>
      </c>
      <c r="AY50" s="501"/>
      <c r="AZ50" s="501"/>
      <c r="BA50" s="1156">
        <v>1</v>
      </c>
    </row>
    <row customHeight="1" ht="11.549999999999999">
      <c r="A51" s="1364" t="s">
        <v>166</v>
      </c>
      <c r="B51" s="1364" t="s">
        <v>167</v>
      </c>
      <c r="C51" s="1364" t="s">
        <v>168</v>
      </c>
      <c r="D51" s="1364" t="s">
        <v>169</v>
      </c>
      <c r="E51" s="2260"/>
      <c r="F51" s="2260"/>
      <c r="G51" s="2260"/>
      <c r="H51" s="2260"/>
      <c r="I51" s="2287"/>
      <c r="J51" s="2257"/>
      <c r="K51" s="1364"/>
      <c r="L51" s="1365"/>
      <c r="P51" s="2258"/>
      <c r="Q51" s="2258"/>
      <c r="R51" s="357"/>
      <c r="S51" s="1279"/>
      <c r="T51" s="289" t="s">
        <v>443</v>
      </c>
      <c r="U51" s="368"/>
      <c r="V51" s="368"/>
      <c r="W51" s="368"/>
      <c r="X51" s="368"/>
      <c r="Y51" s="368"/>
      <c r="Z51" s="368"/>
      <c r="AA51" s="368"/>
      <c r="AB51" s="368"/>
      <c r="AC51" s="368"/>
      <c r="AD51" s="368"/>
      <c r="AE51" s="368"/>
      <c r="AF51" s="368"/>
      <c r="AG51" s="368"/>
      <c r="AH51" s="368"/>
      <c r="AI51" s="368"/>
      <c r="AJ51" s="368"/>
      <c r="AK51" s="368"/>
      <c r="AL51" s="2704"/>
      <c r="AM51" s="2705"/>
      <c r="AN51" s="2706"/>
      <c r="AO51" s="2707"/>
      <c r="AP51" s="2708"/>
      <c r="AQ51" s="2709"/>
      <c r="AR51" s="2710"/>
      <c r="AS51" s="3418"/>
      <c r="AT51" s="325"/>
      <c r="AU51" s="2256"/>
      <c r="AW51" s="501"/>
      <c r="AX51" s="501" t="str">
        <f>IF(T51="","",T51)</f>
        <v>Добавить вид теплоносителя (параметры теплоносителя)</v>
      </c>
      <c r="AY51" s="501"/>
      <c r="AZ51" s="501"/>
      <c r="BA51" s="1156">
        <v>11</v>
      </c>
    </row>
    <row customHeight="1" ht="11.549999999999999">
      <c r="A52" s="1364" t="s">
        <v>166</v>
      </c>
      <c r="B52" s="1364" t="s">
        <v>167</v>
      </c>
      <c r="C52" s="1364" t="s">
        <v>168</v>
      </c>
      <c r="D52" s="1364" t="s">
        <v>169</v>
      </c>
      <c r="E52" s="2260"/>
      <c r="F52" s="2260"/>
      <c r="G52" s="2260"/>
      <c r="H52" s="2260"/>
      <c r="I52" s="2257"/>
      <c r="J52" s="1364"/>
      <c r="K52" s="1364"/>
      <c r="L52" s="1365"/>
      <c r="P52" s="2258"/>
      <c r="Q52" s="1332"/>
      <c r="R52" s="357"/>
      <c r="S52" s="1279"/>
      <c r="T52" s="288" t="s">
        <v>444</v>
      </c>
      <c r="U52" s="368"/>
      <c r="V52" s="368"/>
      <c r="W52" s="368"/>
      <c r="X52" s="368"/>
      <c r="Y52" s="368"/>
      <c r="Z52" s="368"/>
      <c r="AA52" s="368"/>
      <c r="AB52" s="368"/>
      <c r="AC52" s="367"/>
      <c r="AD52" s="368"/>
      <c r="AE52" s="368"/>
      <c r="AF52" s="368"/>
      <c r="AG52" s="368"/>
      <c r="AH52" s="368"/>
      <c r="AI52" s="368"/>
      <c r="AJ52" s="368"/>
      <c r="AK52" s="367"/>
      <c r="AL52" s="2712"/>
      <c r="AM52" s="2713"/>
      <c r="AN52" s="2714"/>
      <c r="AO52" s="2715"/>
      <c r="AP52" s="2716"/>
      <c r="AQ52" s="2717"/>
      <c r="AR52" s="2718"/>
      <c r="AS52" s="3419"/>
      <c r="AT52" s="368"/>
      <c r="AU52" s="304"/>
      <c r="AW52" s="501"/>
      <c r="AX52" s="501" t="str">
        <f>IF(T52="","",T52)</f>
        <v>Добавить группу потребителей</v>
      </c>
      <c r="AY52" s="501"/>
      <c r="AZ52" s="501"/>
      <c r="BA52" s="1156">
        <v>11</v>
      </c>
    </row>
    <row customHeight="1" ht="14.699999999999998">
      <c r="A53" s="1364" t="s">
        <v>166</v>
      </c>
      <c r="B53" s="1364" t="s">
        <v>167</v>
      </c>
      <c r="C53" s="1364" t="s">
        <v>168</v>
      </c>
      <c r="D53" s="1364" t="s">
        <v>169</v>
      </c>
      <c r="E53" s="2260"/>
      <c r="F53" s="2260"/>
      <c r="G53" s="2260"/>
      <c r="H53" s="2259"/>
      <c r="I53" s="1364"/>
      <c r="J53" s="1364"/>
      <c r="K53" s="1364"/>
      <c r="L53" s="1365"/>
      <c r="M53" s="1366"/>
      <c r="N53" s="1366"/>
      <c r="O53" s="538"/>
      <c r="P53" s="361"/>
      <c r="Q53" s="376"/>
      <c r="R53" s="356"/>
      <c r="S53" s="1279"/>
      <c r="T53" s="366" t="s">
        <v>445</v>
      </c>
      <c r="U53" s="368"/>
      <c r="V53" s="368"/>
      <c r="W53" s="368"/>
      <c r="X53" s="368"/>
      <c r="Y53" s="368"/>
      <c r="Z53" s="368"/>
      <c r="AA53" s="368"/>
      <c r="AB53" s="368"/>
      <c r="AC53" s="367"/>
      <c r="AD53" s="368"/>
      <c r="AE53" s="368"/>
      <c r="AF53" s="368"/>
      <c r="AG53" s="368"/>
      <c r="AH53" s="368"/>
      <c r="AI53" s="368"/>
      <c r="AJ53" s="368"/>
      <c r="AK53" s="367"/>
      <c r="AL53" s="2720"/>
      <c r="AM53" s="2721"/>
      <c r="AN53" s="2722"/>
      <c r="AO53" s="2723"/>
      <c r="AP53" s="2724"/>
      <c r="AQ53" s="2725"/>
      <c r="AR53" s="2726"/>
      <c r="AS53" s="3420"/>
      <c r="AT53" s="368"/>
      <c r="AU53" s="304"/>
      <c r="AW53" s="501"/>
      <c r="AX53" s="501" t="str">
        <f>IF(T53="","",T53)</f>
        <v>Добавить схему подключения</v>
      </c>
      <c r="AY53" s="501"/>
      <c r="AZ53" s="501"/>
      <c r="BA53" s="1156">
        <v>14</v>
      </c>
    </row>
    <row s="1643" customFormat="1" customHeight="1" ht="1.05">
      <c r="A54" s="1344" t="s">
        <v>166</v>
      </c>
      <c r="B54" s="1344" t="s">
        <v>167</v>
      </c>
      <c r="C54" s="1344" t="s">
        <v>168</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3405"/>
      <c r="AT54" s="1325"/>
      <c r="AU54" s="1325"/>
      <c r="AW54" s="790"/>
      <c r="AX54" s="790" t="str">
        <f>IF(T54="","",T54)</f>
        <v>Добавить источник для дифференциации</v>
      </c>
      <c r="AY54" s="790"/>
      <c r="AZ54" s="790"/>
      <c r="BA54" s="519">
        <v>1</v>
      </c>
    </row>
    <row s="1643" customFormat="1" customHeight="1" ht="1.05">
      <c r="A55" s="1344" t="s">
        <v>166</v>
      </c>
      <c r="B55" s="1344" t="s">
        <v>167</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N55" s="1325"/>
      <c r="AO55" s="1325"/>
      <c r="AP55" s="1325"/>
      <c r="AQ55" s="1325"/>
      <c r="AR55" s="1325"/>
      <c r="AS55" s="3405"/>
      <c r="AT55" s="1325"/>
      <c r="AU55" s="1325"/>
      <c r="AW55" s="790"/>
      <c r="AX55" s="790" t="str">
        <f>IF(T55="","",T55)</f>
        <v>Добавить централизованную систему для дифференциации</v>
      </c>
      <c r="AY55" s="790"/>
      <c r="AZ55" s="790"/>
      <c r="BA55" s="519">
        <v>1</v>
      </c>
    </row>
    <row s="1643" customFormat="1" customHeight="1" ht="1.05">
      <c r="A56" s="1344" t="s">
        <v>166</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25"/>
      <c r="AP56" s="1325"/>
      <c r="AQ56" s="1325"/>
      <c r="AR56" s="1325"/>
      <c r="AS56" s="3405"/>
      <c r="AT56" s="1325"/>
      <c r="AU56" s="1325"/>
      <c r="AW56" s="501"/>
      <c r="AX56" s="501" t="str">
        <f>IF(T56="","",T56)</f>
        <v>Добавить территорию для дифференциации</v>
      </c>
      <c r="AY56" s="501"/>
      <c r="AZ56" s="501"/>
      <c r="BA56" s="512">
        <v>1</v>
      </c>
    </row>
    <row s="1851" customFormat="1" customHeight="1" ht="21">
      <c r="A57" s="1364" t="s">
        <v>175</v>
      </c>
      <c r="B57" s="1364"/>
      <c r="C57" s="1364"/>
      <c r="D57" s="1364"/>
      <c r="E57" s="2259" t="s">
        <v>112</v>
      </c>
      <c r="F57" s="1364"/>
      <c r="G57" s="1364"/>
      <c r="H57" s="1364"/>
      <c r="I57" s="1364"/>
      <c r="J57" s="1364"/>
      <c r="K57" s="1364"/>
      <c r="L57" s="1370"/>
      <c r="M57" s="1366"/>
      <c r="N57" s="1366"/>
      <c r="O57" s="1366"/>
      <c r="P57" s="2398"/>
      <c r="Q57" s="1824"/>
      <c r="R57" s="356"/>
      <c r="S57" s="2274" t="str">
        <f>INDEX(PT_DIFFERENTIATION_NUM_NTAR,MATCH(A57,PT_DIFFERENTIATION_NTAR_ID,0))</f>
        <v>2</v>
      </c>
      <c r="T57" s="1526" t="s">
        <v>125</v>
      </c>
      <c r="U57" s="301"/>
      <c r="V57" s="2243"/>
      <c r="W57" s="2244"/>
      <c r="X57" s="2244"/>
      <c r="Y57" s="2244"/>
      <c r="Z57" s="2244"/>
      <c r="AA57" s="2244"/>
      <c r="AB57" s="2244"/>
      <c r="AC57" s="2245"/>
      <c r="AD57" s="2243" t="str">
        <f>INDEX(PT_DIFFERENTIATION_NTAR,MATCH(A57,PT_DIFFERENTIATION_NTAR_ID,0))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AE57" s="2244"/>
      <c r="AF57" s="2244"/>
      <c r="AG57" s="2244"/>
      <c r="AH57" s="2244"/>
      <c r="AI57" s="2244"/>
      <c r="AJ57" s="2244"/>
      <c r="AK57" s="2244"/>
      <c r="AL57" s="2243"/>
      <c r="AM57" s="2244"/>
      <c r="AN57" s="2244"/>
      <c r="AO57" s="2244"/>
      <c r="AP57" s="2244"/>
      <c r="AQ57" s="2244"/>
      <c r="AR57" s="2244"/>
      <c r="AS57" s="3398"/>
      <c r="AT57" s="2245"/>
      <c r="AU57" s="1259" t="s">
        <v>428</v>
      </c>
      <c r="AV57" s="1643"/>
      <c r="AW57" s="1625"/>
      <c r="AX57" s="1625" t="str">
        <f>IF(T57="","",T57)</f>
        <v>Наименование тарифа</v>
      </c>
      <c r="AY57" s="1625"/>
      <c r="AZ57" s="1625"/>
      <c r="BA57" s="1636">
        <v>0</v>
      </c>
    </row>
    <row s="1851" customFormat="1" customHeight="1" ht="21">
      <c r="A58" s="1364"/>
      <c r="B58" s="1364" t="s">
        <v>176</v>
      </c>
      <c r="C58" s="1364"/>
      <c r="D58" s="1364"/>
      <c r="E58" s="2260">
        <v>1</v>
      </c>
      <c r="F58" s="2259">
        <v>1</v>
      </c>
      <c r="G58" s="1364"/>
      <c r="H58" s="1364"/>
      <c r="I58" s="1364"/>
      <c r="J58" s="1364"/>
      <c r="K58" s="1364"/>
      <c r="L58" s="1370"/>
      <c r="M58" s="1366"/>
      <c r="N58" s="1366"/>
      <c r="O58" s="1366"/>
      <c r="P58" s="2126"/>
      <c r="Q58" s="353"/>
      <c r="R58" s="354"/>
      <c r="S58" s="2274" t="str">
        <f>INDEX(PT_DIFFERENTIATION_NUM_TER,MATCH(B58,PT_DIFFERENTIATION_TER_ID,0))</f>
        <v>2.1</v>
      </c>
      <c r="T58" s="1523" t="s">
        <v>429</v>
      </c>
      <c r="U58" s="301"/>
      <c r="V58" s="2243"/>
      <c r="W58" s="2244"/>
      <c r="X58" s="2244"/>
      <c r="Y58" s="2244"/>
      <c r="Z58" s="2244"/>
      <c r="AA58" s="2244"/>
      <c r="AB58" s="2244"/>
      <c r="AC58" s="2245"/>
      <c r="AD58" s="2243" t="str">
        <f>INDEX(PT_DIFFERENTIATION_TER,MATCH(B58,PT_DIFFERENTIATION_TER_ID,0))</f>
        <v>без дифференциации</v>
      </c>
      <c r="AE58" s="2244"/>
      <c r="AF58" s="2244"/>
      <c r="AG58" s="2244"/>
      <c r="AH58" s="2244"/>
      <c r="AI58" s="2244"/>
      <c r="AJ58" s="2244"/>
      <c r="AK58" s="2244"/>
      <c r="AL58" s="2243"/>
      <c r="AM58" s="2244"/>
      <c r="AN58" s="2244"/>
      <c r="AO58" s="2244"/>
      <c r="AP58" s="2244"/>
      <c r="AQ58" s="2244"/>
      <c r="AR58" s="2244"/>
      <c r="AS58" s="3398"/>
      <c r="AT58" s="2245"/>
      <c r="AU58" s="1259" t="s">
        <v>430</v>
      </c>
      <c r="AV58" s="1643"/>
      <c r="AW58" s="1625"/>
      <c r="AX58" s="1625" t="str">
        <f>IF(T58="","",T58)</f>
        <v>Территория действия тарифа</v>
      </c>
      <c r="AY58" s="1625"/>
      <c r="AZ58" s="1625"/>
      <c r="BA58" s="1636">
        <v>0</v>
      </c>
    </row>
    <row s="1851" customFormat="1" customHeight="1" ht="23.25">
      <c r="A59" s="1364"/>
      <c r="B59" s="1364"/>
      <c r="C59" s="1364" t="s">
        <v>177</v>
      </c>
      <c r="D59" s="1364"/>
      <c r="E59" s="2260">
        <v>1</v>
      </c>
      <c r="F59" s="2260"/>
      <c r="G59" s="2259">
        <v>1</v>
      </c>
      <c r="H59" s="1364"/>
      <c r="I59" s="1364"/>
      <c r="J59" s="1364"/>
      <c r="K59" s="1364"/>
      <c r="L59" s="1370"/>
      <c r="M59" s="1366"/>
      <c r="N59" s="1366"/>
      <c r="O59" s="1366"/>
      <c r="P59" s="355"/>
      <c r="Q59" s="353"/>
      <c r="R59" s="354"/>
      <c r="S59" s="2274" t="str">
        <f>INDEX(PT_DIFFERENTIATION_NUM_CS,MATCH(C59,PT_DIFFERENTIATION_CS_ID,0))</f>
        <v>2.1.1</v>
      </c>
      <c r="T59" s="310" t="s">
        <v>431</v>
      </c>
      <c r="U59" s="301"/>
      <c r="V59" s="2243"/>
      <c r="W59" s="2244"/>
      <c r="X59" s="2244"/>
      <c r="Y59" s="2244"/>
      <c r="Z59" s="2244"/>
      <c r="AA59" s="2244"/>
      <c r="AB59" s="2244"/>
      <c r="AC59" s="2245"/>
      <c r="AD59" s="2243" t="str">
        <f>INDEX(PT_DIFFERENTIATION_CS,MATCH(C59,PT_DIFFERENTIATION_CS_ID,0))</f>
        <v>без дифференциации</v>
      </c>
      <c r="AE59" s="2244"/>
      <c r="AF59" s="2244"/>
      <c r="AG59" s="2244"/>
      <c r="AH59" s="2244"/>
      <c r="AI59" s="2244"/>
      <c r="AJ59" s="2244"/>
      <c r="AK59" s="2244"/>
      <c r="AL59" s="2243"/>
      <c r="AM59" s="2244"/>
      <c r="AN59" s="2244"/>
      <c r="AO59" s="2244"/>
      <c r="AP59" s="2244"/>
      <c r="AQ59" s="2244"/>
      <c r="AR59" s="2244"/>
      <c r="AS59" s="3398"/>
      <c r="AT59" s="2245"/>
      <c r="AU59" s="1259" t="s">
        <v>432</v>
      </c>
      <c r="AV59" s="1643"/>
      <c r="AW59" s="1625"/>
      <c r="AX59" s="1625" t="str">
        <f>IF(T59="","",T59)</f>
        <v>Наименование системы теплоснабжения </v>
      </c>
      <c r="AY59" s="1625"/>
      <c r="AZ59" s="1625"/>
      <c r="BA59" s="1636">
        <v>0</v>
      </c>
    </row>
    <row s="1851" customFormat="1" customHeight="1" ht="21">
      <c r="A60" s="1364"/>
      <c r="B60" s="1364"/>
      <c r="C60" s="1364"/>
      <c r="D60" s="1364" t="s">
        <v>178</v>
      </c>
      <c r="E60" s="2260">
        <v>1</v>
      </c>
      <c r="F60" s="2260"/>
      <c r="G60" s="2260"/>
      <c r="H60" s="2259">
        <v>1</v>
      </c>
      <c r="I60" s="1364"/>
      <c r="J60" s="1364"/>
      <c r="K60" s="1364"/>
      <c r="L60" s="1370"/>
      <c r="M60" s="1366"/>
      <c r="N60" s="1366"/>
      <c r="O60" s="1366"/>
      <c r="P60" s="355"/>
      <c r="Q60" s="353"/>
      <c r="R60" s="354"/>
      <c r="S60" s="2274" t="str">
        <f>INDEX(PT_DIFFERENTIATION_NUM_IST_TE,MATCH(D60,PT_DIFFERENTIATION_IST_TE_ID,0))</f>
        <v>2.1.1.1</v>
      </c>
      <c r="T60" s="311" t="s">
        <v>433</v>
      </c>
      <c r="U60" s="301"/>
      <c r="V60" s="2243"/>
      <c r="W60" s="2244"/>
      <c r="X60" s="2244"/>
      <c r="Y60" s="2244"/>
      <c r="Z60" s="2244"/>
      <c r="AA60" s="2244"/>
      <c r="AB60" s="2244"/>
      <c r="AC60" s="2245"/>
      <c r="AD60" s="2243" t="str">
        <f>INDEX(PT_DIFFERENTIATION_IST_TE,MATCH(D60,PT_DIFFERENTIATION_IST_TE_ID,0))</f>
        <v>без дифференциации</v>
      </c>
      <c r="AE60" s="2244"/>
      <c r="AF60" s="2244"/>
      <c r="AG60" s="2244"/>
      <c r="AH60" s="2244"/>
      <c r="AI60" s="2244"/>
      <c r="AJ60" s="2244"/>
      <c r="AK60" s="2244"/>
      <c r="AL60" s="2243"/>
      <c r="AM60" s="2244"/>
      <c r="AN60" s="2244"/>
      <c r="AO60" s="2244"/>
      <c r="AP60" s="2244"/>
      <c r="AQ60" s="2244"/>
      <c r="AR60" s="2244"/>
      <c r="AS60" s="3398"/>
      <c r="AT60" s="2245"/>
      <c r="AU60" s="1259" t="s">
        <v>434</v>
      </c>
      <c r="AV60" s="1643"/>
      <c r="AW60" s="1625"/>
      <c r="AX60" s="1625" t="str">
        <f>IF(T60="","",T60)</f>
        <v>Источник тепловой энергии  </v>
      </c>
      <c r="AY60" s="1625"/>
      <c r="AZ60" s="1625"/>
      <c r="BA60" s="1636">
        <v>0</v>
      </c>
    </row>
    <row s="1851" customFormat="1" customHeight="1" ht="47.25">
      <c r="A61" s="1364"/>
      <c r="B61" s="1364"/>
      <c r="C61" s="1364"/>
      <c r="D61" s="1364"/>
      <c r="E61" s="2260">
        <v>1</v>
      </c>
      <c r="F61" s="2260"/>
      <c r="G61" s="2260"/>
      <c r="H61" s="2260"/>
      <c r="I61" s="2257" t="str">
        <f>S60&amp;".1"</f>
        <v>2.1.1.1.1</v>
      </c>
      <c r="J61" s="1364"/>
      <c r="K61" s="1364"/>
      <c r="L61" s="1370" t="s">
        <v>435</v>
      </c>
      <c r="M61" s="1367"/>
      <c r="N61" s="1777"/>
      <c r="O61" s="1777"/>
      <c r="P61" s="2375">
        <v>1</v>
      </c>
      <c r="Q61" s="2375"/>
      <c r="R61" s="357"/>
      <c r="S61" s="2274" t="str">
        <f>$I61</f>
        <v>2.1.1.1.1</v>
      </c>
      <c r="T61" s="286" t="s">
        <v>436</v>
      </c>
      <c r="U61" s="301"/>
      <c r="V61" s="2246"/>
      <c r="W61" s="2247"/>
      <c r="X61" s="2247"/>
      <c r="Y61" s="2247"/>
      <c r="Z61" s="2247"/>
      <c r="AA61" s="2247"/>
      <c r="AB61" s="2247"/>
      <c r="AC61" s="2248"/>
      <c r="AD61" s="2246" t="s">
        <v>478</v>
      </c>
      <c r="AE61" s="2247"/>
      <c r="AF61" s="2247"/>
      <c r="AG61" s="2247"/>
      <c r="AH61" s="2247"/>
      <c r="AI61" s="2247"/>
      <c r="AJ61" s="2247"/>
      <c r="AK61" s="2247"/>
      <c r="AL61" s="2246"/>
      <c r="AM61" s="2247"/>
      <c r="AN61" s="2247"/>
      <c r="AO61" s="2247"/>
      <c r="AP61" s="2247"/>
      <c r="AQ61" s="2247"/>
      <c r="AR61" s="2247"/>
      <c r="AS61" s="3399"/>
      <c r="AT61" s="2248"/>
      <c r="AU61" s="1259" t="s">
        <v>437</v>
      </c>
      <c r="AV61" s="1643"/>
      <c r="AW61" s="1625"/>
      <c r="AX61" s="1625" t="str">
        <f>IF(T61="","",T61)</f>
        <v>Схема подключения теплопотребляющей установки к коллектору источника тепловой энергии</v>
      </c>
      <c r="AY61" s="1625"/>
      <c r="AZ61" s="1625"/>
      <c r="BA61" s="1636">
        <v>0</v>
      </c>
    </row>
    <row s="1851" customFormat="1" customHeight="1" ht="21">
      <c r="A62" s="1364"/>
      <c r="B62" s="1364"/>
      <c r="C62" s="1364"/>
      <c r="D62" s="1364"/>
      <c r="E62" s="2260">
        <v>1</v>
      </c>
      <c r="F62" s="2260"/>
      <c r="G62" s="2260"/>
      <c r="H62" s="2260"/>
      <c r="I62" s="2287"/>
      <c r="J62" s="2257" t="str">
        <f>I61&amp;".1"</f>
        <v>2.1.1.1.1.1</v>
      </c>
      <c r="K62" s="1364"/>
      <c r="L62" s="1370" t="s">
        <v>438</v>
      </c>
      <c r="M62" s="1367"/>
      <c r="N62" s="1367"/>
      <c r="O62" s="1777"/>
      <c r="P62" s="2375"/>
      <c r="Q62" s="2375">
        <v>1</v>
      </c>
      <c r="R62" s="358"/>
      <c r="S62" s="2274" t="str">
        <f>$J62</f>
        <v>2.1.1.1.1.1</v>
      </c>
      <c r="T62" s="287" t="s">
        <v>439</v>
      </c>
      <c r="U62" s="301"/>
      <c r="V62" s="2246"/>
      <c r="W62" s="2247"/>
      <c r="X62" s="2247"/>
      <c r="Y62" s="2247"/>
      <c r="Z62" s="2247"/>
      <c r="AA62" s="2247"/>
      <c r="AB62" s="2247"/>
      <c r="AC62" s="2248"/>
      <c r="AD62" s="2246" t="s">
        <v>478</v>
      </c>
      <c r="AE62" s="2247"/>
      <c r="AF62" s="2247"/>
      <c r="AG62" s="2247"/>
      <c r="AH62" s="2247"/>
      <c r="AI62" s="2247"/>
      <c r="AJ62" s="2247"/>
      <c r="AK62" s="2247"/>
      <c r="AL62" s="2246"/>
      <c r="AM62" s="2247"/>
      <c r="AN62" s="2247"/>
      <c r="AO62" s="2247"/>
      <c r="AP62" s="2247"/>
      <c r="AQ62" s="2247"/>
      <c r="AR62" s="2247"/>
      <c r="AS62" s="3399"/>
      <c r="AT62" s="2248"/>
      <c r="AU62" s="1259" t="s">
        <v>440</v>
      </c>
      <c r="AV62" s="1643"/>
      <c r="AW62" s="1625"/>
      <c r="AX62" s="1625" t="str">
        <f>IF(T62="","",T62)</f>
        <v>Группа потребителей</v>
      </c>
      <c r="AY62" s="1625"/>
      <c r="AZ62" s="1625"/>
      <c r="BA62" s="1636">
        <v>0</v>
      </c>
    </row>
    <row s="1851" customFormat="1" customHeight="1" ht="21">
      <c r="A63" s="1364"/>
      <c r="B63" s="1364"/>
      <c r="C63" s="1364"/>
      <c r="D63" s="1364"/>
      <c r="E63" s="2260">
        <v>1</v>
      </c>
      <c r="F63" s="2260"/>
      <c r="G63" s="2260"/>
      <c r="H63" s="2260"/>
      <c r="I63" s="2287"/>
      <c r="J63" s="2287"/>
      <c r="K63" s="2257" t="str">
        <f>J62&amp;".1"</f>
        <v>2.1.1.1.1.1.1</v>
      </c>
      <c r="L63" s="1370" t="s">
        <v>441</v>
      </c>
      <c r="M63" s="1367"/>
      <c r="N63" s="1367"/>
      <c r="O63" s="1367"/>
      <c r="P63" s="2375"/>
      <c r="Q63" s="2375"/>
      <c r="R63" s="358">
        <v>1</v>
      </c>
      <c r="S63" s="2274" t="str">
        <f>$K63</f>
        <v>2.1.1.1.1.1.1</v>
      </c>
      <c r="T63" s="1348" t="s">
        <v>479</v>
      </c>
      <c r="U63" s="301"/>
      <c r="V63" s="752"/>
      <c r="W63" s="326"/>
      <c r="X63" s="752"/>
      <c r="Y63" s="1258"/>
      <c r="Z63" s="2603"/>
      <c r="AA63" s="2108" t="s">
        <v>63</v>
      </c>
      <c r="AB63" s="2603"/>
      <c r="AC63" s="2108" t="s">
        <v>63</v>
      </c>
      <c r="AD63" s="752">
        <v>1839.39</v>
      </c>
      <c r="AE63" s="326"/>
      <c r="AF63" s="752"/>
      <c r="AG63" s="1258"/>
      <c r="AH63" s="2603">
        <v>46023</v>
      </c>
      <c r="AI63" s="2108" t="s">
        <v>63</v>
      </c>
      <c r="AJ63" s="2603">
        <v>46295</v>
      </c>
      <c r="AK63" s="2108" t="s">
        <v>63</v>
      </c>
      <c r="AL63" s="752">
        <v>2302.73</v>
      </c>
      <c r="AM63" s="326"/>
      <c r="AN63" s="752"/>
      <c r="AO63" s="1258"/>
      <c r="AP63" s="2603">
        <v>46296</v>
      </c>
      <c r="AQ63" s="2108" t="s">
        <v>63</v>
      </c>
      <c r="AR63" s="2603">
        <v>46387</v>
      </c>
      <c r="AS63" s="2108" t="s">
        <v>63</v>
      </c>
      <c r="AT63" s="326"/>
      <c r="AU63" s="2254" t="s">
        <v>442</v>
      </c>
      <c r="AV63" s="1643">
        <f>STRCHECKDATE(V64:AT64)</f>
      </c>
      <c r="AW63" s="1625"/>
      <c r="AX63" s="1625" t="str">
        <f>IF(T63="","",T63)</f>
        <v>вода</v>
      </c>
      <c r="AY63" s="1625"/>
      <c r="AZ63" s="1625"/>
      <c r="BA63" s="1636">
        <v>0</v>
      </c>
    </row>
    <row s="1851" customFormat="1" customHeight="1" ht="0.75">
      <c r="A64" s="1364"/>
      <c r="B64" s="1364"/>
      <c r="C64" s="1364"/>
      <c r="D64" s="1364"/>
      <c r="E64" s="2260">
        <v>1</v>
      </c>
      <c r="F64" s="2260"/>
      <c r="G64" s="2260"/>
      <c r="H64" s="2260"/>
      <c r="I64" s="2287"/>
      <c r="J64" s="2287"/>
      <c r="K64" s="2257"/>
      <c r="L64" s="1370"/>
      <c r="M64" s="1367"/>
      <c r="N64" s="1367"/>
      <c r="O64" s="1367"/>
      <c r="P64" s="2375"/>
      <c r="Q64" s="2375"/>
      <c r="R64" s="358"/>
      <c r="S64" s="2514"/>
      <c r="T64" s="301"/>
      <c r="U64" s="301"/>
      <c r="V64" s="326"/>
      <c r="W64" s="326"/>
      <c r="X64" s="326"/>
      <c r="Y64" s="329" t="str">
        <f>Z63&amp;"-"&amp;AB63</f>
        <v>-</v>
      </c>
      <c r="Z64" s="2310"/>
      <c r="AA64" s="2108"/>
      <c r="AB64" s="2310"/>
      <c r="AC64" s="2108"/>
      <c r="AD64" s="326"/>
      <c r="AE64" s="326"/>
      <c r="AF64" s="326"/>
      <c r="AG64" s="329" t="str">
        <f>AH63&amp;"-"&amp;AJ63</f>
        <v>46023-46295</v>
      </c>
      <c r="AH64" s="2310"/>
      <c r="AI64" s="2108"/>
      <c r="AJ64" s="2310"/>
      <c r="AK64" s="2108"/>
      <c r="AL64" s="326"/>
      <c r="AM64" s="326"/>
      <c r="AN64" s="326"/>
      <c r="AO64" s="329" t="str">
        <f>AP63&amp;"-"&amp;AR63</f>
        <v>46296-46387</v>
      </c>
      <c r="AP64" s="2310"/>
      <c r="AQ64" s="2108"/>
      <c r="AR64" s="2310"/>
      <c r="AS64" s="2108"/>
      <c r="AT64" s="326"/>
      <c r="AU64" s="2255"/>
      <c r="AV64" s="1643"/>
      <c r="AW64" s="1625"/>
      <c r="AX64" s="1625" t="str">
        <f>IF(T64="","",T64)</f>
        <v/>
      </c>
      <c r="AY64" s="1625"/>
      <c r="AZ64" s="1625"/>
      <c r="BA64" s="1636">
        <v>0</v>
      </c>
    </row>
    <row s="1851" customFormat="1" customHeight="1" ht="15">
      <c r="A65" s="1364"/>
      <c r="B65" s="1364"/>
      <c r="C65" s="1364"/>
      <c r="D65" s="1364"/>
      <c r="E65" s="2260">
        <v>1</v>
      </c>
      <c r="F65" s="2260"/>
      <c r="G65" s="2260"/>
      <c r="H65" s="2260"/>
      <c r="I65" s="2287"/>
      <c r="J65" s="2257"/>
      <c r="K65" s="1364"/>
      <c r="L65" s="1370"/>
      <c r="M65" s="1367"/>
      <c r="N65" s="1367"/>
      <c r="O65" s="1777"/>
      <c r="P65" s="2375"/>
      <c r="Q65" s="2375"/>
      <c r="R65" s="357"/>
      <c r="S65" s="2728"/>
      <c r="T65" s="2729" t="s">
        <v>443</v>
      </c>
      <c r="U65" s="2730"/>
      <c r="V65" s="2731"/>
      <c r="W65" s="2732"/>
      <c r="X65" s="2733"/>
      <c r="Y65" s="2734"/>
      <c r="Z65" s="2735"/>
      <c r="AA65" s="2736"/>
      <c r="AB65" s="2737"/>
      <c r="AC65" s="2738"/>
      <c r="AD65" s="2739"/>
      <c r="AE65" s="2740"/>
      <c r="AF65" s="2741"/>
      <c r="AG65" s="2742"/>
      <c r="AH65" s="2743"/>
      <c r="AI65" s="2744"/>
      <c r="AJ65" s="2745"/>
      <c r="AK65" s="2746"/>
      <c r="AL65" s="2747"/>
      <c r="AM65" s="2748"/>
      <c r="AN65" s="2749"/>
      <c r="AO65" s="2750"/>
      <c r="AP65" s="2751"/>
      <c r="AQ65" s="2752"/>
      <c r="AR65" s="2753"/>
      <c r="AS65" s="3421"/>
      <c r="AT65" s="2755"/>
      <c r="AU65" s="2256"/>
      <c r="AV65" s="1643"/>
      <c r="AW65" s="1625"/>
      <c r="AX65" s="1625" t="str">
        <f>IF(T65="","",T65)</f>
        <v>Добавить вид теплоносителя (параметры теплоносителя)</v>
      </c>
      <c r="AY65" s="1625"/>
      <c r="AZ65" s="1625"/>
      <c r="BA65" s="1636">
        <v>0</v>
      </c>
    </row>
    <row s="1851" customFormat="1" customHeight="1" ht="15">
      <c r="A66" s="1364"/>
      <c r="B66" s="1364"/>
      <c r="C66" s="1364"/>
      <c r="D66" s="1364"/>
      <c r="E66" s="2260">
        <v>1</v>
      </c>
      <c r="F66" s="2260"/>
      <c r="G66" s="2260"/>
      <c r="H66" s="2260"/>
      <c r="I66" s="2257"/>
      <c r="J66" s="1364"/>
      <c r="K66" s="1364"/>
      <c r="L66" s="1370"/>
      <c r="M66" s="1367"/>
      <c r="N66" s="1777"/>
      <c r="O66" s="1777"/>
      <c r="P66" s="2375"/>
      <c r="Q66" s="2375"/>
      <c r="R66" s="357"/>
      <c r="S66" s="2756"/>
      <c r="T66" s="2757" t="s">
        <v>444</v>
      </c>
      <c r="U66" s="2758"/>
      <c r="V66" s="2759"/>
      <c r="W66" s="2760"/>
      <c r="X66" s="2761"/>
      <c r="Y66" s="2762"/>
      <c r="Z66" s="2763"/>
      <c r="AA66" s="2764"/>
      <c r="AB66" s="2765"/>
      <c r="AC66" s="2766"/>
      <c r="AD66" s="2767"/>
      <c r="AE66" s="2768"/>
      <c r="AF66" s="2769"/>
      <c r="AG66" s="2770"/>
      <c r="AH66" s="2771"/>
      <c r="AI66" s="2772"/>
      <c r="AJ66" s="2773"/>
      <c r="AK66" s="2774"/>
      <c r="AL66" s="2775"/>
      <c r="AM66" s="2776"/>
      <c r="AN66" s="2777"/>
      <c r="AO66" s="2778"/>
      <c r="AP66" s="2779"/>
      <c r="AQ66" s="2780"/>
      <c r="AR66" s="2781"/>
      <c r="AS66" s="3422"/>
      <c r="AT66" s="2783"/>
      <c r="AU66" s="2784"/>
      <c r="AV66" s="1643"/>
      <c r="AW66" s="1625"/>
      <c r="AX66" s="1625" t="str">
        <f>IF(T66="","",T66)</f>
        <v>Добавить группу потребителей</v>
      </c>
      <c r="AY66" s="1625"/>
      <c r="AZ66" s="1625"/>
      <c r="BA66" s="1636">
        <v>0</v>
      </c>
    </row>
    <row s="1851" customFormat="1" customHeight="1" ht="14.25">
      <c r="A67" s="1364"/>
      <c r="B67" s="1364"/>
      <c r="C67" s="1364"/>
      <c r="D67" s="1364"/>
      <c r="E67" s="2260">
        <v>1</v>
      </c>
      <c r="F67" s="2260"/>
      <c r="G67" s="2260"/>
      <c r="H67" s="2259"/>
      <c r="I67" s="1364"/>
      <c r="J67" s="1364"/>
      <c r="K67" s="1364"/>
      <c r="L67" s="1370"/>
      <c r="M67" s="1366"/>
      <c r="N67" s="1366"/>
      <c r="O67" s="1367"/>
      <c r="P67" s="1824"/>
      <c r="Q67" s="376"/>
      <c r="R67" s="356"/>
      <c r="S67" s="2785"/>
      <c r="T67" s="2786" t="s">
        <v>445</v>
      </c>
      <c r="U67" s="2787"/>
      <c r="V67" s="2788"/>
      <c r="W67" s="2789"/>
      <c r="X67" s="2790"/>
      <c r="Y67" s="2791"/>
      <c r="Z67" s="2792"/>
      <c r="AA67" s="2793"/>
      <c r="AB67" s="2794"/>
      <c r="AC67" s="2795"/>
      <c r="AD67" s="2796"/>
      <c r="AE67" s="2797"/>
      <c r="AF67" s="2798"/>
      <c r="AG67" s="2799"/>
      <c r="AH67" s="2800"/>
      <c r="AI67" s="2801"/>
      <c r="AJ67" s="2802"/>
      <c r="AK67" s="2803"/>
      <c r="AL67" s="2804"/>
      <c r="AM67" s="2805"/>
      <c r="AN67" s="2806"/>
      <c r="AO67" s="2807"/>
      <c r="AP67" s="2808"/>
      <c r="AQ67" s="2809"/>
      <c r="AR67" s="2810"/>
      <c r="AS67" s="3423"/>
      <c r="AT67" s="2812"/>
      <c r="AU67" s="2813"/>
      <c r="AV67" s="1643"/>
      <c r="AW67" s="1625"/>
      <c r="AX67" s="1625" t="str">
        <f>IF(T67="","",T67)</f>
        <v>Добавить схему подключения</v>
      </c>
      <c r="AY67" s="1625"/>
      <c r="AZ67" s="1625"/>
      <c r="BA67" s="1636">
        <v>0</v>
      </c>
    </row>
    <row s="623" customFormat="1" customHeight="1" ht="0.75">
      <c r="A68" s="1344"/>
      <c r="B68" s="1344"/>
      <c r="C68" s="1344"/>
      <c r="D68" s="1344"/>
      <c r="E68" s="2260">
        <v>1</v>
      </c>
      <c r="F68" s="2260"/>
      <c r="G68" s="2259"/>
      <c r="H68" s="1344"/>
      <c r="I68" s="1344"/>
      <c r="J68" s="1344"/>
      <c r="K68" s="1344"/>
      <c r="L68" s="1546"/>
      <c r="M68" s="1316"/>
      <c r="N68" s="1316"/>
      <c r="O68" s="1643"/>
      <c r="P68" s="1317"/>
      <c r="Q68" s="1345"/>
      <c r="R68" s="1317"/>
      <c r="S68" s="1319"/>
      <c r="T68" s="1320" t="s">
        <v>170</v>
      </c>
      <c r="U68" s="1321"/>
      <c r="V68" s="1321"/>
      <c r="W68" s="1321"/>
      <c r="X68" s="1321"/>
      <c r="Y68" s="1321"/>
      <c r="Z68" s="1321"/>
      <c r="AA68" s="1321"/>
      <c r="AB68" s="1321"/>
      <c r="AC68" s="1321"/>
      <c r="AD68" s="1321"/>
      <c r="AE68" s="1321"/>
      <c r="AF68" s="1321"/>
      <c r="AG68" s="1321"/>
      <c r="AH68" s="1321"/>
      <c r="AI68" s="1321"/>
      <c r="AJ68" s="1321"/>
      <c r="AK68" s="1321"/>
      <c r="AL68" s="1321"/>
      <c r="AM68" s="1321"/>
      <c r="AN68" s="1321"/>
      <c r="AO68" s="1321"/>
      <c r="AP68" s="1321"/>
      <c r="AQ68" s="1321"/>
      <c r="AR68" s="1321"/>
      <c r="AS68" s="1321"/>
      <c r="AT68" s="1321"/>
      <c r="AU68" s="1321"/>
      <c r="AV68" s="1643"/>
      <c r="AW68" s="1625"/>
      <c r="AX68" s="1625" t="str">
        <f>IF(T68="","",T68)</f>
        <v>Добавить источник для дифференциации</v>
      </c>
      <c r="AY68" s="1625"/>
      <c r="AZ68" s="1625"/>
      <c r="BA68" s="1643">
        <v>0</v>
      </c>
    </row>
    <row s="623" customFormat="1" customHeight="1" ht="0.75">
      <c r="A69" s="1344"/>
      <c r="B69" s="1344"/>
      <c r="C69" s="1344"/>
      <c r="D69" s="1344"/>
      <c r="E69" s="2260">
        <v>1</v>
      </c>
      <c r="F69" s="2259"/>
      <c r="G69" s="1344"/>
      <c r="H69" s="1344"/>
      <c r="I69" s="1344"/>
      <c r="J69" s="1344"/>
      <c r="K69" s="1344"/>
      <c r="L69" s="1546"/>
      <c r="M69" s="1322"/>
      <c r="N69" s="1322"/>
      <c r="O69" s="1643"/>
      <c r="P69" s="1317"/>
      <c r="Q69" s="1345"/>
      <c r="R69" s="1317"/>
      <c r="S69" s="1323"/>
      <c r="T69" s="1324" t="s">
        <v>171</v>
      </c>
      <c r="U69" s="1325"/>
      <c r="V69" s="1325"/>
      <c r="W69" s="1325"/>
      <c r="X69" s="1325"/>
      <c r="Y69" s="1325"/>
      <c r="Z69" s="1325"/>
      <c r="AA69" s="1325"/>
      <c r="AB69" s="1325"/>
      <c r="AC69" s="1325"/>
      <c r="AD69" s="1325"/>
      <c r="AE69" s="1325"/>
      <c r="AF69" s="1325"/>
      <c r="AG69" s="1325"/>
      <c r="AH69" s="1325"/>
      <c r="AI69" s="1325"/>
      <c r="AJ69" s="1325"/>
      <c r="AK69" s="1325"/>
      <c r="AL69" s="1325"/>
      <c r="AM69" s="1325"/>
      <c r="AN69" s="1325"/>
      <c r="AO69" s="1325"/>
      <c r="AP69" s="1325"/>
      <c r="AQ69" s="1325"/>
      <c r="AR69" s="1325"/>
      <c r="AS69" s="1325"/>
      <c r="AT69" s="1325"/>
      <c r="AU69" s="1325"/>
      <c r="AV69" s="1643"/>
      <c r="AW69" s="1625"/>
      <c r="AX69" s="1625" t="str">
        <f>IF(T69="","",T69)</f>
        <v>Добавить централизованную систему для дифференциации</v>
      </c>
      <c r="AY69" s="1625"/>
      <c r="AZ69" s="1625"/>
      <c r="BA69" s="1643">
        <v>0</v>
      </c>
    </row>
    <row s="623" customFormat="1" customHeight="1" ht="0.75">
      <c r="A70" s="1344"/>
      <c r="B70" s="1344"/>
      <c r="C70" s="1344"/>
      <c r="D70" s="1344"/>
      <c r="E70" s="2259">
        <v>1</v>
      </c>
      <c r="F70" s="1344"/>
      <c r="G70" s="1344"/>
      <c r="H70" s="1344"/>
      <c r="I70" s="1344"/>
      <c r="J70" s="1344"/>
      <c r="K70" s="1344"/>
      <c r="L70" s="1546"/>
      <c r="M70" s="1322"/>
      <c r="N70" s="1322"/>
      <c r="O70" s="1643"/>
      <c r="P70" s="1317"/>
      <c r="Q70" s="1345"/>
      <c r="R70" s="1317"/>
      <c r="S70" s="1323"/>
      <c r="T70" s="1326" t="s">
        <v>172</v>
      </c>
      <c r="U70" s="1325"/>
      <c r="V70" s="1325"/>
      <c r="W70" s="1325"/>
      <c r="X70" s="1325"/>
      <c r="Y70" s="1325"/>
      <c r="Z70" s="1325"/>
      <c r="AA70" s="1325"/>
      <c r="AB70" s="1325"/>
      <c r="AC70" s="1325"/>
      <c r="AD70" s="1325"/>
      <c r="AE70" s="1325"/>
      <c r="AF70" s="1325"/>
      <c r="AG70" s="1325"/>
      <c r="AH70" s="1325"/>
      <c r="AI70" s="1325"/>
      <c r="AJ70" s="1325"/>
      <c r="AK70" s="1325"/>
      <c r="AL70" s="1325"/>
      <c r="AM70" s="1325"/>
      <c r="AN70" s="1325"/>
      <c r="AO70" s="1325"/>
      <c r="AP70" s="1325"/>
      <c r="AQ70" s="1325"/>
      <c r="AR70" s="1325"/>
      <c r="AS70" s="1325"/>
      <c r="AT70" s="1325"/>
      <c r="AU70" s="1325"/>
      <c r="AV70" s="1643"/>
      <c r="AW70" s="1625"/>
      <c r="AX70" s="1625" t="str">
        <f>IF(T70="","",T70)</f>
        <v>Добавить территорию для дифференциации</v>
      </c>
      <c r="AY70" s="1625"/>
      <c r="AZ70" s="1625"/>
      <c r="BA70" s="1643">
        <v>0</v>
      </c>
    </row>
    <row s="1851" customFormat="1" customHeight="1" ht="21">
      <c r="A71" s="1364" t="s">
        <v>180</v>
      </c>
      <c r="B71" s="1364"/>
      <c r="C71" s="1364"/>
      <c r="D71" s="1364"/>
      <c r="E71" s="2259" t="s">
        <v>93</v>
      </c>
      <c r="F71" s="1364"/>
      <c r="G71" s="1364"/>
      <c r="H71" s="1364"/>
      <c r="I71" s="1364"/>
      <c r="J71" s="1364"/>
      <c r="K71" s="1364"/>
      <c r="L71" s="1370"/>
      <c r="M71" s="1366"/>
      <c r="N71" s="1366"/>
      <c r="O71" s="1366"/>
      <c r="P71" s="2398"/>
      <c r="Q71" s="1824"/>
      <c r="R71" s="356"/>
      <c r="S71" s="2274" t="str">
        <f>INDEX(PT_DIFFERENTIATION_NUM_NTAR,MATCH(A71,PT_DIFFERENTIATION_NTAR_ID,0))</f>
        <v>3</v>
      </c>
      <c r="T71" s="1526" t="s">
        <v>125</v>
      </c>
      <c r="U71" s="301"/>
      <c r="V71" s="2243"/>
      <c r="W71" s="2244"/>
      <c r="X71" s="2244"/>
      <c r="Y71" s="2244"/>
      <c r="Z71" s="2244"/>
      <c r="AA71" s="2244"/>
      <c r="AB71" s="2244"/>
      <c r="AC71" s="2245"/>
      <c r="AD71" s="2243" t="str">
        <f>INDEX(PT_DIFFERENTIATION_NTAR,MATCH(A71,PT_DIFFERENTIATION_NTAR_ID,0))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AE71" s="2244"/>
      <c r="AF71" s="2244"/>
      <c r="AG71" s="2244"/>
      <c r="AH71" s="2244"/>
      <c r="AI71" s="2244"/>
      <c r="AJ71" s="2244"/>
      <c r="AK71" s="2244"/>
      <c r="AL71" s="2243"/>
      <c r="AM71" s="2244"/>
      <c r="AN71" s="2244"/>
      <c r="AO71" s="2244"/>
      <c r="AP71" s="2244"/>
      <c r="AQ71" s="2244"/>
      <c r="AR71" s="2244"/>
      <c r="AS71" s="3398"/>
      <c r="AT71" s="2245"/>
      <c r="AU71" s="1259" t="s">
        <v>428</v>
      </c>
      <c r="AV71" s="1643"/>
      <c r="AW71" s="1625"/>
      <c r="AX71" s="1625" t="str">
        <f>IF(T71="","",T71)</f>
        <v>Наименование тарифа</v>
      </c>
      <c r="AY71" s="1625"/>
      <c r="AZ71" s="1625"/>
      <c r="BA71" s="1636">
        <v>0</v>
      </c>
    </row>
    <row s="1851" customFormat="1" customHeight="1" ht="21">
      <c r="A72" s="1364"/>
      <c r="B72" s="1364" t="s">
        <v>181</v>
      </c>
      <c r="C72" s="1364"/>
      <c r="D72" s="1364"/>
      <c r="E72" s="2260" t="s">
        <v>92</v>
      </c>
      <c r="F72" s="2259">
        <v>1</v>
      </c>
      <c r="G72" s="1364"/>
      <c r="H72" s="1364"/>
      <c r="I72" s="1364"/>
      <c r="J72" s="1364"/>
      <c r="K72" s="1364"/>
      <c r="L72" s="1370"/>
      <c r="M72" s="1366"/>
      <c r="N72" s="1366"/>
      <c r="O72" s="1366"/>
      <c r="P72" s="2126"/>
      <c r="Q72" s="353"/>
      <c r="R72" s="354"/>
      <c r="S72" s="2274" t="str">
        <f>INDEX(PT_DIFFERENTIATION_NUM_TER,MATCH(B72,PT_DIFFERENTIATION_TER_ID,0))</f>
        <v>3.1</v>
      </c>
      <c r="T72" s="1523" t="s">
        <v>429</v>
      </c>
      <c r="U72" s="301"/>
      <c r="V72" s="2243"/>
      <c r="W72" s="2244"/>
      <c r="X72" s="2244"/>
      <c r="Y72" s="2244"/>
      <c r="Z72" s="2244"/>
      <c r="AA72" s="2244"/>
      <c r="AB72" s="2244"/>
      <c r="AC72" s="2245"/>
      <c r="AD72" s="2243" t="str">
        <f>INDEX(PT_DIFFERENTIATION_TER,MATCH(B72,PT_DIFFERENTIATION_TER_ID,0))</f>
        <v>без дифференциации</v>
      </c>
      <c r="AE72" s="2244"/>
      <c r="AF72" s="2244"/>
      <c r="AG72" s="2244"/>
      <c r="AH72" s="2244"/>
      <c r="AI72" s="2244"/>
      <c r="AJ72" s="2244"/>
      <c r="AK72" s="2244"/>
      <c r="AL72" s="2243"/>
      <c r="AM72" s="2244"/>
      <c r="AN72" s="2244"/>
      <c r="AO72" s="2244"/>
      <c r="AP72" s="2244"/>
      <c r="AQ72" s="2244"/>
      <c r="AR72" s="2244"/>
      <c r="AS72" s="3398"/>
      <c r="AT72" s="2245"/>
      <c r="AU72" s="1259" t="s">
        <v>430</v>
      </c>
      <c r="AV72" s="1643"/>
      <c r="AW72" s="1625"/>
      <c r="AX72" s="1625" t="str">
        <f>IF(T72="","",T72)</f>
        <v>Территория действия тарифа</v>
      </c>
      <c r="AY72" s="1625"/>
      <c r="AZ72" s="1625"/>
      <c r="BA72" s="1636">
        <v>0</v>
      </c>
    </row>
    <row s="1851" customFormat="1" customHeight="1" ht="23.25">
      <c r="A73" s="1364"/>
      <c r="B73" s="1364"/>
      <c r="C73" s="1364" t="s">
        <v>182</v>
      </c>
      <c r="D73" s="1364"/>
      <c r="E73" s="2260" t="s">
        <v>92</v>
      </c>
      <c r="F73" s="2260"/>
      <c r="G73" s="2259">
        <v>1</v>
      </c>
      <c r="H73" s="1364"/>
      <c r="I73" s="1364"/>
      <c r="J73" s="1364"/>
      <c r="K73" s="1364"/>
      <c r="L73" s="1370"/>
      <c r="M73" s="1366"/>
      <c r="N73" s="1366"/>
      <c r="O73" s="1366"/>
      <c r="P73" s="355"/>
      <c r="Q73" s="353"/>
      <c r="R73" s="354"/>
      <c r="S73" s="2274" t="str">
        <f>INDEX(PT_DIFFERENTIATION_NUM_CS,MATCH(C73,PT_DIFFERENTIATION_CS_ID,0))</f>
        <v>3.1.1</v>
      </c>
      <c r="T73" s="310" t="s">
        <v>431</v>
      </c>
      <c r="U73" s="301"/>
      <c r="V73" s="2243"/>
      <c r="W73" s="2244"/>
      <c r="X73" s="2244"/>
      <c r="Y73" s="2244"/>
      <c r="Z73" s="2244"/>
      <c r="AA73" s="2244"/>
      <c r="AB73" s="2244"/>
      <c r="AC73" s="2245"/>
      <c r="AD73" s="2243" t="str">
        <f>INDEX(PT_DIFFERENTIATION_CS,MATCH(C73,PT_DIFFERENTIATION_CS_ID,0))</f>
        <v>без дифференциации</v>
      </c>
      <c r="AE73" s="2244"/>
      <c r="AF73" s="2244"/>
      <c r="AG73" s="2244"/>
      <c r="AH73" s="2244"/>
      <c r="AI73" s="2244"/>
      <c r="AJ73" s="2244"/>
      <c r="AK73" s="2244"/>
      <c r="AL73" s="2243"/>
      <c r="AM73" s="2244"/>
      <c r="AN73" s="2244"/>
      <c r="AO73" s="2244"/>
      <c r="AP73" s="2244"/>
      <c r="AQ73" s="2244"/>
      <c r="AR73" s="2244"/>
      <c r="AS73" s="3398"/>
      <c r="AT73" s="2245"/>
      <c r="AU73" s="1259" t="s">
        <v>432</v>
      </c>
      <c r="AV73" s="1643"/>
      <c r="AW73" s="1625"/>
      <c r="AX73" s="1625" t="str">
        <f>IF(T73="","",T73)</f>
        <v>Наименование системы теплоснабжения </v>
      </c>
      <c r="AY73" s="1625"/>
      <c r="AZ73" s="1625"/>
      <c r="BA73" s="1636">
        <v>0</v>
      </c>
    </row>
    <row s="1851" customFormat="1" customHeight="1" ht="21">
      <c r="A74" s="1364"/>
      <c r="B74" s="1364"/>
      <c r="C74" s="1364"/>
      <c r="D74" s="1364" t="s">
        <v>183</v>
      </c>
      <c r="E74" s="2260" t="s">
        <v>92</v>
      </c>
      <c r="F74" s="2260"/>
      <c r="G74" s="2260"/>
      <c r="H74" s="2259">
        <v>1</v>
      </c>
      <c r="I74" s="1364"/>
      <c r="J74" s="1364"/>
      <c r="K74" s="1364"/>
      <c r="L74" s="1370"/>
      <c r="M74" s="1366"/>
      <c r="N74" s="1366"/>
      <c r="O74" s="1366"/>
      <c r="P74" s="355"/>
      <c r="Q74" s="353"/>
      <c r="R74" s="354"/>
      <c r="S74" s="2274" t="str">
        <f>INDEX(PT_DIFFERENTIATION_NUM_IST_TE,MATCH(D74,PT_DIFFERENTIATION_IST_TE_ID,0))</f>
        <v>3.1.1.1</v>
      </c>
      <c r="T74" s="311" t="s">
        <v>433</v>
      </c>
      <c r="U74" s="301"/>
      <c r="V74" s="2243"/>
      <c r="W74" s="2244"/>
      <c r="X74" s="2244"/>
      <c r="Y74" s="2244"/>
      <c r="Z74" s="2244"/>
      <c r="AA74" s="2244"/>
      <c r="AB74" s="2244"/>
      <c r="AC74" s="2245"/>
      <c r="AD74" s="2243" t="str">
        <f>INDEX(PT_DIFFERENTIATION_IST_TE,MATCH(D74,PT_DIFFERENTIATION_IST_TE_ID,0))</f>
        <v>без дифференциации</v>
      </c>
      <c r="AE74" s="2244"/>
      <c r="AF74" s="2244"/>
      <c r="AG74" s="2244"/>
      <c r="AH74" s="2244"/>
      <c r="AI74" s="2244"/>
      <c r="AJ74" s="2244"/>
      <c r="AK74" s="2244"/>
      <c r="AL74" s="2243"/>
      <c r="AM74" s="2244"/>
      <c r="AN74" s="2244"/>
      <c r="AO74" s="2244"/>
      <c r="AP74" s="2244"/>
      <c r="AQ74" s="2244"/>
      <c r="AR74" s="2244"/>
      <c r="AS74" s="3398"/>
      <c r="AT74" s="2245"/>
      <c r="AU74" s="1259" t="s">
        <v>434</v>
      </c>
      <c r="AV74" s="1643"/>
      <c r="AW74" s="1625"/>
      <c r="AX74" s="1625" t="str">
        <f>IF(T74="","",T74)</f>
        <v>Источник тепловой энергии  </v>
      </c>
      <c r="AY74" s="1625"/>
      <c r="AZ74" s="1625"/>
      <c r="BA74" s="1636">
        <v>0</v>
      </c>
    </row>
    <row s="1851" customFormat="1" customHeight="1" ht="47.25">
      <c r="A75" s="1364"/>
      <c r="B75" s="1364"/>
      <c r="C75" s="1364"/>
      <c r="D75" s="1364"/>
      <c r="E75" s="2260" t="s">
        <v>92</v>
      </c>
      <c r="F75" s="2260"/>
      <c r="G75" s="2260"/>
      <c r="H75" s="2260"/>
      <c r="I75" s="2257" t="str">
        <f>S74&amp;".1"</f>
        <v>3.1.1.1.1</v>
      </c>
      <c r="J75" s="1364"/>
      <c r="K75" s="1364"/>
      <c r="L75" s="1370" t="s">
        <v>435</v>
      </c>
      <c r="M75" s="1367"/>
      <c r="N75" s="1777"/>
      <c r="O75" s="1777"/>
      <c r="P75" s="2375">
        <v>1</v>
      </c>
      <c r="Q75" s="2375"/>
      <c r="R75" s="357"/>
      <c r="S75" s="2274" t="str">
        <f>$I75</f>
        <v>3.1.1.1.1</v>
      </c>
      <c r="T75" s="286" t="s">
        <v>436</v>
      </c>
      <c r="U75" s="301"/>
      <c r="V75" s="2246"/>
      <c r="W75" s="2247"/>
      <c r="X75" s="2247"/>
      <c r="Y75" s="2247"/>
      <c r="Z75" s="2247"/>
      <c r="AA75" s="2247"/>
      <c r="AB75" s="2247"/>
      <c r="AC75" s="2248"/>
      <c r="AD75" s="2246" t="s">
        <v>478</v>
      </c>
      <c r="AE75" s="2247"/>
      <c r="AF75" s="2247"/>
      <c r="AG75" s="2247"/>
      <c r="AH75" s="2247"/>
      <c r="AI75" s="2247"/>
      <c r="AJ75" s="2247"/>
      <c r="AK75" s="2247"/>
      <c r="AL75" s="2246"/>
      <c r="AM75" s="2247"/>
      <c r="AN75" s="2247"/>
      <c r="AO75" s="2247"/>
      <c r="AP75" s="2247"/>
      <c r="AQ75" s="2247"/>
      <c r="AR75" s="2247"/>
      <c r="AS75" s="3399"/>
      <c r="AT75" s="2248"/>
      <c r="AU75" s="1259" t="s">
        <v>437</v>
      </c>
      <c r="AV75" s="1643"/>
      <c r="AW75" s="1625"/>
      <c r="AX75" s="1625" t="str">
        <f>IF(T75="","",T75)</f>
        <v>Схема подключения теплопотребляющей установки к коллектору источника тепловой энергии</v>
      </c>
      <c r="AY75" s="1625"/>
      <c r="AZ75" s="1625"/>
      <c r="BA75" s="1636">
        <v>0</v>
      </c>
    </row>
    <row s="1851" customFormat="1" customHeight="1" ht="21">
      <c r="A76" s="1364"/>
      <c r="B76" s="1364"/>
      <c r="C76" s="1364"/>
      <c r="D76" s="1364"/>
      <c r="E76" s="2260" t="s">
        <v>92</v>
      </c>
      <c r="F76" s="2260"/>
      <c r="G76" s="2260"/>
      <c r="H76" s="2260"/>
      <c r="I76" s="2287"/>
      <c r="J76" s="2257" t="str">
        <f>I75&amp;".1"</f>
        <v>3.1.1.1.1.1</v>
      </c>
      <c r="K76" s="1364"/>
      <c r="L76" s="1370" t="s">
        <v>438</v>
      </c>
      <c r="M76" s="1367"/>
      <c r="N76" s="1367"/>
      <c r="O76" s="1777"/>
      <c r="P76" s="2375"/>
      <c r="Q76" s="2375">
        <v>1</v>
      </c>
      <c r="R76" s="358"/>
      <c r="S76" s="2274" t="str">
        <f>$J76</f>
        <v>3.1.1.1.1.1</v>
      </c>
      <c r="T76" s="287" t="s">
        <v>439</v>
      </c>
      <c r="U76" s="301"/>
      <c r="V76" s="2246"/>
      <c r="W76" s="2247"/>
      <c r="X76" s="2247"/>
      <c r="Y76" s="2247"/>
      <c r="Z76" s="2247"/>
      <c r="AA76" s="2247"/>
      <c r="AB76" s="2247"/>
      <c r="AC76" s="2248"/>
      <c r="AD76" s="2246" t="s">
        <v>478</v>
      </c>
      <c r="AE76" s="2247"/>
      <c r="AF76" s="2247"/>
      <c r="AG76" s="2247"/>
      <c r="AH76" s="2247"/>
      <c r="AI76" s="2247"/>
      <c r="AJ76" s="2247"/>
      <c r="AK76" s="2247"/>
      <c r="AL76" s="2246"/>
      <c r="AM76" s="2247"/>
      <c r="AN76" s="2247"/>
      <c r="AO76" s="2247"/>
      <c r="AP76" s="2247"/>
      <c r="AQ76" s="2247"/>
      <c r="AR76" s="2247"/>
      <c r="AS76" s="3399"/>
      <c r="AT76" s="2248"/>
      <c r="AU76" s="1259" t="s">
        <v>440</v>
      </c>
      <c r="AV76" s="1643"/>
      <c r="AW76" s="1625"/>
      <c r="AX76" s="1625" t="str">
        <f>IF(T76="","",T76)</f>
        <v>Группа потребителей</v>
      </c>
      <c r="AY76" s="1625"/>
      <c r="AZ76" s="1625"/>
      <c r="BA76" s="1636">
        <v>0</v>
      </c>
    </row>
    <row s="1851" customFormat="1" customHeight="1" ht="21">
      <c r="A77" s="1364"/>
      <c r="B77" s="1364"/>
      <c r="C77" s="1364"/>
      <c r="D77" s="1364"/>
      <c r="E77" s="2260" t="s">
        <v>92</v>
      </c>
      <c r="F77" s="2260"/>
      <c r="G77" s="2260"/>
      <c r="H77" s="2260"/>
      <c r="I77" s="2287"/>
      <c r="J77" s="2287"/>
      <c r="K77" s="2257" t="str">
        <f>J76&amp;".1"</f>
        <v>3.1.1.1.1.1.1</v>
      </c>
      <c r="L77" s="1370" t="s">
        <v>441</v>
      </c>
      <c r="M77" s="1367"/>
      <c r="N77" s="1367"/>
      <c r="O77" s="1367"/>
      <c r="P77" s="2375"/>
      <c r="Q77" s="2375"/>
      <c r="R77" s="358">
        <v>1</v>
      </c>
      <c r="S77" s="2274" t="str">
        <f>$K77</f>
        <v>3.1.1.1.1.1.1</v>
      </c>
      <c r="T77" s="1348" t="s">
        <v>479</v>
      </c>
      <c r="U77" s="301"/>
      <c r="V77" s="752"/>
      <c r="W77" s="326"/>
      <c r="X77" s="752"/>
      <c r="Y77" s="1258"/>
      <c r="Z77" s="2603"/>
      <c r="AA77" s="2108" t="s">
        <v>63</v>
      </c>
      <c r="AB77" s="2603"/>
      <c r="AC77" s="2108" t="s">
        <v>63</v>
      </c>
      <c r="AD77" s="752">
        <v>1821.11</v>
      </c>
      <c r="AE77" s="326"/>
      <c r="AF77" s="752"/>
      <c r="AG77" s="1258"/>
      <c r="AH77" s="2603">
        <v>46023</v>
      </c>
      <c r="AI77" s="2108" t="s">
        <v>63</v>
      </c>
      <c r="AJ77" s="2603">
        <v>46295</v>
      </c>
      <c r="AK77" s="2108" t="s">
        <v>63</v>
      </c>
      <c r="AL77" s="752">
        <v>2279.84</v>
      </c>
      <c r="AM77" s="326"/>
      <c r="AN77" s="752"/>
      <c r="AO77" s="1258"/>
      <c r="AP77" s="2603">
        <v>46296</v>
      </c>
      <c r="AQ77" s="2108" t="s">
        <v>63</v>
      </c>
      <c r="AR77" s="2603">
        <v>46387</v>
      </c>
      <c r="AS77" s="2108" t="s">
        <v>63</v>
      </c>
      <c r="AT77" s="326"/>
      <c r="AU77" s="2254" t="s">
        <v>442</v>
      </c>
      <c r="AV77" s="1643">
        <f>STRCHECKDATE(V78:AT78)</f>
      </c>
      <c r="AW77" s="1625"/>
      <c r="AX77" s="1625" t="str">
        <f>IF(T77="","",T77)</f>
        <v>вода</v>
      </c>
      <c r="AY77" s="1625"/>
      <c r="AZ77" s="1625"/>
      <c r="BA77" s="1636">
        <v>0</v>
      </c>
    </row>
    <row s="1851" customFormat="1" customHeight="1" ht="0.75">
      <c r="A78" s="1364"/>
      <c r="B78" s="1364"/>
      <c r="C78" s="1364"/>
      <c r="D78" s="1364"/>
      <c r="E78" s="2260" t="s">
        <v>92</v>
      </c>
      <c r="F78" s="2260"/>
      <c r="G78" s="2260"/>
      <c r="H78" s="2260"/>
      <c r="I78" s="2287"/>
      <c r="J78" s="2287"/>
      <c r="K78" s="2257"/>
      <c r="L78" s="1370"/>
      <c r="M78" s="1367"/>
      <c r="N78" s="1367"/>
      <c r="O78" s="1367"/>
      <c r="P78" s="2375"/>
      <c r="Q78" s="2375"/>
      <c r="R78" s="358"/>
      <c r="S78" s="2514"/>
      <c r="T78" s="301"/>
      <c r="U78" s="301"/>
      <c r="V78" s="326"/>
      <c r="W78" s="326"/>
      <c r="X78" s="326"/>
      <c r="Y78" s="329" t="str">
        <f>Z77&amp;"-"&amp;AB77</f>
        <v>-</v>
      </c>
      <c r="Z78" s="2310"/>
      <c r="AA78" s="2108"/>
      <c r="AB78" s="2310"/>
      <c r="AC78" s="2108"/>
      <c r="AD78" s="326"/>
      <c r="AE78" s="326"/>
      <c r="AF78" s="326"/>
      <c r="AG78" s="329" t="str">
        <f>AH77&amp;"-"&amp;AJ77</f>
        <v>46023-46295</v>
      </c>
      <c r="AH78" s="2310"/>
      <c r="AI78" s="2108"/>
      <c r="AJ78" s="2310"/>
      <c r="AK78" s="2108"/>
      <c r="AL78" s="326"/>
      <c r="AM78" s="326"/>
      <c r="AN78" s="326"/>
      <c r="AO78" s="329" t="str">
        <f>AP77&amp;"-"&amp;AR77</f>
        <v>46296-46387</v>
      </c>
      <c r="AP78" s="2310"/>
      <c r="AQ78" s="2108"/>
      <c r="AR78" s="2310"/>
      <c r="AS78" s="2108"/>
      <c r="AT78" s="326"/>
      <c r="AU78" s="2255"/>
      <c r="AV78" s="1643"/>
      <c r="AW78" s="1625"/>
      <c r="AX78" s="1625" t="str">
        <f>IF(T78="","",T78)</f>
        <v/>
      </c>
      <c r="AY78" s="1625"/>
      <c r="AZ78" s="1625"/>
      <c r="BA78" s="1636">
        <v>0</v>
      </c>
    </row>
    <row s="1851" customFormat="1" customHeight="1" ht="15">
      <c r="A79" s="1364"/>
      <c r="B79" s="1364"/>
      <c r="C79" s="1364"/>
      <c r="D79" s="1364"/>
      <c r="E79" s="2260" t="s">
        <v>92</v>
      </c>
      <c r="F79" s="2260"/>
      <c r="G79" s="2260"/>
      <c r="H79" s="2260"/>
      <c r="I79" s="2287"/>
      <c r="J79" s="2257"/>
      <c r="K79" s="1364"/>
      <c r="L79" s="1370"/>
      <c r="M79" s="1367"/>
      <c r="N79" s="1367"/>
      <c r="O79" s="1777"/>
      <c r="P79" s="2375"/>
      <c r="Q79" s="2375"/>
      <c r="R79" s="357"/>
      <c r="S79" s="2900"/>
      <c r="T79" s="2901" t="s">
        <v>443</v>
      </c>
      <c r="U79" s="2902"/>
      <c r="V79" s="2903"/>
      <c r="W79" s="2904"/>
      <c r="X79" s="2905"/>
      <c r="Y79" s="2906"/>
      <c r="Z79" s="2907"/>
      <c r="AA79" s="2908"/>
      <c r="AB79" s="2909"/>
      <c r="AC79" s="2910"/>
      <c r="AD79" s="2911"/>
      <c r="AE79" s="2912"/>
      <c r="AF79" s="2913"/>
      <c r="AG79" s="2914"/>
      <c r="AH79" s="2915"/>
      <c r="AI79" s="2916"/>
      <c r="AJ79" s="2917"/>
      <c r="AK79" s="2918"/>
      <c r="AL79" s="2919"/>
      <c r="AM79" s="2920"/>
      <c r="AN79" s="2921"/>
      <c r="AO79" s="2922"/>
      <c r="AP79" s="2923"/>
      <c r="AQ79" s="2924"/>
      <c r="AR79" s="2925"/>
      <c r="AS79" s="3424"/>
      <c r="AT79" s="2927"/>
      <c r="AU79" s="2256"/>
      <c r="AV79" s="1643"/>
      <c r="AW79" s="1625"/>
      <c r="AX79" s="1625" t="str">
        <f>IF(T79="","",T79)</f>
        <v>Добавить вид теплоносителя (параметры теплоносителя)</v>
      </c>
      <c r="AY79" s="1625"/>
      <c r="AZ79" s="1625"/>
      <c r="BA79" s="1636">
        <v>0</v>
      </c>
    </row>
    <row s="1851" customFormat="1" customHeight="1" ht="15">
      <c r="A80" s="1364"/>
      <c r="B80" s="1364"/>
      <c r="C80" s="1364"/>
      <c r="D80" s="1364"/>
      <c r="E80" s="2260" t="s">
        <v>92</v>
      </c>
      <c r="F80" s="2260"/>
      <c r="G80" s="2260"/>
      <c r="H80" s="2260"/>
      <c r="I80" s="2257"/>
      <c r="J80" s="1364"/>
      <c r="K80" s="1364"/>
      <c r="L80" s="1370"/>
      <c r="M80" s="1367"/>
      <c r="N80" s="1777"/>
      <c r="O80" s="1777"/>
      <c r="P80" s="2375"/>
      <c r="Q80" s="2375"/>
      <c r="R80" s="357"/>
      <c r="S80" s="2928"/>
      <c r="T80" s="2929" t="s">
        <v>444</v>
      </c>
      <c r="U80" s="2930"/>
      <c r="V80" s="2931"/>
      <c r="W80" s="2932"/>
      <c r="X80" s="2933"/>
      <c r="Y80" s="2934"/>
      <c r="Z80" s="2935"/>
      <c r="AA80" s="2936"/>
      <c r="AB80" s="2937"/>
      <c r="AC80" s="2938"/>
      <c r="AD80" s="2939"/>
      <c r="AE80" s="2940"/>
      <c r="AF80" s="2941"/>
      <c r="AG80" s="2942"/>
      <c r="AH80" s="2943"/>
      <c r="AI80" s="2944"/>
      <c r="AJ80" s="2945"/>
      <c r="AK80" s="2946"/>
      <c r="AL80" s="2947"/>
      <c r="AM80" s="2948"/>
      <c r="AN80" s="2949"/>
      <c r="AO80" s="2950"/>
      <c r="AP80" s="2951"/>
      <c r="AQ80" s="2952"/>
      <c r="AR80" s="2953"/>
      <c r="AS80" s="3425"/>
      <c r="AT80" s="2955"/>
      <c r="AU80" s="2956"/>
      <c r="AV80" s="1643"/>
      <c r="AW80" s="1625"/>
      <c r="AX80" s="1625" t="str">
        <f>IF(T80="","",T80)</f>
        <v>Добавить группу потребителей</v>
      </c>
      <c r="AY80" s="1625"/>
      <c r="AZ80" s="1625"/>
      <c r="BA80" s="1636">
        <v>0</v>
      </c>
    </row>
    <row s="1851" customFormat="1" customHeight="1" ht="14.25">
      <c r="A81" s="1364"/>
      <c r="B81" s="1364"/>
      <c r="C81" s="1364"/>
      <c r="D81" s="1364"/>
      <c r="E81" s="2260" t="s">
        <v>92</v>
      </c>
      <c r="F81" s="2260"/>
      <c r="G81" s="2260"/>
      <c r="H81" s="2259"/>
      <c r="I81" s="1364"/>
      <c r="J81" s="1364"/>
      <c r="K81" s="1364"/>
      <c r="L81" s="1370"/>
      <c r="M81" s="1366"/>
      <c r="N81" s="1366"/>
      <c r="O81" s="1367"/>
      <c r="P81" s="1824"/>
      <c r="Q81" s="376"/>
      <c r="R81" s="356"/>
      <c r="S81" s="2957"/>
      <c r="T81" s="2958" t="s">
        <v>445</v>
      </c>
      <c r="U81" s="2959"/>
      <c r="V81" s="2960"/>
      <c r="W81" s="2961"/>
      <c r="X81" s="2962"/>
      <c r="Y81" s="2963"/>
      <c r="Z81" s="2964"/>
      <c r="AA81" s="2965"/>
      <c r="AB81" s="2966"/>
      <c r="AC81" s="2967"/>
      <c r="AD81" s="2968"/>
      <c r="AE81" s="2969"/>
      <c r="AF81" s="2970"/>
      <c r="AG81" s="2971"/>
      <c r="AH81" s="2972"/>
      <c r="AI81" s="2973"/>
      <c r="AJ81" s="2974"/>
      <c r="AK81" s="2975"/>
      <c r="AL81" s="2976"/>
      <c r="AM81" s="2977"/>
      <c r="AN81" s="2978"/>
      <c r="AO81" s="2979"/>
      <c r="AP81" s="2980"/>
      <c r="AQ81" s="2981"/>
      <c r="AR81" s="2982"/>
      <c r="AS81" s="3426"/>
      <c r="AT81" s="2984"/>
      <c r="AU81" s="2985"/>
      <c r="AV81" s="1643"/>
      <c r="AW81" s="1625"/>
      <c r="AX81" s="1625" t="str">
        <f>IF(T81="","",T81)</f>
        <v>Добавить схему подключения</v>
      </c>
      <c r="AY81" s="1625"/>
      <c r="AZ81" s="1625"/>
      <c r="BA81" s="1636">
        <v>0</v>
      </c>
    </row>
    <row s="623" customFormat="1" customHeight="1" ht="0.75">
      <c r="A82" s="1344"/>
      <c r="B82" s="1344"/>
      <c r="C82" s="1344"/>
      <c r="D82" s="1344"/>
      <c r="E82" s="2260" t="s">
        <v>92</v>
      </c>
      <c r="F82" s="2260"/>
      <c r="G82" s="2259"/>
      <c r="H82" s="1344"/>
      <c r="I82" s="1344"/>
      <c r="J82" s="1344"/>
      <c r="K82" s="1344"/>
      <c r="L82" s="1546"/>
      <c r="M82" s="1316"/>
      <c r="N82" s="1316"/>
      <c r="O82" s="1643"/>
      <c r="P82" s="1317"/>
      <c r="Q82" s="1345"/>
      <c r="R82" s="1317"/>
      <c r="S82" s="1319"/>
      <c r="T82" s="1320" t="s">
        <v>170</v>
      </c>
      <c r="U82" s="1321"/>
      <c r="V82" s="1321"/>
      <c r="W82" s="1321"/>
      <c r="X82" s="1321"/>
      <c r="Y82" s="1321"/>
      <c r="Z82" s="1321"/>
      <c r="AA82" s="1321"/>
      <c r="AB82" s="1321"/>
      <c r="AC82" s="1321"/>
      <c r="AD82" s="1321"/>
      <c r="AE82" s="1321"/>
      <c r="AF82" s="1321"/>
      <c r="AG82" s="1321"/>
      <c r="AH82" s="1321"/>
      <c r="AI82" s="1321"/>
      <c r="AJ82" s="1321"/>
      <c r="AK82" s="1321"/>
      <c r="AL82" s="1321"/>
      <c r="AM82" s="1321"/>
      <c r="AN82" s="1321"/>
      <c r="AO82" s="1321"/>
      <c r="AP82" s="1321"/>
      <c r="AQ82" s="1321"/>
      <c r="AR82" s="1321"/>
      <c r="AS82" s="1321"/>
      <c r="AT82" s="1321"/>
      <c r="AU82" s="1321"/>
      <c r="AV82" s="1643"/>
      <c r="AW82" s="1625"/>
      <c r="AX82" s="1625" t="str">
        <f>IF(T82="","",T82)</f>
        <v>Добавить источник для дифференциации</v>
      </c>
      <c r="AY82" s="1625"/>
      <c r="AZ82" s="1625"/>
      <c r="BA82" s="1643">
        <v>0</v>
      </c>
    </row>
    <row s="623" customFormat="1" customHeight="1" ht="0.75">
      <c r="A83" s="1344"/>
      <c r="B83" s="1344"/>
      <c r="C83" s="1344"/>
      <c r="D83" s="1344"/>
      <c r="E83" s="2260" t="s">
        <v>92</v>
      </c>
      <c r="F83" s="2259"/>
      <c r="G83" s="1344"/>
      <c r="H83" s="1344"/>
      <c r="I83" s="1344"/>
      <c r="J83" s="1344"/>
      <c r="K83" s="1344"/>
      <c r="L83" s="1546"/>
      <c r="M83" s="1322"/>
      <c r="N83" s="1322"/>
      <c r="O83" s="1643"/>
      <c r="P83" s="1317"/>
      <c r="Q83" s="1345"/>
      <c r="R83" s="1317"/>
      <c r="S83" s="1323"/>
      <c r="T83" s="1324" t="s">
        <v>171</v>
      </c>
      <c r="U83" s="1325"/>
      <c r="V83" s="1325"/>
      <c r="W83" s="1325"/>
      <c r="X83" s="1325"/>
      <c r="Y83" s="1325"/>
      <c r="Z83" s="1325"/>
      <c r="AA83" s="1325"/>
      <c r="AB83" s="1325"/>
      <c r="AC83" s="1325"/>
      <c r="AD83" s="1325"/>
      <c r="AE83" s="1325"/>
      <c r="AF83" s="1325"/>
      <c r="AG83" s="1325"/>
      <c r="AH83" s="1325"/>
      <c r="AI83" s="1325"/>
      <c r="AJ83" s="1325"/>
      <c r="AK83" s="1325"/>
      <c r="AL83" s="1325"/>
      <c r="AM83" s="1325"/>
      <c r="AN83" s="1325"/>
      <c r="AO83" s="1325"/>
      <c r="AP83" s="1325"/>
      <c r="AQ83" s="1325"/>
      <c r="AR83" s="1325"/>
      <c r="AS83" s="1325"/>
      <c r="AT83" s="1325"/>
      <c r="AU83" s="1325"/>
      <c r="AV83" s="1643"/>
      <c r="AW83" s="1625"/>
      <c r="AX83" s="1625" t="str">
        <f>IF(T83="","",T83)</f>
        <v>Добавить централизованную систему для дифференциации</v>
      </c>
      <c r="AY83" s="1625"/>
      <c r="AZ83" s="1625"/>
      <c r="BA83" s="1643">
        <v>0</v>
      </c>
    </row>
    <row s="623" customFormat="1" customHeight="1" ht="0.75">
      <c r="A84" s="1344"/>
      <c r="B84" s="1344"/>
      <c r="C84" s="1344"/>
      <c r="D84" s="1344"/>
      <c r="E84" s="2259" t="s">
        <v>92</v>
      </c>
      <c r="F84" s="1344"/>
      <c r="G84" s="1344"/>
      <c r="H84" s="1344"/>
      <c r="I84" s="1344"/>
      <c r="J84" s="1344"/>
      <c r="K84" s="1344"/>
      <c r="L84" s="1546"/>
      <c r="M84" s="1322"/>
      <c r="N84" s="1322"/>
      <c r="O84" s="1643"/>
      <c r="P84" s="1317"/>
      <c r="Q84" s="1345"/>
      <c r="R84" s="1317"/>
      <c r="S84" s="1323"/>
      <c r="T84" s="1326" t="s">
        <v>172</v>
      </c>
      <c r="U84" s="1325"/>
      <c r="V84" s="1325"/>
      <c r="W84" s="1325"/>
      <c r="X84" s="1325"/>
      <c r="Y84" s="1325"/>
      <c r="Z84" s="1325"/>
      <c r="AA84" s="1325"/>
      <c r="AB84" s="1325"/>
      <c r="AC84" s="1325"/>
      <c r="AD84" s="1325"/>
      <c r="AE84" s="1325"/>
      <c r="AF84" s="1325"/>
      <c r="AG84" s="1325"/>
      <c r="AH84" s="1325"/>
      <c r="AI84" s="1325"/>
      <c r="AJ84" s="1325"/>
      <c r="AK84" s="1325"/>
      <c r="AL84" s="1325"/>
      <c r="AM84" s="1325"/>
      <c r="AN84" s="1325"/>
      <c r="AO84" s="1325"/>
      <c r="AP84" s="1325"/>
      <c r="AQ84" s="1325"/>
      <c r="AR84" s="1325"/>
      <c r="AS84" s="1325"/>
      <c r="AT84" s="1325"/>
      <c r="AU84" s="1325"/>
      <c r="AV84" s="1643"/>
      <c r="AW84" s="1625"/>
      <c r="AX84" s="1625" t="str">
        <f>IF(T84="","",T84)</f>
        <v>Добавить территорию для дифференциации</v>
      </c>
      <c r="AY84" s="1625"/>
      <c r="AZ84" s="1625"/>
      <c r="BA84" s="1643">
        <v>0</v>
      </c>
    </row>
    <row s="1851" customFormat="1" customHeight="1" ht="21">
      <c r="A85" s="1364" t="s">
        <v>185</v>
      </c>
      <c r="B85" s="1364"/>
      <c r="C85" s="1364"/>
      <c r="D85" s="1364"/>
      <c r="E85" s="2259" t="s">
        <v>113</v>
      </c>
      <c r="F85" s="1364"/>
      <c r="G85" s="1364"/>
      <c r="H85" s="1364"/>
      <c r="I85" s="1364"/>
      <c r="J85" s="1364"/>
      <c r="K85" s="1364"/>
      <c r="L85" s="1370"/>
      <c r="M85" s="1366"/>
      <c r="N85" s="1366"/>
      <c r="O85" s="1366"/>
      <c r="P85" s="2398"/>
      <c r="Q85" s="1824"/>
      <c r="R85" s="356"/>
      <c r="S85" s="2274" t="str">
        <f>INDEX(PT_DIFFERENTIATION_NUM_NTAR,MATCH(A85,PT_DIFFERENTIATION_NTAR_ID,0))</f>
        <v>4</v>
      </c>
      <c r="T85" s="1526" t="s">
        <v>125</v>
      </c>
      <c r="U85" s="301"/>
      <c r="V85" s="2243"/>
      <c r="W85" s="2244"/>
      <c r="X85" s="2244"/>
      <c r="Y85" s="2244"/>
      <c r="Z85" s="2244"/>
      <c r="AA85" s="2244"/>
      <c r="AB85" s="2244"/>
      <c r="AC85" s="2245"/>
      <c r="AD85" s="2243" t="str">
        <f>INDEX(PT_DIFFERENTIATION_NTAR,MATCH(A85,PT_DIFFERENTIATION_NTAR_ID,0))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AE85" s="2244"/>
      <c r="AF85" s="2244"/>
      <c r="AG85" s="2244"/>
      <c r="AH85" s="2244"/>
      <c r="AI85" s="2244"/>
      <c r="AJ85" s="2244"/>
      <c r="AK85" s="2244"/>
      <c r="AL85" s="2243"/>
      <c r="AM85" s="2244"/>
      <c r="AN85" s="2244"/>
      <c r="AO85" s="2244"/>
      <c r="AP85" s="2244"/>
      <c r="AQ85" s="2244"/>
      <c r="AR85" s="2244"/>
      <c r="AS85" s="3398"/>
      <c r="AT85" s="2245"/>
      <c r="AU85" s="1259" t="s">
        <v>428</v>
      </c>
      <c r="AV85" s="1643"/>
      <c r="AW85" s="1625"/>
      <c r="AX85" s="1625" t="str">
        <f>IF(T85="","",T85)</f>
        <v>Наименование тарифа</v>
      </c>
      <c r="AY85" s="1625"/>
      <c r="AZ85" s="1625"/>
      <c r="BA85" s="1636">
        <v>0</v>
      </c>
    </row>
    <row s="1851" customFormat="1" customHeight="1" ht="21">
      <c r="A86" s="1364"/>
      <c r="B86" s="1364" t="s">
        <v>186</v>
      </c>
      <c r="C86" s="1364"/>
      <c r="D86" s="1364"/>
      <c r="E86" s="2260" t="s">
        <v>93</v>
      </c>
      <c r="F86" s="2259">
        <v>1</v>
      </c>
      <c r="G86" s="1364"/>
      <c r="H86" s="1364"/>
      <c r="I86" s="1364"/>
      <c r="J86" s="1364"/>
      <c r="K86" s="1364"/>
      <c r="L86" s="1370"/>
      <c r="M86" s="1366"/>
      <c r="N86" s="1366"/>
      <c r="O86" s="1366"/>
      <c r="P86" s="2126"/>
      <c r="Q86" s="353"/>
      <c r="R86" s="354"/>
      <c r="S86" s="2274" t="str">
        <f>INDEX(PT_DIFFERENTIATION_NUM_TER,MATCH(B86,PT_DIFFERENTIATION_TER_ID,0))</f>
        <v>4.1</v>
      </c>
      <c r="T86" s="1523" t="s">
        <v>429</v>
      </c>
      <c r="U86" s="301"/>
      <c r="V86" s="2243"/>
      <c r="W86" s="2244"/>
      <c r="X86" s="2244"/>
      <c r="Y86" s="2244"/>
      <c r="Z86" s="2244"/>
      <c r="AA86" s="2244"/>
      <c r="AB86" s="2244"/>
      <c r="AC86" s="2245"/>
      <c r="AD86" s="2243" t="str">
        <f>INDEX(PT_DIFFERENTIATION_TER,MATCH(B86,PT_DIFFERENTIATION_TER_ID,0))</f>
        <v>без дифференциации</v>
      </c>
      <c r="AE86" s="2244"/>
      <c r="AF86" s="2244"/>
      <c r="AG86" s="2244"/>
      <c r="AH86" s="2244"/>
      <c r="AI86" s="2244"/>
      <c r="AJ86" s="2244"/>
      <c r="AK86" s="2244"/>
      <c r="AL86" s="2243"/>
      <c r="AM86" s="2244"/>
      <c r="AN86" s="2244"/>
      <c r="AO86" s="2244"/>
      <c r="AP86" s="2244"/>
      <c r="AQ86" s="2244"/>
      <c r="AR86" s="2244"/>
      <c r="AS86" s="3398"/>
      <c r="AT86" s="2245"/>
      <c r="AU86" s="1259" t="s">
        <v>430</v>
      </c>
      <c r="AV86" s="1643"/>
      <c r="AW86" s="1625"/>
      <c r="AX86" s="1625" t="str">
        <f>IF(T86="","",T86)</f>
        <v>Территория действия тарифа</v>
      </c>
      <c r="AY86" s="1625"/>
      <c r="AZ86" s="1625"/>
      <c r="BA86" s="1636">
        <v>0</v>
      </c>
    </row>
    <row s="1851" customFormat="1" customHeight="1" ht="23.25">
      <c r="A87" s="1364"/>
      <c r="B87" s="1364"/>
      <c r="C87" s="1364" t="s">
        <v>187</v>
      </c>
      <c r="D87" s="1364"/>
      <c r="E87" s="2260" t="s">
        <v>93</v>
      </c>
      <c r="F87" s="2260"/>
      <c r="G87" s="2259">
        <v>1</v>
      </c>
      <c r="H87" s="1364"/>
      <c r="I87" s="1364"/>
      <c r="J87" s="1364"/>
      <c r="K87" s="1364"/>
      <c r="L87" s="1370"/>
      <c r="M87" s="1366"/>
      <c r="N87" s="1366"/>
      <c r="O87" s="1366"/>
      <c r="P87" s="355"/>
      <c r="Q87" s="353"/>
      <c r="R87" s="354"/>
      <c r="S87" s="2274" t="str">
        <f>INDEX(PT_DIFFERENTIATION_NUM_CS,MATCH(C87,PT_DIFFERENTIATION_CS_ID,0))</f>
        <v>4.1.1</v>
      </c>
      <c r="T87" s="310" t="s">
        <v>431</v>
      </c>
      <c r="U87" s="301"/>
      <c r="V87" s="2243"/>
      <c r="W87" s="2244"/>
      <c r="X87" s="2244"/>
      <c r="Y87" s="2244"/>
      <c r="Z87" s="2244"/>
      <c r="AA87" s="2244"/>
      <c r="AB87" s="2244"/>
      <c r="AC87" s="2245"/>
      <c r="AD87" s="2243" t="str">
        <f>INDEX(PT_DIFFERENTIATION_CS,MATCH(C87,PT_DIFFERENTIATION_CS_ID,0))</f>
        <v>без дифференциации</v>
      </c>
      <c r="AE87" s="2244"/>
      <c r="AF87" s="2244"/>
      <c r="AG87" s="2244"/>
      <c r="AH87" s="2244"/>
      <c r="AI87" s="2244"/>
      <c r="AJ87" s="2244"/>
      <c r="AK87" s="2244"/>
      <c r="AL87" s="2243"/>
      <c r="AM87" s="2244"/>
      <c r="AN87" s="2244"/>
      <c r="AO87" s="2244"/>
      <c r="AP87" s="2244"/>
      <c r="AQ87" s="2244"/>
      <c r="AR87" s="2244"/>
      <c r="AS87" s="3398"/>
      <c r="AT87" s="2245"/>
      <c r="AU87" s="1259" t="s">
        <v>432</v>
      </c>
      <c r="AV87" s="1643"/>
      <c r="AW87" s="1625"/>
      <c r="AX87" s="1625" t="str">
        <f>IF(T87="","",T87)</f>
        <v>Наименование системы теплоснабжения </v>
      </c>
      <c r="AY87" s="1625"/>
      <c r="AZ87" s="1625"/>
      <c r="BA87" s="1636">
        <v>0</v>
      </c>
    </row>
    <row s="1851" customFormat="1" customHeight="1" ht="21">
      <c r="A88" s="1364"/>
      <c r="B88" s="1364"/>
      <c r="C88" s="1364"/>
      <c r="D88" s="1364" t="s">
        <v>188</v>
      </c>
      <c r="E88" s="2260" t="s">
        <v>93</v>
      </c>
      <c r="F88" s="2260"/>
      <c r="G88" s="2260"/>
      <c r="H88" s="2259">
        <v>1</v>
      </c>
      <c r="I88" s="1364"/>
      <c r="J88" s="1364"/>
      <c r="K88" s="1364"/>
      <c r="L88" s="1370"/>
      <c r="M88" s="1366"/>
      <c r="N88" s="1366"/>
      <c r="O88" s="1366"/>
      <c r="P88" s="355"/>
      <c r="Q88" s="353"/>
      <c r="R88" s="354"/>
      <c r="S88" s="2274" t="str">
        <f>INDEX(PT_DIFFERENTIATION_NUM_IST_TE,MATCH(D88,PT_DIFFERENTIATION_IST_TE_ID,0))</f>
        <v>4.1.1.1</v>
      </c>
      <c r="T88" s="311" t="s">
        <v>433</v>
      </c>
      <c r="U88" s="301"/>
      <c r="V88" s="2243"/>
      <c r="W88" s="2244"/>
      <c r="X88" s="2244"/>
      <c r="Y88" s="2244"/>
      <c r="Z88" s="2244"/>
      <c r="AA88" s="2244"/>
      <c r="AB88" s="2244"/>
      <c r="AC88" s="2245"/>
      <c r="AD88" s="2243" t="str">
        <f>INDEX(PT_DIFFERENTIATION_IST_TE,MATCH(D88,PT_DIFFERENTIATION_IST_TE_ID,0))</f>
        <v>без дифференциации</v>
      </c>
      <c r="AE88" s="2244"/>
      <c r="AF88" s="2244"/>
      <c r="AG88" s="2244"/>
      <c r="AH88" s="2244"/>
      <c r="AI88" s="2244"/>
      <c r="AJ88" s="2244"/>
      <c r="AK88" s="2244"/>
      <c r="AL88" s="2243"/>
      <c r="AM88" s="2244"/>
      <c r="AN88" s="2244"/>
      <c r="AO88" s="2244"/>
      <c r="AP88" s="2244"/>
      <c r="AQ88" s="2244"/>
      <c r="AR88" s="2244"/>
      <c r="AS88" s="3398"/>
      <c r="AT88" s="2245"/>
      <c r="AU88" s="1259" t="s">
        <v>434</v>
      </c>
      <c r="AV88" s="1643"/>
      <c r="AW88" s="1625"/>
      <c r="AX88" s="1625" t="str">
        <f>IF(T88="","",T88)</f>
        <v>Источник тепловой энергии  </v>
      </c>
      <c r="AY88" s="1625"/>
      <c r="AZ88" s="1625"/>
      <c r="BA88" s="1636">
        <v>0</v>
      </c>
    </row>
    <row s="1851" customFormat="1" customHeight="1" ht="47.25">
      <c r="A89" s="1364"/>
      <c r="B89" s="1364"/>
      <c r="C89" s="1364"/>
      <c r="D89" s="1364"/>
      <c r="E89" s="2260" t="s">
        <v>93</v>
      </c>
      <c r="F89" s="2260"/>
      <c r="G89" s="2260"/>
      <c r="H89" s="2260"/>
      <c r="I89" s="2257" t="str">
        <f>S88&amp;".1"</f>
        <v>4.1.1.1.1</v>
      </c>
      <c r="J89" s="1364"/>
      <c r="K89" s="1364"/>
      <c r="L89" s="1370" t="s">
        <v>435</v>
      </c>
      <c r="M89" s="1367"/>
      <c r="N89" s="1777"/>
      <c r="O89" s="1777"/>
      <c r="P89" s="2375">
        <v>1</v>
      </c>
      <c r="Q89" s="2375"/>
      <c r="R89" s="357"/>
      <c r="S89" s="2274" t="str">
        <f>$I89</f>
        <v>4.1.1.1.1</v>
      </c>
      <c r="T89" s="286" t="s">
        <v>436</v>
      </c>
      <c r="U89" s="301"/>
      <c r="V89" s="2246"/>
      <c r="W89" s="2247"/>
      <c r="X89" s="2247"/>
      <c r="Y89" s="2247"/>
      <c r="Z89" s="2247"/>
      <c r="AA89" s="2247"/>
      <c r="AB89" s="2247"/>
      <c r="AC89" s="2248"/>
      <c r="AD89" s="2246" t="s">
        <v>478</v>
      </c>
      <c r="AE89" s="2247"/>
      <c r="AF89" s="2247"/>
      <c r="AG89" s="2247"/>
      <c r="AH89" s="2247"/>
      <c r="AI89" s="2247"/>
      <c r="AJ89" s="2247"/>
      <c r="AK89" s="2247"/>
      <c r="AL89" s="2246"/>
      <c r="AM89" s="2247"/>
      <c r="AN89" s="2247"/>
      <c r="AO89" s="2247"/>
      <c r="AP89" s="2247"/>
      <c r="AQ89" s="2247"/>
      <c r="AR89" s="2247"/>
      <c r="AS89" s="3399"/>
      <c r="AT89" s="2248"/>
      <c r="AU89" s="1259" t="s">
        <v>437</v>
      </c>
      <c r="AV89" s="1643"/>
      <c r="AW89" s="1625"/>
      <c r="AX89" s="1625" t="str">
        <f>IF(T89="","",T89)</f>
        <v>Схема подключения теплопотребляющей установки к коллектору источника тепловой энергии</v>
      </c>
      <c r="AY89" s="1625"/>
      <c r="AZ89" s="1625"/>
      <c r="BA89" s="1636">
        <v>0</v>
      </c>
    </row>
    <row s="1851" customFormat="1" customHeight="1" ht="21">
      <c r="A90" s="1364"/>
      <c r="B90" s="1364"/>
      <c r="C90" s="1364"/>
      <c r="D90" s="1364"/>
      <c r="E90" s="2260" t="s">
        <v>93</v>
      </c>
      <c r="F90" s="2260"/>
      <c r="G90" s="2260"/>
      <c r="H90" s="2260"/>
      <c r="I90" s="2287"/>
      <c r="J90" s="2257" t="str">
        <f>I89&amp;".1"</f>
        <v>4.1.1.1.1.1</v>
      </c>
      <c r="K90" s="1364"/>
      <c r="L90" s="1370" t="s">
        <v>438</v>
      </c>
      <c r="M90" s="1367"/>
      <c r="N90" s="1367"/>
      <c r="O90" s="1777"/>
      <c r="P90" s="2375"/>
      <c r="Q90" s="2375">
        <v>1</v>
      </c>
      <c r="R90" s="358"/>
      <c r="S90" s="2274" t="str">
        <f>$J90</f>
        <v>4.1.1.1.1.1</v>
      </c>
      <c r="T90" s="287" t="s">
        <v>439</v>
      </c>
      <c r="U90" s="301"/>
      <c r="V90" s="2246"/>
      <c r="W90" s="2247"/>
      <c r="X90" s="2247"/>
      <c r="Y90" s="2247"/>
      <c r="Z90" s="2247"/>
      <c r="AA90" s="2247"/>
      <c r="AB90" s="2247"/>
      <c r="AC90" s="2248"/>
      <c r="AD90" s="2246" t="s">
        <v>478</v>
      </c>
      <c r="AE90" s="2247"/>
      <c r="AF90" s="2247"/>
      <c r="AG90" s="2247"/>
      <c r="AH90" s="2247"/>
      <c r="AI90" s="2247"/>
      <c r="AJ90" s="2247"/>
      <c r="AK90" s="2247"/>
      <c r="AL90" s="2246"/>
      <c r="AM90" s="2247"/>
      <c r="AN90" s="2247"/>
      <c r="AO90" s="2247"/>
      <c r="AP90" s="2247"/>
      <c r="AQ90" s="2247"/>
      <c r="AR90" s="2247"/>
      <c r="AS90" s="3399"/>
      <c r="AT90" s="2248"/>
      <c r="AU90" s="1259" t="s">
        <v>440</v>
      </c>
      <c r="AV90" s="1643"/>
      <c r="AW90" s="1625"/>
      <c r="AX90" s="1625" t="str">
        <f>IF(T90="","",T90)</f>
        <v>Группа потребителей</v>
      </c>
      <c r="AY90" s="1625"/>
      <c r="AZ90" s="1625"/>
      <c r="BA90" s="1636">
        <v>0</v>
      </c>
    </row>
    <row s="1851" customFormat="1" customHeight="1" ht="21">
      <c r="A91" s="1364"/>
      <c r="B91" s="1364"/>
      <c r="C91" s="1364"/>
      <c r="D91" s="1364"/>
      <c r="E91" s="2260" t="s">
        <v>93</v>
      </c>
      <c r="F91" s="2260"/>
      <c r="G91" s="2260"/>
      <c r="H91" s="2260"/>
      <c r="I91" s="2287"/>
      <c r="J91" s="2287"/>
      <c r="K91" s="2257" t="str">
        <f>J90&amp;".1"</f>
        <v>4.1.1.1.1.1.1</v>
      </c>
      <c r="L91" s="1370" t="s">
        <v>441</v>
      </c>
      <c r="M91" s="1367"/>
      <c r="N91" s="1367"/>
      <c r="O91" s="1367"/>
      <c r="P91" s="2375"/>
      <c r="Q91" s="2375"/>
      <c r="R91" s="358">
        <v>1</v>
      </c>
      <c r="S91" s="2274" t="str">
        <f>$K91</f>
        <v>4.1.1.1.1.1.1</v>
      </c>
      <c r="T91" s="1348" t="s">
        <v>479</v>
      </c>
      <c r="U91" s="301"/>
      <c r="V91" s="752"/>
      <c r="W91" s="326"/>
      <c r="X91" s="752"/>
      <c r="Y91" s="1258"/>
      <c r="Z91" s="2603"/>
      <c r="AA91" s="2108" t="s">
        <v>63</v>
      </c>
      <c r="AB91" s="2603"/>
      <c r="AC91" s="2108" t="s">
        <v>63</v>
      </c>
      <c r="AD91" s="752">
        <v>1900.26</v>
      </c>
      <c r="AE91" s="326"/>
      <c r="AF91" s="752"/>
      <c r="AG91" s="1258"/>
      <c r="AH91" s="2603">
        <v>46023</v>
      </c>
      <c r="AI91" s="2108" t="s">
        <v>63</v>
      </c>
      <c r="AJ91" s="2603">
        <v>46295</v>
      </c>
      <c r="AK91" s="2108" t="s">
        <v>63</v>
      </c>
      <c r="AL91" s="752">
        <v>2378.94</v>
      </c>
      <c r="AM91" s="326"/>
      <c r="AN91" s="752"/>
      <c r="AO91" s="1258"/>
      <c r="AP91" s="2603">
        <v>46296</v>
      </c>
      <c r="AQ91" s="2108" t="s">
        <v>63</v>
      </c>
      <c r="AR91" s="2603">
        <v>46387</v>
      </c>
      <c r="AS91" s="2108" t="s">
        <v>63</v>
      </c>
      <c r="AT91" s="326"/>
      <c r="AU91" s="2254" t="s">
        <v>442</v>
      </c>
      <c r="AV91" s="1643">
        <f>STRCHECKDATE(V92:AT92)</f>
      </c>
      <c r="AW91" s="1625"/>
      <c r="AX91" s="1625" t="str">
        <f>IF(T91="","",T91)</f>
        <v>вода</v>
      </c>
      <c r="AY91" s="1625"/>
      <c r="AZ91" s="1625"/>
      <c r="BA91" s="1636">
        <v>0</v>
      </c>
    </row>
    <row s="1851" customFormat="1" customHeight="1" ht="0.75">
      <c r="A92" s="1364"/>
      <c r="B92" s="1364"/>
      <c r="C92" s="1364"/>
      <c r="D92" s="1364"/>
      <c r="E92" s="2260" t="s">
        <v>93</v>
      </c>
      <c r="F92" s="2260"/>
      <c r="G92" s="2260"/>
      <c r="H92" s="2260"/>
      <c r="I92" s="2287"/>
      <c r="J92" s="2287"/>
      <c r="K92" s="2257"/>
      <c r="L92" s="1370"/>
      <c r="M92" s="1367"/>
      <c r="N92" s="1367"/>
      <c r="O92" s="1367"/>
      <c r="P92" s="2375"/>
      <c r="Q92" s="2375"/>
      <c r="R92" s="358"/>
      <c r="S92" s="2514"/>
      <c r="T92" s="301"/>
      <c r="U92" s="301"/>
      <c r="V92" s="326"/>
      <c r="W92" s="326"/>
      <c r="X92" s="326"/>
      <c r="Y92" s="329" t="str">
        <f>Z91&amp;"-"&amp;AB91</f>
        <v>-</v>
      </c>
      <c r="Z92" s="2310"/>
      <c r="AA92" s="2108"/>
      <c r="AB92" s="2310"/>
      <c r="AC92" s="2108"/>
      <c r="AD92" s="326"/>
      <c r="AE92" s="326"/>
      <c r="AF92" s="326"/>
      <c r="AG92" s="329" t="str">
        <f>AH91&amp;"-"&amp;AJ91</f>
        <v>46023-46295</v>
      </c>
      <c r="AH92" s="2310"/>
      <c r="AI92" s="2108"/>
      <c r="AJ92" s="2310"/>
      <c r="AK92" s="2108"/>
      <c r="AL92" s="326"/>
      <c r="AM92" s="326"/>
      <c r="AN92" s="326"/>
      <c r="AO92" s="329" t="str">
        <f>AP91&amp;"-"&amp;AR91</f>
        <v>46296-46387</v>
      </c>
      <c r="AP92" s="2310"/>
      <c r="AQ92" s="2108"/>
      <c r="AR92" s="2310"/>
      <c r="AS92" s="2108"/>
      <c r="AT92" s="326"/>
      <c r="AU92" s="2255"/>
      <c r="AV92" s="1643"/>
      <c r="AW92" s="1625"/>
      <c r="AX92" s="1625" t="str">
        <f>IF(T92="","",T92)</f>
        <v/>
      </c>
      <c r="AY92" s="1625"/>
      <c r="AZ92" s="1625"/>
      <c r="BA92" s="1636">
        <v>0</v>
      </c>
    </row>
    <row s="1851" customFormat="1" customHeight="1" ht="15">
      <c r="A93" s="1364"/>
      <c r="B93" s="1364"/>
      <c r="C93" s="1364"/>
      <c r="D93" s="1364"/>
      <c r="E93" s="2260" t="s">
        <v>93</v>
      </c>
      <c r="F93" s="2260"/>
      <c r="G93" s="2260"/>
      <c r="H93" s="2260"/>
      <c r="I93" s="2287"/>
      <c r="J93" s="2257"/>
      <c r="K93" s="1364"/>
      <c r="L93" s="1370"/>
      <c r="M93" s="1367"/>
      <c r="N93" s="1367"/>
      <c r="O93" s="1777"/>
      <c r="P93" s="2375"/>
      <c r="Q93" s="2375"/>
      <c r="R93" s="357"/>
      <c r="S93" s="2986"/>
      <c r="T93" s="2987" t="s">
        <v>443</v>
      </c>
      <c r="U93" s="2988"/>
      <c r="V93" s="2989"/>
      <c r="W93" s="2990"/>
      <c r="X93" s="2991"/>
      <c r="Y93" s="2992"/>
      <c r="Z93" s="2993"/>
      <c r="AA93" s="2994"/>
      <c r="AB93" s="2995"/>
      <c r="AC93" s="2996"/>
      <c r="AD93" s="2997"/>
      <c r="AE93" s="2998"/>
      <c r="AF93" s="2999"/>
      <c r="AG93" s="3000"/>
      <c r="AH93" s="3001"/>
      <c r="AI93" s="3002"/>
      <c r="AJ93" s="3003"/>
      <c r="AK93" s="3004"/>
      <c r="AL93" s="3005"/>
      <c r="AM93" s="3006"/>
      <c r="AN93" s="3007"/>
      <c r="AO93" s="3008"/>
      <c r="AP93" s="3009"/>
      <c r="AQ93" s="3010"/>
      <c r="AR93" s="3011"/>
      <c r="AS93" s="3427"/>
      <c r="AT93" s="3013"/>
      <c r="AU93" s="2256"/>
      <c r="AV93" s="1643"/>
      <c r="AW93" s="1625"/>
      <c r="AX93" s="1625" t="str">
        <f>IF(T93="","",T93)</f>
        <v>Добавить вид теплоносителя (параметры теплоносителя)</v>
      </c>
      <c r="AY93" s="1625"/>
      <c r="AZ93" s="1625"/>
      <c r="BA93" s="1636">
        <v>0</v>
      </c>
    </row>
    <row s="1851" customFormat="1" customHeight="1" ht="15">
      <c r="A94" s="1364"/>
      <c r="B94" s="1364"/>
      <c r="C94" s="1364"/>
      <c r="D94" s="1364"/>
      <c r="E94" s="2260" t="s">
        <v>93</v>
      </c>
      <c r="F94" s="2260"/>
      <c r="G94" s="2260"/>
      <c r="H94" s="2260"/>
      <c r="I94" s="2257"/>
      <c r="J94" s="1364"/>
      <c r="K94" s="1364"/>
      <c r="L94" s="1370"/>
      <c r="M94" s="1367"/>
      <c r="N94" s="1777"/>
      <c r="O94" s="1777"/>
      <c r="P94" s="2375"/>
      <c r="Q94" s="2375"/>
      <c r="R94" s="357"/>
      <c r="S94" s="3014"/>
      <c r="T94" s="3015" t="s">
        <v>444</v>
      </c>
      <c r="U94" s="3016"/>
      <c r="V94" s="3017"/>
      <c r="W94" s="3018"/>
      <c r="X94" s="3019"/>
      <c r="Y94" s="3020"/>
      <c r="Z94" s="3021"/>
      <c r="AA94" s="3022"/>
      <c r="AB94" s="3023"/>
      <c r="AC94" s="3024"/>
      <c r="AD94" s="3025"/>
      <c r="AE94" s="3026"/>
      <c r="AF94" s="3027"/>
      <c r="AG94" s="3028"/>
      <c r="AH94" s="3029"/>
      <c r="AI94" s="3030"/>
      <c r="AJ94" s="3031"/>
      <c r="AK94" s="3032"/>
      <c r="AL94" s="3033"/>
      <c r="AM94" s="3034"/>
      <c r="AN94" s="3035"/>
      <c r="AO94" s="3036"/>
      <c r="AP94" s="3037"/>
      <c r="AQ94" s="3038"/>
      <c r="AR94" s="3039"/>
      <c r="AS94" s="3428"/>
      <c r="AT94" s="3041"/>
      <c r="AU94" s="3042"/>
      <c r="AV94" s="1643"/>
      <c r="AW94" s="1625"/>
      <c r="AX94" s="1625" t="str">
        <f>IF(T94="","",T94)</f>
        <v>Добавить группу потребителей</v>
      </c>
      <c r="AY94" s="1625"/>
      <c r="AZ94" s="1625"/>
      <c r="BA94" s="1636">
        <v>0</v>
      </c>
    </row>
    <row s="1851" customFormat="1" customHeight="1" ht="14.25">
      <c r="A95" s="1364"/>
      <c r="B95" s="1364"/>
      <c r="C95" s="1364"/>
      <c r="D95" s="1364"/>
      <c r="E95" s="2260" t="s">
        <v>93</v>
      </c>
      <c r="F95" s="2260"/>
      <c r="G95" s="2260"/>
      <c r="H95" s="2259"/>
      <c r="I95" s="1364"/>
      <c r="J95" s="1364"/>
      <c r="K95" s="1364"/>
      <c r="L95" s="1370"/>
      <c r="M95" s="1366"/>
      <c r="N95" s="1366"/>
      <c r="O95" s="1367"/>
      <c r="P95" s="1824"/>
      <c r="Q95" s="376"/>
      <c r="R95" s="356"/>
      <c r="S95" s="3043"/>
      <c r="T95" s="3044" t="s">
        <v>445</v>
      </c>
      <c r="U95" s="3045"/>
      <c r="V95" s="3046"/>
      <c r="W95" s="3047"/>
      <c r="X95" s="3048"/>
      <c r="Y95" s="3049"/>
      <c r="Z95" s="3050"/>
      <c r="AA95" s="3051"/>
      <c r="AB95" s="3052"/>
      <c r="AC95" s="3053"/>
      <c r="AD95" s="3054"/>
      <c r="AE95" s="3055"/>
      <c r="AF95" s="3056"/>
      <c r="AG95" s="3057"/>
      <c r="AH95" s="3058"/>
      <c r="AI95" s="3059"/>
      <c r="AJ95" s="3060"/>
      <c r="AK95" s="3061"/>
      <c r="AL95" s="3062"/>
      <c r="AM95" s="3063"/>
      <c r="AN95" s="3064"/>
      <c r="AO95" s="3065"/>
      <c r="AP95" s="3066"/>
      <c r="AQ95" s="3067"/>
      <c r="AR95" s="3068"/>
      <c r="AS95" s="3429"/>
      <c r="AT95" s="3070"/>
      <c r="AU95" s="3071"/>
      <c r="AV95" s="1643"/>
      <c r="AW95" s="1625"/>
      <c r="AX95" s="1625" t="str">
        <f>IF(T95="","",T95)</f>
        <v>Добавить схему подключения</v>
      </c>
      <c r="AY95" s="1625"/>
      <c r="AZ95" s="1625"/>
      <c r="BA95" s="1636">
        <v>0</v>
      </c>
    </row>
    <row s="623" customFormat="1" customHeight="1" ht="0.75">
      <c r="A96" s="1344"/>
      <c r="B96" s="1344"/>
      <c r="C96" s="1344"/>
      <c r="D96" s="1344"/>
      <c r="E96" s="2260" t="s">
        <v>93</v>
      </c>
      <c r="F96" s="2260"/>
      <c r="G96" s="2259"/>
      <c r="H96" s="1344"/>
      <c r="I96" s="1344"/>
      <c r="J96" s="1344"/>
      <c r="K96" s="1344"/>
      <c r="L96" s="1546"/>
      <c r="M96" s="1316"/>
      <c r="N96" s="1316"/>
      <c r="O96" s="1643"/>
      <c r="P96" s="1317"/>
      <c r="Q96" s="1345"/>
      <c r="R96" s="1317"/>
      <c r="S96" s="1319"/>
      <c r="T96" s="1320" t="s">
        <v>170</v>
      </c>
      <c r="U96" s="1321"/>
      <c r="V96" s="1321"/>
      <c r="W96" s="1321"/>
      <c r="X96" s="1321"/>
      <c r="Y96" s="1321"/>
      <c r="Z96" s="1321"/>
      <c r="AA96" s="1321"/>
      <c r="AB96" s="1321"/>
      <c r="AC96" s="1321"/>
      <c r="AD96" s="1321"/>
      <c r="AE96" s="1321"/>
      <c r="AF96" s="1321"/>
      <c r="AG96" s="1321"/>
      <c r="AH96" s="1321"/>
      <c r="AI96" s="1321"/>
      <c r="AJ96" s="1321"/>
      <c r="AK96" s="1321"/>
      <c r="AL96" s="1321"/>
      <c r="AM96" s="1321"/>
      <c r="AN96" s="1321"/>
      <c r="AO96" s="1321"/>
      <c r="AP96" s="1321"/>
      <c r="AQ96" s="1321"/>
      <c r="AR96" s="1321"/>
      <c r="AS96" s="1321"/>
      <c r="AT96" s="1321"/>
      <c r="AU96" s="1321"/>
      <c r="AV96" s="1643"/>
      <c r="AW96" s="1625"/>
      <c r="AX96" s="1625" t="str">
        <f>IF(T96="","",T96)</f>
        <v>Добавить источник для дифференциации</v>
      </c>
      <c r="AY96" s="1625"/>
      <c r="AZ96" s="1625"/>
      <c r="BA96" s="1643">
        <v>0</v>
      </c>
    </row>
    <row s="623" customFormat="1" customHeight="1" ht="0.75">
      <c r="A97" s="1344"/>
      <c r="B97" s="1344"/>
      <c r="C97" s="1344"/>
      <c r="D97" s="1344"/>
      <c r="E97" s="2260" t="s">
        <v>93</v>
      </c>
      <c r="F97" s="2259"/>
      <c r="G97" s="1344"/>
      <c r="H97" s="1344"/>
      <c r="I97" s="1344"/>
      <c r="J97" s="1344"/>
      <c r="K97" s="1344"/>
      <c r="L97" s="1546"/>
      <c r="M97" s="1322"/>
      <c r="N97" s="1322"/>
      <c r="O97" s="1643"/>
      <c r="P97" s="1317"/>
      <c r="Q97" s="1345"/>
      <c r="R97" s="1317"/>
      <c r="S97" s="1323"/>
      <c r="T97" s="1324" t="s">
        <v>171</v>
      </c>
      <c r="U97" s="1325"/>
      <c r="V97" s="1325"/>
      <c r="W97" s="1325"/>
      <c r="X97" s="1325"/>
      <c r="Y97" s="1325"/>
      <c r="Z97" s="1325"/>
      <c r="AA97" s="1325"/>
      <c r="AB97" s="1325"/>
      <c r="AC97" s="1325"/>
      <c r="AD97" s="1325"/>
      <c r="AE97" s="1325"/>
      <c r="AF97" s="1325"/>
      <c r="AG97" s="1325"/>
      <c r="AH97" s="1325"/>
      <c r="AI97" s="1325"/>
      <c r="AJ97" s="1325"/>
      <c r="AK97" s="1325"/>
      <c r="AL97" s="1325"/>
      <c r="AM97" s="1325"/>
      <c r="AN97" s="1325"/>
      <c r="AO97" s="1325"/>
      <c r="AP97" s="1325"/>
      <c r="AQ97" s="1325"/>
      <c r="AR97" s="1325"/>
      <c r="AS97" s="1325"/>
      <c r="AT97" s="1325"/>
      <c r="AU97" s="1325"/>
      <c r="AV97" s="1643"/>
      <c r="AW97" s="1625"/>
      <c r="AX97" s="1625" t="str">
        <f>IF(T97="","",T97)</f>
        <v>Добавить централизованную систему для дифференциации</v>
      </c>
      <c r="AY97" s="1625"/>
      <c r="AZ97" s="1625"/>
      <c r="BA97" s="1643">
        <v>0</v>
      </c>
    </row>
    <row s="623" customFormat="1" customHeight="1" ht="0.75">
      <c r="A98" s="1344"/>
      <c r="B98" s="1344"/>
      <c r="C98" s="1344"/>
      <c r="D98" s="1344"/>
      <c r="E98" s="2259" t="s">
        <v>93</v>
      </c>
      <c r="F98" s="1344"/>
      <c r="G98" s="1344"/>
      <c r="H98" s="1344"/>
      <c r="I98" s="1344"/>
      <c r="J98" s="1344"/>
      <c r="K98" s="1344"/>
      <c r="L98" s="1546"/>
      <c r="M98" s="1322"/>
      <c r="N98" s="1322"/>
      <c r="O98" s="1643"/>
      <c r="P98" s="1317"/>
      <c r="Q98" s="1345"/>
      <c r="R98" s="1317"/>
      <c r="S98" s="1323"/>
      <c r="T98" s="1326" t="s">
        <v>172</v>
      </c>
      <c r="U98" s="1325"/>
      <c r="V98" s="1325"/>
      <c r="W98" s="1325"/>
      <c r="X98" s="1325"/>
      <c r="Y98" s="1325"/>
      <c r="Z98" s="1325"/>
      <c r="AA98" s="1325"/>
      <c r="AB98" s="1325"/>
      <c r="AC98" s="1325"/>
      <c r="AD98" s="1325"/>
      <c r="AE98" s="1325"/>
      <c r="AF98" s="1325"/>
      <c r="AG98" s="1325"/>
      <c r="AH98" s="1325"/>
      <c r="AI98" s="1325"/>
      <c r="AJ98" s="1325"/>
      <c r="AK98" s="1325"/>
      <c r="AL98" s="1325"/>
      <c r="AM98" s="1325"/>
      <c r="AN98" s="1325"/>
      <c r="AO98" s="1325"/>
      <c r="AP98" s="1325"/>
      <c r="AQ98" s="1325"/>
      <c r="AR98" s="1325"/>
      <c r="AS98" s="1325"/>
      <c r="AT98" s="1325"/>
      <c r="AU98" s="1325"/>
      <c r="AV98" s="1643"/>
      <c r="AW98" s="1625"/>
      <c r="AX98" s="1625" t="str">
        <f>IF(T98="","",T98)</f>
        <v>Добавить территорию для дифференциации</v>
      </c>
      <c r="AY98" s="1625"/>
      <c r="AZ98" s="1625"/>
      <c r="BA98" s="1643">
        <v>0</v>
      </c>
    </row>
    <row s="1851" customFormat="1" customHeight="1" ht="35.25">
      <c r="A99" s="1364" t="s">
        <v>190</v>
      </c>
      <c r="B99" s="1364"/>
      <c r="C99" s="1364"/>
      <c r="D99" s="1364"/>
      <c r="E99" s="2259" t="s">
        <v>94</v>
      </c>
      <c r="F99" s="1364"/>
      <c r="G99" s="1364"/>
      <c r="H99" s="1364"/>
      <c r="I99" s="1364"/>
      <c r="J99" s="1364"/>
      <c r="K99" s="1364"/>
      <c r="L99" s="1370"/>
      <c r="M99" s="1366"/>
      <c r="N99" s="1366"/>
      <c r="O99" s="1366"/>
      <c r="P99" s="2398"/>
      <c r="Q99" s="1824"/>
      <c r="R99" s="356"/>
      <c r="S99" s="2274" t="str">
        <f>INDEX(PT_DIFFERENTIATION_NUM_NTAR,MATCH(A99,PT_DIFFERENTIATION_NTAR_ID,0))</f>
        <v>5</v>
      </c>
      <c r="T99" s="1526" t="s">
        <v>125</v>
      </c>
      <c r="U99" s="301"/>
      <c r="V99" s="2243"/>
      <c r="W99" s="2244"/>
      <c r="X99" s="2244"/>
      <c r="Y99" s="2244"/>
      <c r="Z99" s="2244"/>
      <c r="AA99" s="2244"/>
      <c r="AB99" s="2244"/>
      <c r="AC99" s="2245"/>
      <c r="AD99" s="2243" t="str">
        <f>INDEX(PT_DIFFERENTIATION_NTAR,MATCH(A99,PT_DIFFERENTIATION_NTAR_ID,0))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AE99" s="2244"/>
      <c r="AF99" s="2244"/>
      <c r="AG99" s="2244"/>
      <c r="AH99" s="2244"/>
      <c r="AI99" s="2244"/>
      <c r="AJ99" s="2244"/>
      <c r="AK99" s="2244"/>
      <c r="AL99" s="2243"/>
      <c r="AM99" s="2244"/>
      <c r="AN99" s="2244"/>
      <c r="AO99" s="2244"/>
      <c r="AP99" s="2244"/>
      <c r="AQ99" s="2244"/>
      <c r="AR99" s="2244"/>
      <c r="AS99" s="3398"/>
      <c r="AT99" s="2245"/>
      <c r="AU99" s="1259" t="s">
        <v>428</v>
      </c>
      <c r="AV99" s="1643"/>
      <c r="AW99" s="1625"/>
      <c r="AX99" s="1625" t="str">
        <f>IF(T99="","",T99)</f>
        <v>Наименование тарифа</v>
      </c>
      <c r="AY99" s="1625"/>
      <c r="AZ99" s="1625"/>
      <c r="BA99" s="1636">
        <v>0</v>
      </c>
    </row>
    <row s="1851" customFormat="1" customHeight="1" ht="21">
      <c r="A100" s="1364"/>
      <c r="B100" s="1364" t="s">
        <v>191</v>
      </c>
      <c r="C100" s="1364"/>
      <c r="D100" s="1364"/>
      <c r="E100" s="2260" t="s">
        <v>113</v>
      </c>
      <c r="F100" s="2259">
        <v>1</v>
      </c>
      <c r="G100" s="1364"/>
      <c r="H100" s="1364"/>
      <c r="I100" s="1364"/>
      <c r="J100" s="1364"/>
      <c r="K100" s="1364"/>
      <c r="L100" s="1370"/>
      <c r="M100" s="1366"/>
      <c r="N100" s="1366"/>
      <c r="O100" s="1366"/>
      <c r="P100" s="2126"/>
      <c r="Q100" s="353"/>
      <c r="R100" s="354"/>
      <c r="S100" s="2274" t="str">
        <f>INDEX(PT_DIFFERENTIATION_NUM_TER,MATCH(B100,PT_DIFFERENTIATION_TER_ID,0))</f>
        <v>5.1</v>
      </c>
      <c r="T100" s="1523" t="s">
        <v>429</v>
      </c>
      <c r="U100" s="301"/>
      <c r="V100" s="2243"/>
      <c r="W100" s="2244"/>
      <c r="X100" s="2244"/>
      <c r="Y100" s="2244"/>
      <c r="Z100" s="2244"/>
      <c r="AA100" s="2244"/>
      <c r="AB100" s="2244"/>
      <c r="AC100" s="2245"/>
      <c r="AD100" s="2243" t="str">
        <f>INDEX(PT_DIFFERENTIATION_TER,MATCH(B100,PT_DIFFERENTIATION_TER_ID,0))</f>
        <v>без дифференциации</v>
      </c>
      <c r="AE100" s="2244"/>
      <c r="AF100" s="2244"/>
      <c r="AG100" s="2244"/>
      <c r="AH100" s="2244"/>
      <c r="AI100" s="2244"/>
      <c r="AJ100" s="2244"/>
      <c r="AK100" s="2244"/>
      <c r="AL100" s="2243"/>
      <c r="AM100" s="2244"/>
      <c r="AN100" s="2244"/>
      <c r="AO100" s="2244"/>
      <c r="AP100" s="2244"/>
      <c r="AQ100" s="2244"/>
      <c r="AR100" s="2244"/>
      <c r="AS100" s="3398"/>
      <c r="AT100" s="2245"/>
      <c r="AU100" s="1259" t="s">
        <v>430</v>
      </c>
      <c r="AV100" s="1643"/>
      <c r="AW100" s="1625"/>
      <c r="AX100" s="1625" t="str">
        <f>IF(T100="","",T100)</f>
        <v>Территория действия тарифа</v>
      </c>
      <c r="AY100" s="1625"/>
      <c r="AZ100" s="1625"/>
      <c r="BA100" s="1636">
        <v>0</v>
      </c>
    </row>
    <row s="1851" customFormat="1" customHeight="1" ht="23.25">
      <c r="A101" s="1364"/>
      <c r="B101" s="1364"/>
      <c r="C101" s="1364" t="s">
        <v>192</v>
      </c>
      <c r="D101" s="1364"/>
      <c r="E101" s="2260" t="s">
        <v>113</v>
      </c>
      <c r="F101" s="2260"/>
      <c r="G101" s="2259">
        <v>1</v>
      </c>
      <c r="H101" s="1364"/>
      <c r="I101" s="1364"/>
      <c r="J101" s="1364"/>
      <c r="K101" s="1364"/>
      <c r="L101" s="1370"/>
      <c r="M101" s="1366"/>
      <c r="N101" s="1366"/>
      <c r="O101" s="1366"/>
      <c r="P101" s="355"/>
      <c r="Q101" s="353"/>
      <c r="R101" s="354"/>
      <c r="S101" s="2274" t="str">
        <f>INDEX(PT_DIFFERENTIATION_NUM_CS,MATCH(C101,PT_DIFFERENTIATION_CS_ID,0))</f>
        <v>5.1.1</v>
      </c>
      <c r="T101" s="310" t="s">
        <v>431</v>
      </c>
      <c r="U101" s="301"/>
      <c r="V101" s="2243"/>
      <c r="W101" s="2244"/>
      <c r="X101" s="2244"/>
      <c r="Y101" s="2244"/>
      <c r="Z101" s="2244"/>
      <c r="AA101" s="2244"/>
      <c r="AB101" s="2244"/>
      <c r="AC101" s="2245"/>
      <c r="AD101" s="2243" t="str">
        <f>INDEX(PT_DIFFERENTIATION_CS,MATCH(C101,PT_DIFFERENTIATION_CS_ID,0))</f>
        <v>без дифференциации</v>
      </c>
      <c r="AE101" s="2244"/>
      <c r="AF101" s="2244"/>
      <c r="AG101" s="2244"/>
      <c r="AH101" s="2244"/>
      <c r="AI101" s="2244"/>
      <c r="AJ101" s="2244"/>
      <c r="AK101" s="2244"/>
      <c r="AL101" s="2243"/>
      <c r="AM101" s="2244"/>
      <c r="AN101" s="2244"/>
      <c r="AO101" s="2244"/>
      <c r="AP101" s="2244"/>
      <c r="AQ101" s="2244"/>
      <c r="AR101" s="2244"/>
      <c r="AS101" s="3398"/>
      <c r="AT101" s="2245"/>
      <c r="AU101" s="1259" t="s">
        <v>432</v>
      </c>
      <c r="AV101" s="1643"/>
      <c r="AW101" s="1625"/>
      <c r="AX101" s="1625" t="str">
        <f>IF(T101="","",T101)</f>
        <v>Наименование системы теплоснабжения </v>
      </c>
      <c r="AY101" s="1625"/>
      <c r="AZ101" s="1625"/>
      <c r="BA101" s="1636">
        <v>0</v>
      </c>
    </row>
    <row s="1851" customFormat="1" customHeight="1" ht="21">
      <c r="A102" s="1364"/>
      <c r="B102" s="1364"/>
      <c r="C102" s="1364"/>
      <c r="D102" s="1364" t="s">
        <v>193</v>
      </c>
      <c r="E102" s="2260" t="s">
        <v>113</v>
      </c>
      <c r="F102" s="2260"/>
      <c r="G102" s="2260"/>
      <c r="H102" s="2259">
        <v>1</v>
      </c>
      <c r="I102" s="1364"/>
      <c r="J102" s="1364"/>
      <c r="K102" s="1364"/>
      <c r="L102" s="1370"/>
      <c r="M102" s="1366"/>
      <c r="N102" s="1366"/>
      <c r="O102" s="1366"/>
      <c r="P102" s="355"/>
      <c r="Q102" s="353"/>
      <c r="R102" s="354"/>
      <c r="S102" s="2274" t="str">
        <f>INDEX(PT_DIFFERENTIATION_NUM_IST_TE,MATCH(D102,PT_DIFFERENTIATION_IST_TE_ID,0))</f>
        <v>5.1.1.1</v>
      </c>
      <c r="T102" s="311" t="s">
        <v>433</v>
      </c>
      <c r="U102" s="301"/>
      <c r="V102" s="2243"/>
      <c r="W102" s="2244"/>
      <c r="X102" s="2244"/>
      <c r="Y102" s="2244"/>
      <c r="Z102" s="2244"/>
      <c r="AA102" s="2244"/>
      <c r="AB102" s="2244"/>
      <c r="AC102" s="2245"/>
      <c r="AD102" s="2243" t="str">
        <f>INDEX(PT_DIFFERENTIATION_IST_TE,MATCH(D102,PT_DIFFERENTIATION_IST_TE_ID,0))</f>
        <v>без дифференциации</v>
      </c>
      <c r="AE102" s="2244"/>
      <c r="AF102" s="2244"/>
      <c r="AG102" s="2244"/>
      <c r="AH102" s="2244"/>
      <c r="AI102" s="2244"/>
      <c r="AJ102" s="2244"/>
      <c r="AK102" s="2244"/>
      <c r="AL102" s="2243"/>
      <c r="AM102" s="2244"/>
      <c r="AN102" s="2244"/>
      <c r="AO102" s="2244"/>
      <c r="AP102" s="2244"/>
      <c r="AQ102" s="2244"/>
      <c r="AR102" s="2244"/>
      <c r="AS102" s="3398"/>
      <c r="AT102" s="2245"/>
      <c r="AU102" s="1259" t="s">
        <v>434</v>
      </c>
      <c r="AV102" s="1643"/>
      <c r="AW102" s="1625"/>
      <c r="AX102" s="1625" t="str">
        <f>IF(T102="","",T102)</f>
        <v>Источник тепловой энергии  </v>
      </c>
      <c r="AY102" s="1625"/>
      <c r="AZ102" s="1625"/>
      <c r="BA102" s="1636">
        <v>0</v>
      </c>
    </row>
    <row s="1851" customFormat="1" customHeight="1" ht="47.25">
      <c r="A103" s="1364"/>
      <c r="B103" s="1364"/>
      <c r="C103" s="1364"/>
      <c r="D103" s="1364"/>
      <c r="E103" s="2260" t="s">
        <v>113</v>
      </c>
      <c r="F103" s="2260"/>
      <c r="G103" s="2260"/>
      <c r="H103" s="2260"/>
      <c r="I103" s="2257" t="str">
        <f>S102&amp;".1"</f>
        <v>5.1.1.1.1</v>
      </c>
      <c r="J103" s="1364"/>
      <c r="K103" s="1364"/>
      <c r="L103" s="1370" t="s">
        <v>435</v>
      </c>
      <c r="M103" s="1367"/>
      <c r="N103" s="1777"/>
      <c r="O103" s="1777"/>
      <c r="P103" s="2375">
        <v>1</v>
      </c>
      <c r="Q103" s="2375"/>
      <c r="R103" s="357"/>
      <c r="S103" s="2274" t="str">
        <f>$I103</f>
        <v>5.1.1.1.1</v>
      </c>
      <c r="T103" s="286" t="s">
        <v>436</v>
      </c>
      <c r="U103" s="301"/>
      <c r="V103" s="2246"/>
      <c r="W103" s="2247"/>
      <c r="X103" s="2247"/>
      <c r="Y103" s="2247"/>
      <c r="Z103" s="2247"/>
      <c r="AA103" s="2247"/>
      <c r="AB103" s="2247"/>
      <c r="AC103" s="2248"/>
      <c r="AD103" s="2246" t="s">
        <v>478</v>
      </c>
      <c r="AE103" s="2247"/>
      <c r="AF103" s="2247"/>
      <c r="AG103" s="2247"/>
      <c r="AH103" s="2247"/>
      <c r="AI103" s="2247"/>
      <c r="AJ103" s="2247"/>
      <c r="AK103" s="2247"/>
      <c r="AL103" s="2246"/>
      <c r="AM103" s="2247"/>
      <c r="AN103" s="2247"/>
      <c r="AO103" s="2247"/>
      <c r="AP103" s="2247"/>
      <c r="AQ103" s="2247"/>
      <c r="AR103" s="2247"/>
      <c r="AS103" s="3399"/>
      <c r="AT103" s="2248"/>
      <c r="AU103" s="1259" t="s">
        <v>437</v>
      </c>
      <c r="AV103" s="1643"/>
      <c r="AW103" s="1625"/>
      <c r="AX103" s="1625" t="str">
        <f>IF(T103="","",T103)</f>
        <v>Схема подключения теплопотребляющей установки к коллектору источника тепловой энергии</v>
      </c>
      <c r="AY103" s="1625"/>
      <c r="AZ103" s="1625"/>
      <c r="BA103" s="1636">
        <v>0</v>
      </c>
    </row>
    <row s="1851" customFormat="1" customHeight="1" ht="21">
      <c r="A104" s="1364"/>
      <c r="B104" s="1364"/>
      <c r="C104" s="1364"/>
      <c r="D104" s="1364"/>
      <c r="E104" s="2260" t="s">
        <v>113</v>
      </c>
      <c r="F104" s="2260"/>
      <c r="G104" s="2260"/>
      <c r="H104" s="2260"/>
      <c r="I104" s="2287"/>
      <c r="J104" s="2257" t="str">
        <f>I103&amp;".1"</f>
        <v>5.1.1.1.1.1</v>
      </c>
      <c r="K104" s="1364"/>
      <c r="L104" s="1370" t="s">
        <v>438</v>
      </c>
      <c r="M104" s="1367"/>
      <c r="N104" s="1367"/>
      <c r="O104" s="1777"/>
      <c r="P104" s="2375"/>
      <c r="Q104" s="2375">
        <v>1</v>
      </c>
      <c r="R104" s="358"/>
      <c r="S104" s="2274" t="str">
        <f>$J104</f>
        <v>5.1.1.1.1.1</v>
      </c>
      <c r="T104" s="287" t="s">
        <v>439</v>
      </c>
      <c r="U104" s="301"/>
      <c r="V104" s="2246"/>
      <c r="W104" s="2247"/>
      <c r="X104" s="2247"/>
      <c r="Y104" s="2247"/>
      <c r="Z104" s="2247"/>
      <c r="AA104" s="2247"/>
      <c r="AB104" s="2247"/>
      <c r="AC104" s="2248"/>
      <c r="AD104" s="2246" t="s">
        <v>478</v>
      </c>
      <c r="AE104" s="2247"/>
      <c r="AF104" s="2247"/>
      <c r="AG104" s="2247"/>
      <c r="AH104" s="2247"/>
      <c r="AI104" s="2247"/>
      <c r="AJ104" s="2247"/>
      <c r="AK104" s="2247"/>
      <c r="AL104" s="2246"/>
      <c r="AM104" s="2247"/>
      <c r="AN104" s="2247"/>
      <c r="AO104" s="2247"/>
      <c r="AP104" s="2247"/>
      <c r="AQ104" s="2247"/>
      <c r="AR104" s="2247"/>
      <c r="AS104" s="3399"/>
      <c r="AT104" s="2248"/>
      <c r="AU104" s="1259" t="s">
        <v>440</v>
      </c>
      <c r="AV104" s="1643"/>
      <c r="AW104" s="1625"/>
      <c r="AX104" s="1625" t="str">
        <f>IF(T104="","",T104)</f>
        <v>Группа потребителей</v>
      </c>
      <c r="AY104" s="1625"/>
      <c r="AZ104" s="1625"/>
      <c r="BA104" s="1636">
        <v>0</v>
      </c>
    </row>
    <row s="1851" customFormat="1" customHeight="1" ht="21">
      <c r="A105" s="1364"/>
      <c r="B105" s="1364"/>
      <c r="C105" s="1364"/>
      <c r="D105" s="1364"/>
      <c r="E105" s="2260" t="s">
        <v>113</v>
      </c>
      <c r="F105" s="2260"/>
      <c r="G105" s="2260"/>
      <c r="H105" s="2260"/>
      <c r="I105" s="2287"/>
      <c r="J105" s="2287"/>
      <c r="K105" s="2257" t="str">
        <f>J104&amp;".1"</f>
        <v>5.1.1.1.1.1.1</v>
      </c>
      <c r="L105" s="1370" t="s">
        <v>441</v>
      </c>
      <c r="M105" s="1367"/>
      <c r="N105" s="1367"/>
      <c r="O105" s="1367"/>
      <c r="P105" s="2375"/>
      <c r="Q105" s="2375"/>
      <c r="R105" s="358">
        <v>1</v>
      </c>
      <c r="S105" s="2274" t="str">
        <f>$K105</f>
        <v>5.1.1.1.1.1.1</v>
      </c>
      <c r="T105" s="1348" t="s">
        <v>479</v>
      </c>
      <c r="U105" s="301"/>
      <c r="V105" s="752"/>
      <c r="W105" s="326"/>
      <c r="X105" s="752"/>
      <c r="Y105" s="1258"/>
      <c r="Z105" s="2603"/>
      <c r="AA105" s="2108" t="s">
        <v>63</v>
      </c>
      <c r="AB105" s="2603"/>
      <c r="AC105" s="2108" t="s">
        <v>63</v>
      </c>
      <c r="AD105" s="752">
        <v>1700.17</v>
      </c>
      <c r="AE105" s="326"/>
      <c r="AF105" s="752"/>
      <c r="AG105" s="1258"/>
      <c r="AH105" s="2603">
        <v>46023</v>
      </c>
      <c r="AI105" s="2108" t="s">
        <v>63</v>
      </c>
      <c r="AJ105" s="2603">
        <v>46295</v>
      </c>
      <c r="AK105" s="2108" t="s">
        <v>63</v>
      </c>
      <c r="AL105" s="752">
        <v>2128.44</v>
      </c>
      <c r="AM105" s="326"/>
      <c r="AN105" s="752"/>
      <c r="AO105" s="1258"/>
      <c r="AP105" s="2603">
        <v>46296</v>
      </c>
      <c r="AQ105" s="2108" t="s">
        <v>63</v>
      </c>
      <c r="AR105" s="2603">
        <v>46387</v>
      </c>
      <c r="AS105" s="2108" t="s">
        <v>63</v>
      </c>
      <c r="AT105" s="326"/>
      <c r="AU105" s="2254" t="s">
        <v>442</v>
      </c>
      <c r="AV105" s="1643">
        <f>STRCHECKDATE(V106:AT106)</f>
      </c>
      <c r="AW105" s="1625"/>
      <c r="AX105" s="1625" t="str">
        <f>IF(T105="","",T105)</f>
        <v>вода</v>
      </c>
      <c r="AY105" s="1625"/>
      <c r="AZ105" s="1625"/>
      <c r="BA105" s="1636">
        <v>0</v>
      </c>
    </row>
    <row s="1851" customFormat="1" customHeight="1" ht="0.75">
      <c r="A106" s="1364"/>
      <c r="B106" s="1364"/>
      <c r="C106" s="1364"/>
      <c r="D106" s="1364"/>
      <c r="E106" s="2260" t="s">
        <v>113</v>
      </c>
      <c r="F106" s="2260"/>
      <c r="G106" s="2260"/>
      <c r="H106" s="2260"/>
      <c r="I106" s="2287"/>
      <c r="J106" s="2287"/>
      <c r="K106" s="2257"/>
      <c r="L106" s="1370"/>
      <c r="M106" s="1367"/>
      <c r="N106" s="1367"/>
      <c r="O106" s="1367"/>
      <c r="P106" s="2375"/>
      <c r="Q106" s="2375"/>
      <c r="R106" s="358"/>
      <c r="S106" s="2514"/>
      <c r="T106" s="301"/>
      <c r="U106" s="301"/>
      <c r="V106" s="326"/>
      <c r="W106" s="326"/>
      <c r="X106" s="326"/>
      <c r="Y106" s="329" t="str">
        <f>Z105&amp;"-"&amp;AB105</f>
        <v>-</v>
      </c>
      <c r="Z106" s="2310"/>
      <c r="AA106" s="2108"/>
      <c r="AB106" s="2310"/>
      <c r="AC106" s="2108"/>
      <c r="AD106" s="326"/>
      <c r="AE106" s="326"/>
      <c r="AF106" s="326"/>
      <c r="AG106" s="329" t="str">
        <f>AH105&amp;"-"&amp;AJ105</f>
        <v>46023-46295</v>
      </c>
      <c r="AH106" s="2310"/>
      <c r="AI106" s="2108"/>
      <c r="AJ106" s="2310"/>
      <c r="AK106" s="2108"/>
      <c r="AL106" s="326"/>
      <c r="AM106" s="326"/>
      <c r="AN106" s="326"/>
      <c r="AO106" s="329" t="str">
        <f>AP105&amp;"-"&amp;AR105</f>
        <v>46296-46387</v>
      </c>
      <c r="AP106" s="2310"/>
      <c r="AQ106" s="2108"/>
      <c r="AR106" s="2310"/>
      <c r="AS106" s="2108"/>
      <c r="AT106" s="326"/>
      <c r="AU106" s="2255"/>
      <c r="AV106" s="1643"/>
      <c r="AW106" s="1625"/>
      <c r="AX106" s="1625" t="str">
        <f>IF(T106="","",T106)</f>
        <v/>
      </c>
      <c r="AY106" s="1625"/>
      <c r="AZ106" s="1625"/>
      <c r="BA106" s="1636">
        <v>0</v>
      </c>
    </row>
    <row s="1851" customFormat="1" customHeight="1" ht="15">
      <c r="A107" s="1364"/>
      <c r="B107" s="1364"/>
      <c r="C107" s="1364"/>
      <c r="D107" s="1364"/>
      <c r="E107" s="2260" t="s">
        <v>113</v>
      </c>
      <c r="F107" s="2260"/>
      <c r="G107" s="2260"/>
      <c r="H107" s="2260"/>
      <c r="I107" s="2287"/>
      <c r="J107" s="2257"/>
      <c r="K107" s="1364"/>
      <c r="L107" s="1370"/>
      <c r="M107" s="1367"/>
      <c r="N107" s="1367"/>
      <c r="O107" s="1777"/>
      <c r="P107" s="2375"/>
      <c r="Q107" s="2375"/>
      <c r="R107" s="357"/>
      <c r="S107" s="3072"/>
      <c r="T107" s="3073" t="s">
        <v>443</v>
      </c>
      <c r="U107" s="3074"/>
      <c r="V107" s="3075"/>
      <c r="W107" s="3076"/>
      <c r="X107" s="3077"/>
      <c r="Y107" s="3078"/>
      <c r="Z107" s="3079"/>
      <c r="AA107" s="3080"/>
      <c r="AB107" s="3081"/>
      <c r="AC107" s="3082"/>
      <c r="AD107" s="3083"/>
      <c r="AE107" s="3084"/>
      <c r="AF107" s="3085"/>
      <c r="AG107" s="3086"/>
      <c r="AH107" s="3087"/>
      <c r="AI107" s="3088"/>
      <c r="AJ107" s="3089"/>
      <c r="AK107" s="3090"/>
      <c r="AL107" s="3091"/>
      <c r="AM107" s="3092"/>
      <c r="AN107" s="3093"/>
      <c r="AO107" s="3094"/>
      <c r="AP107" s="3095"/>
      <c r="AQ107" s="3096"/>
      <c r="AR107" s="3097"/>
      <c r="AS107" s="3430"/>
      <c r="AT107" s="3099"/>
      <c r="AU107" s="2256"/>
      <c r="AV107" s="1643"/>
      <c r="AW107" s="1625"/>
      <c r="AX107" s="1625" t="str">
        <f>IF(T107="","",T107)</f>
        <v>Добавить вид теплоносителя (параметры теплоносителя)</v>
      </c>
      <c r="AY107" s="1625"/>
      <c r="AZ107" s="1625"/>
      <c r="BA107" s="1636">
        <v>0</v>
      </c>
    </row>
    <row s="1851" customFormat="1" customHeight="1" ht="15">
      <c r="A108" s="1364"/>
      <c r="B108" s="1364"/>
      <c r="C108" s="1364"/>
      <c r="D108" s="1364"/>
      <c r="E108" s="2260" t="s">
        <v>113</v>
      </c>
      <c r="F108" s="2260"/>
      <c r="G108" s="2260"/>
      <c r="H108" s="2260"/>
      <c r="I108" s="2257"/>
      <c r="J108" s="1364"/>
      <c r="K108" s="1364"/>
      <c r="L108" s="1370"/>
      <c r="M108" s="1367"/>
      <c r="N108" s="1777"/>
      <c r="O108" s="1777"/>
      <c r="P108" s="2375"/>
      <c r="Q108" s="2375"/>
      <c r="R108" s="357"/>
      <c r="S108" s="3100"/>
      <c r="T108" s="3101" t="s">
        <v>444</v>
      </c>
      <c r="U108" s="3102"/>
      <c r="V108" s="3103"/>
      <c r="W108" s="3104"/>
      <c r="X108" s="3105"/>
      <c r="Y108" s="3106"/>
      <c r="Z108" s="3107"/>
      <c r="AA108" s="3108"/>
      <c r="AB108" s="3109"/>
      <c r="AC108" s="3110"/>
      <c r="AD108" s="3111"/>
      <c r="AE108" s="3112"/>
      <c r="AF108" s="3113"/>
      <c r="AG108" s="3114"/>
      <c r="AH108" s="3115"/>
      <c r="AI108" s="3116"/>
      <c r="AJ108" s="3117"/>
      <c r="AK108" s="3118"/>
      <c r="AL108" s="3119"/>
      <c r="AM108" s="3120"/>
      <c r="AN108" s="3121"/>
      <c r="AO108" s="3122"/>
      <c r="AP108" s="3123"/>
      <c r="AQ108" s="3124"/>
      <c r="AR108" s="3125"/>
      <c r="AS108" s="3431"/>
      <c r="AT108" s="3127"/>
      <c r="AU108" s="3128"/>
      <c r="AV108" s="1643"/>
      <c r="AW108" s="1625"/>
      <c r="AX108" s="1625" t="str">
        <f>IF(T108="","",T108)</f>
        <v>Добавить группу потребителей</v>
      </c>
      <c r="AY108" s="1625"/>
      <c r="AZ108" s="1625"/>
      <c r="BA108" s="1636">
        <v>0</v>
      </c>
    </row>
    <row s="1851" customFormat="1" customHeight="1" ht="14.25">
      <c r="A109" s="1364"/>
      <c r="B109" s="1364"/>
      <c r="C109" s="1364"/>
      <c r="D109" s="1364"/>
      <c r="E109" s="2260" t="s">
        <v>113</v>
      </c>
      <c r="F109" s="2260"/>
      <c r="G109" s="2260"/>
      <c r="H109" s="2259"/>
      <c r="I109" s="1364"/>
      <c r="J109" s="1364"/>
      <c r="K109" s="1364"/>
      <c r="L109" s="1370"/>
      <c r="M109" s="1366"/>
      <c r="N109" s="1366"/>
      <c r="O109" s="1367"/>
      <c r="P109" s="1824"/>
      <c r="Q109" s="376"/>
      <c r="R109" s="356"/>
      <c r="S109" s="3129"/>
      <c r="T109" s="3130" t="s">
        <v>445</v>
      </c>
      <c r="U109" s="3131"/>
      <c r="V109" s="3132"/>
      <c r="W109" s="3133"/>
      <c r="X109" s="3134"/>
      <c r="Y109" s="3135"/>
      <c r="Z109" s="3136"/>
      <c r="AA109" s="3137"/>
      <c r="AB109" s="3138"/>
      <c r="AC109" s="3139"/>
      <c r="AD109" s="3140"/>
      <c r="AE109" s="3141"/>
      <c r="AF109" s="3142"/>
      <c r="AG109" s="3143"/>
      <c r="AH109" s="3144"/>
      <c r="AI109" s="3145"/>
      <c r="AJ109" s="3146"/>
      <c r="AK109" s="3147"/>
      <c r="AL109" s="3148"/>
      <c r="AM109" s="3149"/>
      <c r="AN109" s="3150"/>
      <c r="AO109" s="3151"/>
      <c r="AP109" s="3152"/>
      <c r="AQ109" s="3153"/>
      <c r="AR109" s="3154"/>
      <c r="AS109" s="3432"/>
      <c r="AT109" s="3156"/>
      <c r="AU109" s="3157"/>
      <c r="AV109" s="1643"/>
      <c r="AW109" s="1625"/>
      <c r="AX109" s="1625" t="str">
        <f>IF(T109="","",T109)</f>
        <v>Добавить схему подключения</v>
      </c>
      <c r="AY109" s="1625"/>
      <c r="AZ109" s="1625"/>
      <c r="BA109" s="1636">
        <v>0</v>
      </c>
    </row>
    <row s="623" customFormat="1" customHeight="1" ht="0.75">
      <c r="A110" s="1344"/>
      <c r="B110" s="1344"/>
      <c r="C110" s="1344"/>
      <c r="D110" s="1344"/>
      <c r="E110" s="2260" t="s">
        <v>113</v>
      </c>
      <c r="F110" s="2260"/>
      <c r="G110" s="2259"/>
      <c r="H110" s="1344"/>
      <c r="I110" s="1344"/>
      <c r="J110" s="1344"/>
      <c r="K110" s="1344"/>
      <c r="L110" s="1546"/>
      <c r="M110" s="1316"/>
      <c r="N110" s="1316"/>
      <c r="O110" s="1643"/>
      <c r="P110" s="1317"/>
      <c r="Q110" s="1345"/>
      <c r="R110" s="1317"/>
      <c r="S110" s="1319"/>
      <c r="T110" s="1320" t="s">
        <v>170</v>
      </c>
      <c r="U110" s="1321"/>
      <c r="V110" s="1321"/>
      <c r="W110" s="1321"/>
      <c r="X110" s="1321"/>
      <c r="Y110" s="1321"/>
      <c r="Z110" s="1321"/>
      <c r="AA110" s="1321"/>
      <c r="AB110" s="1321"/>
      <c r="AC110" s="1321"/>
      <c r="AD110" s="1321"/>
      <c r="AE110" s="1321"/>
      <c r="AF110" s="1321"/>
      <c r="AG110" s="1321"/>
      <c r="AH110" s="1321"/>
      <c r="AI110" s="1321"/>
      <c r="AJ110" s="1321"/>
      <c r="AK110" s="1321"/>
      <c r="AL110" s="1321"/>
      <c r="AM110" s="1321"/>
      <c r="AN110" s="1321"/>
      <c r="AO110" s="1321"/>
      <c r="AP110" s="1321"/>
      <c r="AQ110" s="1321"/>
      <c r="AR110" s="1321"/>
      <c r="AS110" s="1321"/>
      <c r="AT110" s="1321"/>
      <c r="AU110" s="1321"/>
      <c r="AV110" s="1643"/>
      <c r="AW110" s="1625"/>
      <c r="AX110" s="1625" t="str">
        <f>IF(T110="","",T110)</f>
        <v>Добавить источник для дифференциации</v>
      </c>
      <c r="AY110" s="1625"/>
      <c r="AZ110" s="1625"/>
      <c r="BA110" s="1643">
        <v>0</v>
      </c>
    </row>
    <row s="623" customFormat="1" customHeight="1" ht="0.75">
      <c r="A111" s="1344"/>
      <c r="B111" s="1344"/>
      <c r="C111" s="1344"/>
      <c r="D111" s="1344"/>
      <c r="E111" s="2260" t="s">
        <v>113</v>
      </c>
      <c r="F111" s="2259"/>
      <c r="G111" s="1344"/>
      <c r="H111" s="1344"/>
      <c r="I111" s="1344"/>
      <c r="J111" s="1344"/>
      <c r="K111" s="1344"/>
      <c r="L111" s="1546"/>
      <c r="M111" s="1322"/>
      <c r="N111" s="1322"/>
      <c r="O111" s="1643"/>
      <c r="P111" s="1317"/>
      <c r="Q111" s="1345"/>
      <c r="R111" s="1317"/>
      <c r="S111" s="1323"/>
      <c r="T111" s="1324" t="s">
        <v>171</v>
      </c>
      <c r="U111" s="1325"/>
      <c r="V111" s="1325"/>
      <c r="W111" s="1325"/>
      <c r="X111" s="1325"/>
      <c r="Y111" s="1325"/>
      <c r="Z111" s="1325"/>
      <c r="AA111" s="1325"/>
      <c r="AB111" s="1325"/>
      <c r="AC111" s="1325"/>
      <c r="AD111" s="1325"/>
      <c r="AE111" s="1325"/>
      <c r="AF111" s="1325"/>
      <c r="AG111" s="1325"/>
      <c r="AH111" s="1325"/>
      <c r="AI111" s="1325"/>
      <c r="AJ111" s="1325"/>
      <c r="AK111" s="1325"/>
      <c r="AL111" s="1325"/>
      <c r="AM111" s="1325"/>
      <c r="AN111" s="1325"/>
      <c r="AO111" s="1325"/>
      <c r="AP111" s="1325"/>
      <c r="AQ111" s="1325"/>
      <c r="AR111" s="1325"/>
      <c r="AS111" s="1325"/>
      <c r="AT111" s="1325"/>
      <c r="AU111" s="1325"/>
      <c r="AV111" s="1643"/>
      <c r="AW111" s="1625"/>
      <c r="AX111" s="1625" t="str">
        <f>IF(T111="","",T111)</f>
        <v>Добавить централизованную систему для дифференциации</v>
      </c>
      <c r="AY111" s="1625"/>
      <c r="AZ111" s="1625"/>
      <c r="BA111" s="1643">
        <v>0</v>
      </c>
    </row>
    <row s="623" customFormat="1" customHeight="1" ht="0.75">
      <c r="A112" s="1344"/>
      <c r="B112" s="1344"/>
      <c r="C112" s="1344"/>
      <c r="D112" s="1344"/>
      <c r="E112" s="2259" t="s">
        <v>113</v>
      </c>
      <c r="F112" s="1344"/>
      <c r="G112" s="1344"/>
      <c r="H112" s="1344"/>
      <c r="I112" s="1344"/>
      <c r="J112" s="1344"/>
      <c r="K112" s="1344"/>
      <c r="L112" s="1546"/>
      <c r="M112" s="1322"/>
      <c r="N112" s="1322"/>
      <c r="O112" s="1643"/>
      <c r="P112" s="1317"/>
      <c r="Q112" s="1345"/>
      <c r="R112" s="1317"/>
      <c r="S112" s="1323"/>
      <c r="T112" s="1326" t="s">
        <v>172</v>
      </c>
      <c r="U112" s="1325"/>
      <c r="V112" s="1325"/>
      <c r="W112" s="1325"/>
      <c r="X112" s="1325"/>
      <c r="Y112" s="1325"/>
      <c r="Z112" s="1325"/>
      <c r="AA112" s="1325"/>
      <c r="AB112" s="1325"/>
      <c r="AC112" s="1325"/>
      <c r="AD112" s="1325"/>
      <c r="AE112" s="1325"/>
      <c r="AF112" s="1325"/>
      <c r="AG112" s="1325"/>
      <c r="AH112" s="1325"/>
      <c r="AI112" s="1325"/>
      <c r="AJ112" s="1325"/>
      <c r="AK112" s="1325"/>
      <c r="AL112" s="1325"/>
      <c r="AM112" s="1325"/>
      <c r="AN112" s="1325"/>
      <c r="AO112" s="1325"/>
      <c r="AP112" s="1325"/>
      <c r="AQ112" s="1325"/>
      <c r="AR112" s="1325"/>
      <c r="AS112" s="1325"/>
      <c r="AT112" s="1325"/>
      <c r="AU112" s="1325"/>
      <c r="AV112" s="1643"/>
      <c r="AW112" s="1625"/>
      <c r="AX112" s="1625" t="str">
        <f>IF(T112="","",T112)</f>
        <v>Добавить территорию для дифференциации</v>
      </c>
      <c r="AY112" s="1625"/>
      <c r="AZ112" s="1625"/>
      <c r="BA112" s="1643">
        <v>0</v>
      </c>
    </row>
    <row s="1851" customFormat="1" customHeight="1" ht="21">
      <c r="A113" s="1364" t="s">
        <v>195</v>
      </c>
      <c r="B113" s="1364"/>
      <c r="C113" s="1364"/>
      <c r="D113" s="1364"/>
      <c r="E113" s="2259" t="s">
        <v>95</v>
      </c>
      <c r="F113" s="1364"/>
      <c r="G113" s="1364"/>
      <c r="H113" s="1364"/>
      <c r="I113" s="1364"/>
      <c r="J113" s="1364"/>
      <c r="K113" s="1364"/>
      <c r="L113" s="1370"/>
      <c r="M113" s="1366"/>
      <c r="N113" s="1366"/>
      <c r="O113" s="1366"/>
      <c r="P113" s="2398"/>
      <c r="Q113" s="1824"/>
      <c r="R113" s="356"/>
      <c r="S113" s="2274" t="str">
        <f>INDEX(PT_DIFFERENTIATION_NUM_NTAR,MATCH(A113,PT_DIFFERENTIATION_NTAR_ID,0))</f>
        <v>6</v>
      </c>
      <c r="T113" s="1526" t="s">
        <v>125</v>
      </c>
      <c r="U113" s="301"/>
      <c r="V113" s="2243"/>
      <c r="W113" s="2244"/>
      <c r="X113" s="2244"/>
      <c r="Y113" s="2244"/>
      <c r="Z113" s="2244"/>
      <c r="AA113" s="2244"/>
      <c r="AB113" s="2244"/>
      <c r="AC113" s="2245"/>
      <c r="AD113" s="2243" t="str">
        <f>INDEX(PT_DIFFERENTIATION_NTAR,MATCH(A113,PT_DIFFERENTIATION_NTAR_ID,0))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AE113" s="2244"/>
      <c r="AF113" s="2244"/>
      <c r="AG113" s="2244"/>
      <c r="AH113" s="2244"/>
      <c r="AI113" s="2244"/>
      <c r="AJ113" s="2244"/>
      <c r="AK113" s="2244"/>
      <c r="AL113" s="2243"/>
      <c r="AM113" s="2244"/>
      <c r="AN113" s="2244"/>
      <c r="AO113" s="2244"/>
      <c r="AP113" s="2244"/>
      <c r="AQ113" s="2244"/>
      <c r="AR113" s="2244"/>
      <c r="AS113" s="3398"/>
      <c r="AT113" s="2245"/>
      <c r="AU113" s="1259" t="s">
        <v>428</v>
      </c>
      <c r="AV113" s="1643"/>
      <c r="AW113" s="1625"/>
      <c r="AX113" s="1625" t="str">
        <f>IF(T113="","",T113)</f>
        <v>Наименование тарифа</v>
      </c>
      <c r="AY113" s="1625"/>
      <c r="AZ113" s="1625"/>
      <c r="BA113" s="1636">
        <v>0</v>
      </c>
    </row>
    <row s="1851" customFormat="1" customHeight="1" ht="21">
      <c r="A114" s="1364"/>
      <c r="B114" s="1364" t="s">
        <v>196</v>
      </c>
      <c r="C114" s="1364"/>
      <c r="D114" s="1364"/>
      <c r="E114" s="2260" t="s">
        <v>94</v>
      </c>
      <c r="F114" s="2259">
        <v>1</v>
      </c>
      <c r="G114" s="1364"/>
      <c r="H114" s="1364"/>
      <c r="I114" s="1364"/>
      <c r="J114" s="1364"/>
      <c r="K114" s="1364"/>
      <c r="L114" s="1370"/>
      <c r="M114" s="1366"/>
      <c r="N114" s="1366"/>
      <c r="O114" s="1366"/>
      <c r="P114" s="2126"/>
      <c r="Q114" s="353"/>
      <c r="R114" s="354"/>
      <c r="S114" s="2274" t="str">
        <f>INDEX(PT_DIFFERENTIATION_NUM_TER,MATCH(B114,PT_DIFFERENTIATION_TER_ID,0))</f>
        <v>6.1</v>
      </c>
      <c r="T114" s="1523" t="s">
        <v>429</v>
      </c>
      <c r="U114" s="301"/>
      <c r="V114" s="2243"/>
      <c r="W114" s="2244"/>
      <c r="X114" s="2244"/>
      <c r="Y114" s="2244"/>
      <c r="Z114" s="2244"/>
      <c r="AA114" s="2244"/>
      <c r="AB114" s="2244"/>
      <c r="AC114" s="2245"/>
      <c r="AD114" s="2243" t="str">
        <f>INDEX(PT_DIFFERENTIATION_TER,MATCH(B114,PT_DIFFERENTIATION_TER_ID,0))</f>
        <v>без дифференциации</v>
      </c>
      <c r="AE114" s="2244"/>
      <c r="AF114" s="2244"/>
      <c r="AG114" s="2244"/>
      <c r="AH114" s="2244"/>
      <c r="AI114" s="2244"/>
      <c r="AJ114" s="2244"/>
      <c r="AK114" s="2244"/>
      <c r="AL114" s="2243"/>
      <c r="AM114" s="2244"/>
      <c r="AN114" s="2244"/>
      <c r="AO114" s="2244"/>
      <c r="AP114" s="2244"/>
      <c r="AQ114" s="2244"/>
      <c r="AR114" s="2244"/>
      <c r="AS114" s="3398"/>
      <c r="AT114" s="2245"/>
      <c r="AU114" s="1259" t="s">
        <v>430</v>
      </c>
      <c r="AV114" s="1643"/>
      <c r="AW114" s="1625"/>
      <c r="AX114" s="1625" t="str">
        <f>IF(T114="","",T114)</f>
        <v>Территория действия тарифа</v>
      </c>
      <c r="AY114" s="1625"/>
      <c r="AZ114" s="1625"/>
      <c r="BA114" s="1636">
        <v>0</v>
      </c>
    </row>
    <row s="1851" customFormat="1" customHeight="1" ht="23.25">
      <c r="A115" s="1364"/>
      <c r="B115" s="1364"/>
      <c r="C115" s="1364" t="s">
        <v>197</v>
      </c>
      <c r="D115" s="1364"/>
      <c r="E115" s="2260" t="s">
        <v>94</v>
      </c>
      <c r="F115" s="2260"/>
      <c r="G115" s="2259">
        <v>1</v>
      </c>
      <c r="H115" s="1364"/>
      <c r="I115" s="1364"/>
      <c r="J115" s="1364"/>
      <c r="K115" s="1364"/>
      <c r="L115" s="1370"/>
      <c r="M115" s="1366"/>
      <c r="N115" s="1366"/>
      <c r="O115" s="1366"/>
      <c r="P115" s="355"/>
      <c r="Q115" s="353"/>
      <c r="R115" s="354"/>
      <c r="S115" s="2274" t="str">
        <f>INDEX(PT_DIFFERENTIATION_NUM_CS,MATCH(C115,PT_DIFFERENTIATION_CS_ID,0))</f>
        <v>6.1.1</v>
      </c>
      <c r="T115" s="310" t="s">
        <v>431</v>
      </c>
      <c r="U115" s="301"/>
      <c r="V115" s="2243"/>
      <c r="W115" s="2244"/>
      <c r="X115" s="2244"/>
      <c r="Y115" s="2244"/>
      <c r="Z115" s="2244"/>
      <c r="AA115" s="2244"/>
      <c r="AB115" s="2244"/>
      <c r="AC115" s="2245"/>
      <c r="AD115" s="2243" t="str">
        <f>INDEX(PT_DIFFERENTIATION_CS,MATCH(C115,PT_DIFFERENTIATION_CS_ID,0))</f>
        <v>без дифференциации</v>
      </c>
      <c r="AE115" s="2244"/>
      <c r="AF115" s="2244"/>
      <c r="AG115" s="2244"/>
      <c r="AH115" s="2244"/>
      <c r="AI115" s="2244"/>
      <c r="AJ115" s="2244"/>
      <c r="AK115" s="2244"/>
      <c r="AL115" s="2243"/>
      <c r="AM115" s="2244"/>
      <c r="AN115" s="2244"/>
      <c r="AO115" s="2244"/>
      <c r="AP115" s="2244"/>
      <c r="AQ115" s="2244"/>
      <c r="AR115" s="2244"/>
      <c r="AS115" s="3398"/>
      <c r="AT115" s="2245"/>
      <c r="AU115" s="1259" t="s">
        <v>432</v>
      </c>
      <c r="AV115" s="1643"/>
      <c r="AW115" s="1625"/>
      <c r="AX115" s="1625" t="str">
        <f>IF(T115="","",T115)</f>
        <v>Наименование системы теплоснабжения </v>
      </c>
      <c r="AY115" s="1625"/>
      <c r="AZ115" s="1625"/>
      <c r="BA115" s="1636">
        <v>0</v>
      </c>
    </row>
    <row s="1851" customFormat="1" customHeight="1" ht="21">
      <c r="A116" s="1364"/>
      <c r="B116" s="1364"/>
      <c r="C116" s="1364"/>
      <c r="D116" s="1364" t="s">
        <v>198</v>
      </c>
      <c r="E116" s="2260" t="s">
        <v>94</v>
      </c>
      <c r="F116" s="2260"/>
      <c r="G116" s="2260"/>
      <c r="H116" s="2259">
        <v>1</v>
      </c>
      <c r="I116" s="1364"/>
      <c r="J116" s="1364"/>
      <c r="K116" s="1364"/>
      <c r="L116" s="1370"/>
      <c r="M116" s="1366"/>
      <c r="N116" s="1366"/>
      <c r="O116" s="1366"/>
      <c r="P116" s="355"/>
      <c r="Q116" s="353"/>
      <c r="R116" s="354"/>
      <c r="S116" s="2274" t="str">
        <f>INDEX(PT_DIFFERENTIATION_NUM_IST_TE,MATCH(D116,PT_DIFFERENTIATION_IST_TE_ID,0))</f>
        <v>6.1.1.1</v>
      </c>
      <c r="T116" s="311" t="s">
        <v>433</v>
      </c>
      <c r="U116" s="301"/>
      <c r="V116" s="2243"/>
      <c r="W116" s="2244"/>
      <c r="X116" s="2244"/>
      <c r="Y116" s="2244"/>
      <c r="Z116" s="2244"/>
      <c r="AA116" s="2244"/>
      <c r="AB116" s="2244"/>
      <c r="AC116" s="2245"/>
      <c r="AD116" s="2243" t="str">
        <f>INDEX(PT_DIFFERENTIATION_IST_TE,MATCH(D116,PT_DIFFERENTIATION_IST_TE_ID,0))</f>
        <v>без дифференциации</v>
      </c>
      <c r="AE116" s="2244"/>
      <c r="AF116" s="2244"/>
      <c r="AG116" s="2244"/>
      <c r="AH116" s="2244"/>
      <c r="AI116" s="2244"/>
      <c r="AJ116" s="2244"/>
      <c r="AK116" s="2244"/>
      <c r="AL116" s="2243"/>
      <c r="AM116" s="2244"/>
      <c r="AN116" s="2244"/>
      <c r="AO116" s="2244"/>
      <c r="AP116" s="2244"/>
      <c r="AQ116" s="2244"/>
      <c r="AR116" s="2244"/>
      <c r="AS116" s="3398"/>
      <c r="AT116" s="2245"/>
      <c r="AU116" s="1259" t="s">
        <v>434</v>
      </c>
      <c r="AV116" s="1643"/>
      <c r="AW116" s="1625"/>
      <c r="AX116" s="1625" t="str">
        <f>IF(T116="","",T116)</f>
        <v>Источник тепловой энергии  </v>
      </c>
      <c r="AY116" s="1625"/>
      <c r="AZ116" s="1625"/>
      <c r="BA116" s="1636">
        <v>0</v>
      </c>
    </row>
    <row s="1851" customFormat="1" customHeight="1" ht="47.25">
      <c r="A117" s="1364"/>
      <c r="B117" s="1364"/>
      <c r="C117" s="1364"/>
      <c r="D117" s="1364"/>
      <c r="E117" s="2260" t="s">
        <v>94</v>
      </c>
      <c r="F117" s="2260"/>
      <c r="G117" s="2260"/>
      <c r="H117" s="2260"/>
      <c r="I117" s="2257" t="str">
        <f>S116&amp;".1"</f>
        <v>6.1.1.1.1</v>
      </c>
      <c r="J117" s="1364"/>
      <c r="K117" s="1364"/>
      <c r="L117" s="1370" t="s">
        <v>435</v>
      </c>
      <c r="M117" s="1367"/>
      <c r="N117" s="1777"/>
      <c r="O117" s="1777"/>
      <c r="P117" s="2375">
        <v>1</v>
      </c>
      <c r="Q117" s="2375"/>
      <c r="R117" s="357"/>
      <c r="S117" s="2274" t="str">
        <f>$I117</f>
        <v>6.1.1.1.1</v>
      </c>
      <c r="T117" s="286" t="s">
        <v>436</v>
      </c>
      <c r="U117" s="301"/>
      <c r="V117" s="2246"/>
      <c r="W117" s="2247"/>
      <c r="X117" s="2247"/>
      <c r="Y117" s="2247"/>
      <c r="Z117" s="2247"/>
      <c r="AA117" s="2247"/>
      <c r="AB117" s="2247"/>
      <c r="AC117" s="2248"/>
      <c r="AD117" s="2246" t="s">
        <v>478</v>
      </c>
      <c r="AE117" s="2247"/>
      <c r="AF117" s="2247"/>
      <c r="AG117" s="2247"/>
      <c r="AH117" s="2247"/>
      <c r="AI117" s="2247"/>
      <c r="AJ117" s="2247"/>
      <c r="AK117" s="2247"/>
      <c r="AL117" s="2246"/>
      <c r="AM117" s="2247"/>
      <c r="AN117" s="2247"/>
      <c r="AO117" s="2247"/>
      <c r="AP117" s="2247"/>
      <c r="AQ117" s="2247"/>
      <c r="AR117" s="2247"/>
      <c r="AS117" s="3399"/>
      <c r="AT117" s="2248"/>
      <c r="AU117" s="1259" t="s">
        <v>437</v>
      </c>
      <c r="AV117" s="1643"/>
      <c r="AW117" s="1625"/>
      <c r="AX117" s="1625" t="str">
        <f>IF(T117="","",T117)</f>
        <v>Схема подключения теплопотребляющей установки к коллектору источника тепловой энергии</v>
      </c>
      <c r="AY117" s="1625"/>
      <c r="AZ117" s="1625"/>
      <c r="BA117" s="1636">
        <v>0</v>
      </c>
    </row>
    <row s="1851" customFormat="1" customHeight="1" ht="21">
      <c r="A118" s="1364"/>
      <c r="B118" s="1364"/>
      <c r="C118" s="1364"/>
      <c r="D118" s="1364"/>
      <c r="E118" s="2260" t="s">
        <v>94</v>
      </c>
      <c r="F118" s="2260"/>
      <c r="G118" s="2260"/>
      <c r="H118" s="2260"/>
      <c r="I118" s="2287"/>
      <c r="J118" s="2257" t="str">
        <f>I117&amp;".1"</f>
        <v>6.1.1.1.1.1</v>
      </c>
      <c r="K118" s="1364"/>
      <c r="L118" s="1370" t="s">
        <v>438</v>
      </c>
      <c r="M118" s="1367"/>
      <c r="N118" s="1367"/>
      <c r="O118" s="1777"/>
      <c r="P118" s="2375"/>
      <c r="Q118" s="2375">
        <v>1</v>
      </c>
      <c r="R118" s="358"/>
      <c r="S118" s="2274" t="str">
        <f>$J118</f>
        <v>6.1.1.1.1.1</v>
      </c>
      <c r="T118" s="287" t="s">
        <v>439</v>
      </c>
      <c r="U118" s="301"/>
      <c r="V118" s="2246"/>
      <c r="W118" s="2247"/>
      <c r="X118" s="2247"/>
      <c r="Y118" s="2247"/>
      <c r="Z118" s="2247"/>
      <c r="AA118" s="2247"/>
      <c r="AB118" s="2247"/>
      <c r="AC118" s="2248"/>
      <c r="AD118" s="2246" t="s">
        <v>478</v>
      </c>
      <c r="AE118" s="2247"/>
      <c r="AF118" s="2247"/>
      <c r="AG118" s="2247"/>
      <c r="AH118" s="2247"/>
      <c r="AI118" s="2247"/>
      <c r="AJ118" s="2247"/>
      <c r="AK118" s="2247"/>
      <c r="AL118" s="2246"/>
      <c r="AM118" s="2247"/>
      <c r="AN118" s="2247"/>
      <c r="AO118" s="2247"/>
      <c r="AP118" s="2247"/>
      <c r="AQ118" s="2247"/>
      <c r="AR118" s="2247"/>
      <c r="AS118" s="3399"/>
      <c r="AT118" s="2248"/>
      <c r="AU118" s="1259" t="s">
        <v>440</v>
      </c>
      <c r="AV118" s="1643"/>
      <c r="AW118" s="1625"/>
      <c r="AX118" s="1625" t="str">
        <f>IF(T118="","",T118)</f>
        <v>Группа потребителей</v>
      </c>
      <c r="AY118" s="1625"/>
      <c r="AZ118" s="1625"/>
      <c r="BA118" s="1636">
        <v>0</v>
      </c>
    </row>
    <row s="1851" customFormat="1" customHeight="1" ht="21">
      <c r="A119" s="1364"/>
      <c r="B119" s="1364"/>
      <c r="C119" s="1364"/>
      <c r="D119" s="1364"/>
      <c r="E119" s="2260" t="s">
        <v>94</v>
      </c>
      <c r="F119" s="2260"/>
      <c r="G119" s="2260"/>
      <c r="H119" s="2260"/>
      <c r="I119" s="2287"/>
      <c r="J119" s="2287"/>
      <c r="K119" s="2257" t="str">
        <f>J118&amp;".1"</f>
        <v>6.1.1.1.1.1.1</v>
      </c>
      <c r="L119" s="1370" t="s">
        <v>441</v>
      </c>
      <c r="M119" s="1367"/>
      <c r="N119" s="1367"/>
      <c r="O119" s="1367"/>
      <c r="P119" s="2375"/>
      <c r="Q119" s="2375"/>
      <c r="R119" s="358">
        <v>1</v>
      </c>
      <c r="S119" s="2274" t="str">
        <f>$K119</f>
        <v>6.1.1.1.1.1.1</v>
      </c>
      <c r="T119" s="1348" t="s">
        <v>479</v>
      </c>
      <c r="U119" s="301"/>
      <c r="V119" s="752"/>
      <c r="W119" s="326"/>
      <c r="X119" s="752"/>
      <c r="Y119" s="1258"/>
      <c r="Z119" s="2603"/>
      <c r="AA119" s="2108" t="s">
        <v>63</v>
      </c>
      <c r="AB119" s="2603"/>
      <c r="AC119" s="2108" t="s">
        <v>63</v>
      </c>
      <c r="AD119" s="752">
        <v>1860.59</v>
      </c>
      <c r="AE119" s="326"/>
      <c r="AF119" s="752"/>
      <c r="AG119" s="1258"/>
      <c r="AH119" s="2603">
        <v>46023</v>
      </c>
      <c r="AI119" s="2108" t="s">
        <v>63</v>
      </c>
      <c r="AJ119" s="2603">
        <v>46295</v>
      </c>
      <c r="AK119" s="2108" t="s">
        <v>63</v>
      </c>
      <c r="AL119" s="752">
        <v>2329.26</v>
      </c>
      <c r="AM119" s="326"/>
      <c r="AN119" s="752"/>
      <c r="AO119" s="1258"/>
      <c r="AP119" s="2603">
        <v>46296</v>
      </c>
      <c r="AQ119" s="2108" t="s">
        <v>63</v>
      </c>
      <c r="AR119" s="2603">
        <v>46387</v>
      </c>
      <c r="AS119" s="2108" t="s">
        <v>63</v>
      </c>
      <c r="AT119" s="326"/>
      <c r="AU119" s="2254" t="s">
        <v>442</v>
      </c>
      <c r="AV119" s="1643">
        <f>STRCHECKDATE(V120:AT120)</f>
      </c>
      <c r="AW119" s="1625"/>
      <c r="AX119" s="1625" t="str">
        <f>IF(T119="","",T119)</f>
        <v>вода</v>
      </c>
      <c r="AY119" s="1625"/>
      <c r="AZ119" s="1625"/>
      <c r="BA119" s="1636">
        <v>0</v>
      </c>
    </row>
    <row s="1851" customFormat="1" customHeight="1" ht="0.75">
      <c r="A120" s="1364"/>
      <c r="B120" s="1364"/>
      <c r="C120" s="1364"/>
      <c r="D120" s="1364"/>
      <c r="E120" s="2260" t="s">
        <v>94</v>
      </c>
      <c r="F120" s="2260"/>
      <c r="G120" s="2260"/>
      <c r="H120" s="2260"/>
      <c r="I120" s="2287"/>
      <c r="J120" s="2287"/>
      <c r="K120" s="2257"/>
      <c r="L120" s="1370"/>
      <c r="M120" s="1367"/>
      <c r="N120" s="1367"/>
      <c r="O120" s="1367"/>
      <c r="P120" s="2375"/>
      <c r="Q120" s="2375"/>
      <c r="R120" s="358"/>
      <c r="S120" s="2514"/>
      <c r="T120" s="301"/>
      <c r="U120" s="301"/>
      <c r="V120" s="326"/>
      <c r="W120" s="326"/>
      <c r="X120" s="326"/>
      <c r="Y120" s="329" t="str">
        <f>Z119&amp;"-"&amp;AB119</f>
        <v>-</v>
      </c>
      <c r="Z120" s="2310"/>
      <c r="AA120" s="2108"/>
      <c r="AB120" s="2310"/>
      <c r="AC120" s="2108"/>
      <c r="AD120" s="326"/>
      <c r="AE120" s="326"/>
      <c r="AF120" s="326"/>
      <c r="AG120" s="329" t="str">
        <f>AH119&amp;"-"&amp;AJ119</f>
        <v>46023-46295</v>
      </c>
      <c r="AH120" s="2310"/>
      <c r="AI120" s="2108"/>
      <c r="AJ120" s="2310"/>
      <c r="AK120" s="2108"/>
      <c r="AL120" s="326"/>
      <c r="AM120" s="326"/>
      <c r="AN120" s="326"/>
      <c r="AO120" s="329" t="str">
        <f>AP119&amp;"-"&amp;AR119</f>
        <v>46296-46387</v>
      </c>
      <c r="AP120" s="2310"/>
      <c r="AQ120" s="2108"/>
      <c r="AR120" s="2310"/>
      <c r="AS120" s="2108"/>
      <c r="AT120" s="326"/>
      <c r="AU120" s="2255"/>
      <c r="AV120" s="1643"/>
      <c r="AW120" s="1625"/>
      <c r="AX120" s="1625" t="str">
        <f>IF(T120="","",T120)</f>
        <v/>
      </c>
      <c r="AY120" s="1625"/>
      <c r="AZ120" s="1625"/>
      <c r="BA120" s="1636">
        <v>0</v>
      </c>
    </row>
    <row s="1851" customFormat="1" customHeight="1" ht="15">
      <c r="A121" s="1364"/>
      <c r="B121" s="1364"/>
      <c r="C121" s="1364"/>
      <c r="D121" s="1364"/>
      <c r="E121" s="2260" t="s">
        <v>94</v>
      </c>
      <c r="F121" s="2260"/>
      <c r="G121" s="2260"/>
      <c r="H121" s="2260"/>
      <c r="I121" s="2287"/>
      <c r="J121" s="2257"/>
      <c r="K121" s="1364"/>
      <c r="L121" s="1370"/>
      <c r="M121" s="1367"/>
      <c r="N121" s="1367"/>
      <c r="O121" s="1777"/>
      <c r="P121" s="2375"/>
      <c r="Q121" s="2375"/>
      <c r="R121" s="357"/>
      <c r="S121" s="3158"/>
      <c r="T121" s="3159" t="s">
        <v>443</v>
      </c>
      <c r="U121" s="3160"/>
      <c r="V121" s="3161"/>
      <c r="W121" s="3162"/>
      <c r="X121" s="3163"/>
      <c r="Y121" s="3164"/>
      <c r="Z121" s="3165"/>
      <c r="AA121" s="3166"/>
      <c r="AB121" s="3167"/>
      <c r="AC121" s="3168"/>
      <c r="AD121" s="3169"/>
      <c r="AE121" s="3170"/>
      <c r="AF121" s="3171"/>
      <c r="AG121" s="3172"/>
      <c r="AH121" s="3173"/>
      <c r="AI121" s="3174"/>
      <c r="AJ121" s="3175"/>
      <c r="AK121" s="3176"/>
      <c r="AL121" s="3177"/>
      <c r="AM121" s="3178"/>
      <c r="AN121" s="3179"/>
      <c r="AO121" s="3180"/>
      <c r="AP121" s="3181"/>
      <c r="AQ121" s="3182"/>
      <c r="AR121" s="3183"/>
      <c r="AS121" s="3433"/>
      <c r="AT121" s="3185"/>
      <c r="AU121" s="2256"/>
      <c r="AV121" s="1643"/>
      <c r="AW121" s="1625"/>
      <c r="AX121" s="1625" t="str">
        <f>IF(T121="","",T121)</f>
        <v>Добавить вид теплоносителя (параметры теплоносителя)</v>
      </c>
      <c r="AY121" s="1625"/>
      <c r="AZ121" s="1625"/>
      <c r="BA121" s="1636">
        <v>0</v>
      </c>
    </row>
    <row s="1851" customFormat="1" customHeight="1" ht="15">
      <c r="A122" s="1364"/>
      <c r="B122" s="1364"/>
      <c r="C122" s="1364"/>
      <c r="D122" s="1364"/>
      <c r="E122" s="2260" t="s">
        <v>94</v>
      </c>
      <c r="F122" s="2260"/>
      <c r="G122" s="2260"/>
      <c r="H122" s="2260"/>
      <c r="I122" s="2257"/>
      <c r="J122" s="1364"/>
      <c r="K122" s="1364"/>
      <c r="L122" s="1370"/>
      <c r="M122" s="1367"/>
      <c r="N122" s="1777"/>
      <c r="O122" s="1777"/>
      <c r="P122" s="2375"/>
      <c r="Q122" s="2375"/>
      <c r="R122" s="357"/>
      <c r="S122" s="3186"/>
      <c r="T122" s="3187" t="s">
        <v>444</v>
      </c>
      <c r="U122" s="3188"/>
      <c r="V122" s="3189"/>
      <c r="W122" s="3190"/>
      <c r="X122" s="3191"/>
      <c r="Y122" s="3192"/>
      <c r="Z122" s="3193"/>
      <c r="AA122" s="3194"/>
      <c r="AB122" s="3195"/>
      <c r="AC122" s="3196"/>
      <c r="AD122" s="3197"/>
      <c r="AE122" s="3198"/>
      <c r="AF122" s="3199"/>
      <c r="AG122" s="3200"/>
      <c r="AH122" s="3201"/>
      <c r="AI122" s="3202"/>
      <c r="AJ122" s="3203"/>
      <c r="AK122" s="3204"/>
      <c r="AL122" s="3205"/>
      <c r="AM122" s="3206"/>
      <c r="AN122" s="3207"/>
      <c r="AO122" s="3208"/>
      <c r="AP122" s="3209"/>
      <c r="AQ122" s="3210"/>
      <c r="AR122" s="3211"/>
      <c r="AS122" s="3434"/>
      <c r="AT122" s="3213"/>
      <c r="AU122" s="3214"/>
      <c r="AV122" s="1643"/>
      <c r="AW122" s="1625"/>
      <c r="AX122" s="1625" t="str">
        <f>IF(T122="","",T122)</f>
        <v>Добавить группу потребителей</v>
      </c>
      <c r="AY122" s="1625"/>
      <c r="AZ122" s="1625"/>
      <c r="BA122" s="1636">
        <v>0</v>
      </c>
    </row>
    <row s="1851" customFormat="1" customHeight="1" ht="14.25">
      <c r="A123" s="1364"/>
      <c r="B123" s="1364"/>
      <c r="C123" s="1364"/>
      <c r="D123" s="1364"/>
      <c r="E123" s="2260" t="s">
        <v>94</v>
      </c>
      <c r="F123" s="2260"/>
      <c r="G123" s="2260"/>
      <c r="H123" s="2259"/>
      <c r="I123" s="1364"/>
      <c r="J123" s="1364"/>
      <c r="K123" s="1364"/>
      <c r="L123" s="1370"/>
      <c r="M123" s="1366"/>
      <c r="N123" s="1366"/>
      <c r="O123" s="1367"/>
      <c r="P123" s="1824"/>
      <c r="Q123" s="376"/>
      <c r="R123" s="356"/>
      <c r="S123" s="3215"/>
      <c r="T123" s="3216" t="s">
        <v>445</v>
      </c>
      <c r="U123" s="3217"/>
      <c r="V123" s="3218"/>
      <c r="W123" s="3219"/>
      <c r="X123" s="3220"/>
      <c r="Y123" s="3221"/>
      <c r="Z123" s="3222"/>
      <c r="AA123" s="3223"/>
      <c r="AB123" s="3224"/>
      <c r="AC123" s="3225"/>
      <c r="AD123" s="3226"/>
      <c r="AE123" s="3227"/>
      <c r="AF123" s="3228"/>
      <c r="AG123" s="3229"/>
      <c r="AH123" s="3230"/>
      <c r="AI123" s="3231"/>
      <c r="AJ123" s="3232"/>
      <c r="AK123" s="3233"/>
      <c r="AL123" s="3234"/>
      <c r="AM123" s="3235"/>
      <c r="AN123" s="3236"/>
      <c r="AO123" s="3237"/>
      <c r="AP123" s="3238"/>
      <c r="AQ123" s="3239"/>
      <c r="AR123" s="3240"/>
      <c r="AS123" s="3435"/>
      <c r="AT123" s="3242"/>
      <c r="AU123" s="3243"/>
      <c r="AV123" s="1643"/>
      <c r="AW123" s="1625"/>
      <c r="AX123" s="1625" t="str">
        <f>IF(T123="","",T123)</f>
        <v>Добавить схему подключения</v>
      </c>
      <c r="AY123" s="1625"/>
      <c r="AZ123" s="1625"/>
      <c r="BA123" s="1636">
        <v>0</v>
      </c>
    </row>
    <row s="623" customFormat="1" customHeight="1" ht="0.75">
      <c r="A124" s="1344"/>
      <c r="B124" s="1344"/>
      <c r="C124" s="1344"/>
      <c r="D124" s="1344"/>
      <c r="E124" s="2260" t="s">
        <v>94</v>
      </c>
      <c r="F124" s="2260"/>
      <c r="G124" s="2259"/>
      <c r="H124" s="1344"/>
      <c r="I124" s="1344"/>
      <c r="J124" s="1344"/>
      <c r="K124" s="1344"/>
      <c r="L124" s="1546"/>
      <c r="M124" s="1316"/>
      <c r="N124" s="1316"/>
      <c r="O124" s="1643"/>
      <c r="P124" s="1317"/>
      <c r="Q124" s="1345"/>
      <c r="R124" s="1317"/>
      <c r="S124" s="1319"/>
      <c r="T124" s="1320" t="s">
        <v>170</v>
      </c>
      <c r="U124" s="1321"/>
      <c r="V124" s="1321"/>
      <c r="W124" s="1321"/>
      <c r="X124" s="1321"/>
      <c r="Y124" s="1321"/>
      <c r="Z124" s="1321"/>
      <c r="AA124" s="1321"/>
      <c r="AB124" s="1321"/>
      <c r="AC124" s="1321"/>
      <c r="AD124" s="1321"/>
      <c r="AE124" s="1321"/>
      <c r="AF124" s="1321"/>
      <c r="AG124" s="1321"/>
      <c r="AH124" s="1321"/>
      <c r="AI124" s="1321"/>
      <c r="AJ124" s="1321"/>
      <c r="AK124" s="1321"/>
      <c r="AL124" s="1321"/>
      <c r="AM124" s="1321"/>
      <c r="AN124" s="1321"/>
      <c r="AO124" s="1321"/>
      <c r="AP124" s="1321"/>
      <c r="AQ124" s="1321"/>
      <c r="AR124" s="1321"/>
      <c r="AS124" s="1321"/>
      <c r="AT124" s="1321"/>
      <c r="AU124" s="1321"/>
      <c r="AV124" s="1643"/>
      <c r="AW124" s="1625"/>
      <c r="AX124" s="1625" t="str">
        <f>IF(T124="","",T124)</f>
        <v>Добавить источник для дифференциации</v>
      </c>
      <c r="AY124" s="1625"/>
      <c r="AZ124" s="1625"/>
      <c r="BA124" s="1643">
        <v>0</v>
      </c>
    </row>
    <row s="623" customFormat="1" customHeight="1" ht="0.75">
      <c r="A125" s="1344"/>
      <c r="B125" s="1344"/>
      <c r="C125" s="1344"/>
      <c r="D125" s="1344"/>
      <c r="E125" s="2260" t="s">
        <v>94</v>
      </c>
      <c r="F125" s="2259"/>
      <c r="G125" s="1344"/>
      <c r="H125" s="1344"/>
      <c r="I125" s="1344"/>
      <c r="J125" s="1344"/>
      <c r="K125" s="1344"/>
      <c r="L125" s="1546"/>
      <c r="M125" s="1322"/>
      <c r="N125" s="1322"/>
      <c r="O125" s="1643"/>
      <c r="P125" s="1317"/>
      <c r="Q125" s="1345"/>
      <c r="R125" s="1317"/>
      <c r="S125" s="1323"/>
      <c r="T125" s="1324" t="s">
        <v>171</v>
      </c>
      <c r="U125" s="1325"/>
      <c r="V125" s="1325"/>
      <c r="W125" s="1325"/>
      <c r="X125" s="1325"/>
      <c r="Y125" s="1325"/>
      <c r="Z125" s="1325"/>
      <c r="AA125" s="1325"/>
      <c r="AB125" s="1325"/>
      <c r="AC125" s="1325"/>
      <c r="AD125" s="1325"/>
      <c r="AE125" s="1325"/>
      <c r="AF125" s="1325"/>
      <c r="AG125" s="1325"/>
      <c r="AH125" s="1325"/>
      <c r="AI125" s="1325"/>
      <c r="AJ125" s="1325"/>
      <c r="AK125" s="1325"/>
      <c r="AL125" s="1325"/>
      <c r="AM125" s="1325"/>
      <c r="AN125" s="1325"/>
      <c r="AO125" s="1325"/>
      <c r="AP125" s="1325"/>
      <c r="AQ125" s="1325"/>
      <c r="AR125" s="1325"/>
      <c r="AS125" s="1325"/>
      <c r="AT125" s="1325"/>
      <c r="AU125" s="1325"/>
      <c r="AV125" s="1643"/>
      <c r="AW125" s="1625"/>
      <c r="AX125" s="1625" t="str">
        <f>IF(T125="","",T125)</f>
        <v>Добавить централизованную систему для дифференциации</v>
      </c>
      <c r="AY125" s="1625"/>
      <c r="AZ125" s="1625"/>
      <c r="BA125" s="1643">
        <v>0</v>
      </c>
    </row>
    <row s="623" customFormat="1" customHeight="1" ht="0.75">
      <c r="A126" s="1344"/>
      <c r="B126" s="1344"/>
      <c r="C126" s="1344"/>
      <c r="D126" s="1344"/>
      <c r="E126" s="2259" t="s">
        <v>94</v>
      </c>
      <c r="F126" s="1344"/>
      <c r="G126" s="1344"/>
      <c r="H126" s="1344"/>
      <c r="I126" s="1344"/>
      <c r="J126" s="1344"/>
      <c r="K126" s="1344"/>
      <c r="L126" s="1546"/>
      <c r="M126" s="1322"/>
      <c r="N126" s="1322"/>
      <c r="O126" s="1643"/>
      <c r="P126" s="1317"/>
      <c r="Q126" s="1345"/>
      <c r="R126" s="1317"/>
      <c r="S126" s="1323"/>
      <c r="T126" s="1326" t="s">
        <v>172</v>
      </c>
      <c r="U126" s="1325"/>
      <c r="V126" s="1325"/>
      <c r="W126" s="1325"/>
      <c r="X126" s="1325"/>
      <c r="Y126" s="1325"/>
      <c r="Z126" s="1325"/>
      <c r="AA126" s="1325"/>
      <c r="AB126" s="1325"/>
      <c r="AC126" s="1325"/>
      <c r="AD126" s="1325"/>
      <c r="AE126" s="1325"/>
      <c r="AF126" s="1325"/>
      <c r="AG126" s="1325"/>
      <c r="AH126" s="1325"/>
      <c r="AI126" s="1325"/>
      <c r="AJ126" s="1325"/>
      <c r="AK126" s="1325"/>
      <c r="AL126" s="1325"/>
      <c r="AM126" s="1325"/>
      <c r="AN126" s="1325"/>
      <c r="AO126" s="1325"/>
      <c r="AP126" s="1325"/>
      <c r="AQ126" s="1325"/>
      <c r="AR126" s="1325"/>
      <c r="AS126" s="1325"/>
      <c r="AT126" s="1325"/>
      <c r="AU126" s="1325"/>
      <c r="AV126" s="1643"/>
      <c r="AW126" s="1625"/>
      <c r="AX126" s="1625" t="str">
        <f>IF(T126="","",T126)</f>
        <v>Добавить территорию для дифференциации</v>
      </c>
      <c r="AY126" s="1625"/>
      <c r="AZ126" s="1625"/>
      <c r="BA126" s="1643">
        <v>0</v>
      </c>
    </row>
    <row s="1643" customFormat="1" customHeight="1" ht="1.05">
      <c r="A127" s="1315"/>
      <c r="B127" s="1315"/>
      <c r="C127" s="1315"/>
      <c r="D127" s="1315"/>
      <c r="E127" s="1344"/>
      <c r="F127" s="1315"/>
      <c r="G127" s="1315"/>
      <c r="H127" s="1315"/>
      <c r="I127" s="1315"/>
      <c r="J127" s="1315"/>
      <c r="K127" s="1315"/>
      <c r="L127" s="1340"/>
      <c r="M127" s="1322"/>
      <c r="N127" s="1322"/>
      <c r="P127" s="1317"/>
      <c r="Q127" s="1318"/>
      <c r="R127" s="1317"/>
      <c r="S127" s="1323"/>
      <c r="T127" s="1326" t="s">
        <v>199</v>
      </c>
      <c r="U127" s="1325"/>
      <c r="V127" s="1325"/>
      <c r="W127" s="1325"/>
      <c r="X127" s="1325"/>
      <c r="Y127" s="1325"/>
      <c r="Z127" s="1325"/>
      <c r="AA127" s="1325"/>
      <c r="AB127" s="1325"/>
      <c r="AC127" s="1325"/>
      <c r="AD127" s="1325"/>
      <c r="AE127" s="1325"/>
      <c r="AF127" s="1325"/>
      <c r="AG127" s="1325"/>
      <c r="AH127" s="1325"/>
      <c r="AI127" s="1325"/>
      <c r="AJ127" s="1325"/>
      <c r="AK127" s="1325"/>
      <c r="AL127" s="1325"/>
      <c r="AM127" s="1325"/>
      <c r="AN127" s="1325"/>
      <c r="AO127" s="1325"/>
      <c r="AP127" s="1325"/>
      <c r="AQ127" s="1325"/>
      <c r="AR127" s="1325"/>
      <c r="AS127" s="3405"/>
      <c r="AT127" s="1325"/>
      <c r="AU127" s="1325"/>
      <c r="AW127" s="790"/>
      <c r="AX127" s="790" t="str">
        <f>IF(T127="","",T127)</f>
        <v>Добавить наименование тарифа</v>
      </c>
      <c r="AY127" s="790"/>
      <c r="AZ127" s="790"/>
      <c r="BA127" s="519">
        <v>1</v>
      </c>
    </row>
    <row customHeight="1" ht="11.549999999999999">
      <c r="M128" s="1161"/>
      <c r="N128" s="1161"/>
      <c r="O128" s="538"/>
      <c r="P128" s="1156"/>
      <c r="Q128" s="1156"/>
      <c r="R128" s="1156"/>
      <c r="S128" s="1156"/>
      <c r="AL128" s="1636"/>
      <c r="AM128" s="1636"/>
      <c r="AN128" s="1636"/>
      <c r="AO128" s="1636"/>
      <c r="AP128" s="1636"/>
      <c r="AQ128" s="1636"/>
      <c r="AR128" s="1636"/>
      <c r="AS128" s="3397"/>
      <c r="AV128" s="1156"/>
      <c r="AW128" s="1156"/>
      <c r="AX128" s="1156"/>
      <c r="AY128" s="1156"/>
      <c r="AZ128" s="1156"/>
      <c r="BA128" s="1156">
        <v>11</v>
      </c>
    </row>
    <row customHeight="1" ht="28.5">
      <c r="O129" s="538"/>
      <c r="S129" s="1254"/>
      <c r="T129" s="2286"/>
      <c r="U129" s="2286"/>
      <c r="V129" s="2286"/>
      <c r="W129" s="2286"/>
      <c r="X129" s="2286"/>
      <c r="Y129" s="2286"/>
      <c r="Z129" s="2286"/>
      <c r="AA129" s="2286"/>
      <c r="AB129" s="2286"/>
      <c r="AC129" s="2286"/>
      <c r="AD129" s="2286"/>
      <c r="AE129" s="2286"/>
      <c r="AF129" s="2286"/>
      <c r="AG129" s="2286"/>
      <c r="AH129" s="2286"/>
      <c r="AI129" s="2286"/>
      <c r="AJ129" s="2286"/>
      <c r="AK129" s="2286"/>
      <c r="AL129" s="2386"/>
      <c r="AM129" s="2386"/>
      <c r="AN129" s="2386"/>
      <c r="AO129" s="2386"/>
      <c r="AP129" s="2386"/>
      <c r="AQ129" s="2386"/>
      <c r="AR129" s="2386"/>
      <c r="AS129" s="3436"/>
      <c r="AT129" s="2286"/>
      <c r="AU129" s="2286"/>
      <c r="BA129" s="1156">
        <v>27</v>
      </c>
    </row>
    <row customHeight="1" ht="65.25">
      <c r="O130" s="538"/>
      <c r="T130" s="2286"/>
      <c r="U130" s="2286"/>
      <c r="V130" s="2286"/>
      <c r="W130" s="2286"/>
      <c r="X130" s="2286"/>
      <c r="Y130" s="2286"/>
      <c r="Z130" s="2286"/>
      <c r="AA130" s="2286"/>
      <c r="AB130" s="2286"/>
      <c r="AC130" s="2286"/>
      <c r="AD130" s="2286"/>
      <c r="AE130" s="2286"/>
      <c r="AF130" s="2286"/>
      <c r="AG130" s="2286"/>
      <c r="AH130" s="2286"/>
      <c r="AI130" s="2286"/>
      <c r="AJ130" s="2286"/>
      <c r="AK130" s="2286"/>
      <c r="AL130" s="2386"/>
      <c r="AM130" s="2386"/>
      <c r="AN130" s="2386"/>
      <c r="AO130" s="2386"/>
      <c r="AP130" s="2386"/>
      <c r="AQ130" s="2386"/>
      <c r="AR130" s="2386"/>
      <c r="AS130" s="3436"/>
      <c r="AT130" s="2286"/>
      <c r="AU130" s="2286"/>
      <c r="BA130" s="1156">
        <v>62</v>
      </c>
    </row>
    <row customHeight="1" ht="14.699999999999998">
      <c r="O131" s="538"/>
      <c r="AL131" s="1636"/>
      <c r="AM131" s="1636"/>
      <c r="AN131" s="1636"/>
      <c r="AO131" s="1636"/>
      <c r="AP131" s="1636"/>
      <c r="AQ131" s="1636"/>
      <c r="AR131" s="1636"/>
      <c r="AS131" s="3397"/>
      <c r="BA131" s="1156">
        <v>14</v>
      </c>
    </row>
    <row customHeight="1" ht="18.75">
      <c r="O132" s="538"/>
      <c r="S132" s="1254"/>
      <c r="T132" s="2286"/>
      <c r="U132" s="2286"/>
      <c r="V132" s="2286"/>
      <c r="W132" s="2286"/>
      <c r="X132" s="2286"/>
      <c r="Y132" s="2286"/>
      <c r="Z132" s="2286"/>
      <c r="AA132" s="2286"/>
      <c r="AB132" s="2286"/>
      <c r="AC132" s="2286"/>
      <c r="AD132" s="2286"/>
      <c r="AE132" s="2286"/>
      <c r="AF132" s="2286"/>
      <c r="AG132" s="2286"/>
      <c r="AH132" s="2286"/>
      <c r="AI132" s="2286"/>
      <c r="AJ132" s="2286"/>
      <c r="AK132" s="2286"/>
      <c r="AL132" s="2386"/>
      <c r="AM132" s="2386"/>
      <c r="AN132" s="2386"/>
      <c r="AO132" s="2386"/>
      <c r="AP132" s="2386"/>
      <c r="AQ132" s="2386"/>
      <c r="AR132" s="2386"/>
      <c r="AS132" s="3436"/>
      <c r="AT132" s="2286"/>
      <c r="AU132" s="2286"/>
      <c r="BA132" s="1156">
        <v>18</v>
      </c>
    </row>
    <row customHeight="1" ht="18.75">
      <c r="O133" s="538"/>
      <c r="T133" s="2286"/>
      <c r="U133" s="2286"/>
      <c r="V133" s="2286"/>
      <c r="W133" s="2286"/>
      <c r="X133" s="2286"/>
      <c r="Y133" s="2286"/>
      <c r="Z133" s="2286"/>
      <c r="AA133" s="2286"/>
      <c r="AB133" s="2286"/>
      <c r="AC133" s="2286"/>
      <c r="AD133" s="2286"/>
      <c r="AE133" s="2286"/>
      <c r="AF133" s="2286"/>
      <c r="AG133" s="2286"/>
      <c r="AH133" s="2286"/>
      <c r="AI133" s="2286"/>
      <c r="AJ133" s="2286"/>
      <c r="AK133" s="2286"/>
      <c r="AL133" s="2386"/>
      <c r="AM133" s="2386"/>
      <c r="AN133" s="2386"/>
      <c r="AO133" s="2386"/>
      <c r="AP133" s="2386"/>
      <c r="AQ133" s="2386"/>
      <c r="AR133" s="2386"/>
      <c r="AS133" s="3436"/>
      <c r="AT133" s="2286"/>
      <c r="AU133" s="2286"/>
      <c r="BA133" s="1156">
        <v>18</v>
      </c>
    </row>
    <row customHeight="1" ht="29.25">
      <c r="O134" s="538"/>
      <c r="S134" s="1254"/>
      <c r="T134" s="2286"/>
      <c r="U134" s="2286"/>
      <c r="V134" s="2286"/>
      <c r="W134" s="2286"/>
      <c r="X134" s="2286"/>
      <c r="Y134" s="2286"/>
      <c r="Z134" s="2286"/>
      <c r="AA134" s="2286"/>
      <c r="AB134" s="2286"/>
      <c r="AC134" s="2286"/>
      <c r="AD134" s="2286"/>
      <c r="AE134" s="2286"/>
      <c r="AF134" s="2286"/>
      <c r="AG134" s="2286"/>
      <c r="AH134" s="2286"/>
      <c r="AI134" s="2286"/>
      <c r="AJ134" s="2286"/>
      <c r="AK134" s="2286"/>
      <c r="AL134" s="2386"/>
      <c r="AM134" s="2386"/>
      <c r="AN134" s="2386"/>
      <c r="AO134" s="2386"/>
      <c r="AP134" s="2386"/>
      <c r="AQ134" s="2386"/>
      <c r="AR134" s="2386"/>
      <c r="AS134" s="3436"/>
      <c r="AT134" s="2286"/>
      <c r="AU134" s="2286"/>
      <c r="BA134" s="1156">
        <v>28</v>
      </c>
    </row>
    <row customHeight="1" ht="22.5" hidden="1">
      <c r="A135" s="1161" t="s">
        <v>84</v>
      </c>
      <c r="B135" s="1161">
        <v>0</v>
      </c>
      <c r="C135" s="1161">
        <v>0</v>
      </c>
      <c r="D135" s="1161">
        <v>0</v>
      </c>
      <c r="E135" s="1161">
        <v>0</v>
      </c>
      <c r="F135" s="1161">
        <v>0</v>
      </c>
      <c r="G135" s="1161">
        <v>0</v>
      </c>
      <c r="H135" s="1161">
        <v>0</v>
      </c>
      <c r="I135" s="1161">
        <v>0</v>
      </c>
      <c r="J135" s="1161">
        <v>0</v>
      </c>
      <c r="K135" s="1161">
        <v>0</v>
      </c>
      <c r="L135" s="1330">
        <v>0</v>
      </c>
      <c r="M135" s="1363">
        <v>0</v>
      </c>
      <c r="N135" s="1363">
        <v>0</v>
      </c>
      <c r="O135" s="1363">
        <v>0</v>
      </c>
      <c r="P135" s="1329">
        <v>3</v>
      </c>
      <c r="Q135" s="345">
        <v>3</v>
      </c>
      <c r="R135" s="345">
        <v>3</v>
      </c>
      <c r="S135" s="582">
        <v>12</v>
      </c>
      <c r="T135" s="1156">
        <v>31</v>
      </c>
      <c r="U135" s="1156">
        <v>0</v>
      </c>
      <c r="V135" s="1156">
        <v>0</v>
      </c>
      <c r="W135" s="1156">
        <v>0</v>
      </c>
      <c r="X135" s="1156">
        <v>0</v>
      </c>
      <c r="Y135" s="1156">
        <v>0</v>
      </c>
      <c r="Z135" s="1156">
        <v>0</v>
      </c>
      <c r="AA135" s="1156">
        <v>0</v>
      </c>
      <c r="AB135" s="1156">
        <v>0</v>
      </c>
      <c r="AC135" s="1156">
        <v>0</v>
      </c>
      <c r="AD135" s="1156">
        <v>24</v>
      </c>
      <c r="AE135" s="1156">
        <v>0</v>
      </c>
      <c r="AF135" s="1156">
        <v>24</v>
      </c>
      <c r="AG135" s="1156">
        <v>24</v>
      </c>
      <c r="AH135" s="1156">
        <v>11</v>
      </c>
      <c r="AI135" s="1156">
        <v>3</v>
      </c>
      <c r="AJ135" s="1156">
        <v>11</v>
      </c>
      <c r="AK135" s="1156">
        <v>0</v>
      </c>
      <c r="AL135" s="1636">
        <v>0</v>
      </c>
      <c r="AM135" s="1636">
        <v>0</v>
      </c>
      <c r="AN135" s="1636">
        <v>0</v>
      </c>
      <c r="AO135" s="1636">
        <v>0</v>
      </c>
      <c r="AP135" s="1636">
        <v>0</v>
      </c>
      <c r="AQ135" s="1636">
        <v>0</v>
      </c>
      <c r="AR135" s="1636">
        <v>0</v>
      </c>
      <c r="AS135" s="3397">
        <v>0</v>
      </c>
      <c r="AT135" s="1156">
        <v>4</v>
      </c>
      <c r="AU135" s="1156">
        <v>115</v>
      </c>
      <c r="AV135" s="512">
        <v>10</v>
      </c>
      <c r="AW135" s="512">
        <v>10</v>
      </c>
      <c r="AX135" s="512">
        <v>10</v>
      </c>
      <c r="AY135" s="512">
        <v>10</v>
      </c>
      <c r="AZ135" s="512">
        <v>10</v>
      </c>
      <c r="BA135" s="1156">
        <v>23</v>
      </c>
    </row>
  </sheetData>
  <sheetProtection formatColumns="0" formatRows="0" autoFilter="0" sort="0" insertRows="0" insertColumns="1" deleteRows="0" deleteColumns="0"/>
  <mergeCells count="305">
    <mergeCell ref="T133:AU133"/>
    <mergeCell ref="T134:AU134"/>
    <mergeCell ref="T132:AU132"/>
    <mergeCell ref="AU49:AU51"/>
    <mergeCell ref="T129:AU129"/>
    <mergeCell ref="T130:AU130"/>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U63:AU65"/>
    <mergeCell ref="AH63:AH64"/>
    <mergeCell ref="AI63:AI64"/>
    <mergeCell ref="AJ63:AJ64"/>
    <mergeCell ref="AK63:AK64"/>
    <mergeCell ref="V62:AC62"/>
    <mergeCell ref="AD62:AT62"/>
    <mergeCell ref="V57:AC57"/>
    <mergeCell ref="AD57:AT57"/>
    <mergeCell ref="V58:AC58"/>
    <mergeCell ref="AD58:AT58"/>
    <mergeCell ref="V59:AC59"/>
    <mergeCell ref="AD59:AT59"/>
    <mergeCell ref="V60:AC60"/>
    <mergeCell ref="AD60:AT60"/>
    <mergeCell ref="V61:AC61"/>
    <mergeCell ref="AD61:AT61"/>
    <mergeCell ref="E57:E70"/>
    <mergeCell ref="F58:F69"/>
    <mergeCell ref="G59:G68"/>
    <mergeCell ref="H60:H67"/>
    <mergeCell ref="I61:I66"/>
    <mergeCell ref="P61:P66"/>
    <mergeCell ref="J62:J65"/>
    <mergeCell ref="Q62:Q65"/>
    <mergeCell ref="K63:K64"/>
    <mergeCell ref="Z63:Z64"/>
    <mergeCell ref="AA63:AA64"/>
    <mergeCell ref="AB63:AB64"/>
    <mergeCell ref="AC63:AC64"/>
    <mergeCell ref="AU77:AU79"/>
    <mergeCell ref="AH77:AH78"/>
    <mergeCell ref="AI77:AI78"/>
    <mergeCell ref="AJ77:AJ78"/>
    <mergeCell ref="AK77:AK78"/>
    <mergeCell ref="V76:AC76"/>
    <mergeCell ref="AD76:AT76"/>
    <mergeCell ref="V71:AC71"/>
    <mergeCell ref="AD71:AT71"/>
    <mergeCell ref="V72:AC72"/>
    <mergeCell ref="AD72:AT72"/>
    <mergeCell ref="V73:AC73"/>
    <mergeCell ref="AD73:AT73"/>
    <mergeCell ref="V74:AC74"/>
    <mergeCell ref="AD74:AT74"/>
    <mergeCell ref="V75:AC75"/>
    <mergeCell ref="AD75:AT75"/>
    <mergeCell ref="E71:E84"/>
    <mergeCell ref="F72:F83"/>
    <mergeCell ref="G73:G82"/>
    <mergeCell ref="H74:H81"/>
    <mergeCell ref="I75:I80"/>
    <mergeCell ref="P75:P80"/>
    <mergeCell ref="J76:J79"/>
    <mergeCell ref="Q76:Q79"/>
    <mergeCell ref="K77:K78"/>
    <mergeCell ref="Z77:Z78"/>
    <mergeCell ref="AA77:AA78"/>
    <mergeCell ref="AB77:AB78"/>
    <mergeCell ref="AC77:AC78"/>
    <mergeCell ref="AU91:AU93"/>
    <mergeCell ref="AH91:AH92"/>
    <mergeCell ref="AI91:AI92"/>
    <mergeCell ref="AJ91:AJ92"/>
    <mergeCell ref="AK91:AK92"/>
    <mergeCell ref="V90:AC90"/>
    <mergeCell ref="AD90:AT90"/>
    <mergeCell ref="V85:AC85"/>
    <mergeCell ref="AD85:AT85"/>
    <mergeCell ref="V86:AC86"/>
    <mergeCell ref="AD86:AT86"/>
    <mergeCell ref="V87:AC87"/>
    <mergeCell ref="AD87:AT87"/>
    <mergeCell ref="V88:AC88"/>
    <mergeCell ref="AD88:AT88"/>
    <mergeCell ref="V89:AC89"/>
    <mergeCell ref="AD89:AT89"/>
    <mergeCell ref="E85:E98"/>
    <mergeCell ref="F86:F97"/>
    <mergeCell ref="G87:G96"/>
    <mergeCell ref="H88:H95"/>
    <mergeCell ref="I89:I94"/>
    <mergeCell ref="P89:P94"/>
    <mergeCell ref="J90:J93"/>
    <mergeCell ref="Q90:Q93"/>
    <mergeCell ref="K91:K92"/>
    <mergeCell ref="Z91:Z92"/>
    <mergeCell ref="AA91:AA92"/>
    <mergeCell ref="AB91:AB92"/>
    <mergeCell ref="AC91:AC92"/>
    <mergeCell ref="AU105:AU107"/>
    <mergeCell ref="AH105:AH106"/>
    <mergeCell ref="AI105:AI106"/>
    <mergeCell ref="AJ105:AJ106"/>
    <mergeCell ref="AK105:AK106"/>
    <mergeCell ref="V104:AC104"/>
    <mergeCell ref="AD104:AT104"/>
    <mergeCell ref="V99:AC99"/>
    <mergeCell ref="AD99:AT99"/>
    <mergeCell ref="V100:AC100"/>
    <mergeCell ref="AD100:AT100"/>
    <mergeCell ref="V101:AC101"/>
    <mergeCell ref="AD101:AT101"/>
    <mergeCell ref="V102:AC102"/>
    <mergeCell ref="AD102:AT102"/>
    <mergeCell ref="V103:AC103"/>
    <mergeCell ref="AD103:AT103"/>
    <mergeCell ref="E99:E112"/>
    <mergeCell ref="F100:F111"/>
    <mergeCell ref="G101:G110"/>
    <mergeCell ref="H102:H109"/>
    <mergeCell ref="I103:I108"/>
    <mergeCell ref="P103:P108"/>
    <mergeCell ref="J104:J107"/>
    <mergeCell ref="Q104:Q107"/>
    <mergeCell ref="K105:K106"/>
    <mergeCell ref="Z105:Z106"/>
    <mergeCell ref="AA105:AA106"/>
    <mergeCell ref="AB105:AB106"/>
    <mergeCell ref="AC105:AC106"/>
    <mergeCell ref="AU119:AU121"/>
    <mergeCell ref="AH119:AH120"/>
    <mergeCell ref="AI119:AI120"/>
    <mergeCell ref="AJ119:AJ120"/>
    <mergeCell ref="AK119:AK120"/>
    <mergeCell ref="V118:AC118"/>
    <mergeCell ref="AD118:AT118"/>
    <mergeCell ref="V113:AC113"/>
    <mergeCell ref="AD113:AT113"/>
    <mergeCell ref="V114:AC114"/>
    <mergeCell ref="AD114:AT114"/>
    <mergeCell ref="V115:AC115"/>
    <mergeCell ref="AD115:AT115"/>
    <mergeCell ref="V116:AC116"/>
    <mergeCell ref="AD116:AT116"/>
    <mergeCell ref="V117:AC117"/>
    <mergeCell ref="AD117:AT117"/>
    <mergeCell ref="E113:E126"/>
    <mergeCell ref="F114:F125"/>
    <mergeCell ref="G115:G124"/>
    <mergeCell ref="H116:H123"/>
    <mergeCell ref="I117:I122"/>
    <mergeCell ref="P117:P122"/>
    <mergeCell ref="J118:J121"/>
    <mergeCell ref="Q118:Q121"/>
    <mergeCell ref="K119:K120"/>
    <mergeCell ref="Z119:Z120"/>
    <mergeCell ref="AA119:AA120"/>
    <mergeCell ref="AB119:AB120"/>
    <mergeCell ref="AC119:AC12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P77:AP78"/>
    <mergeCell ref="AQ77:AQ78"/>
    <mergeCell ref="AR77:AR78"/>
    <mergeCell ref="AS77:AS78"/>
    <mergeCell ref="AP91:AP92"/>
    <mergeCell ref="AQ91:AQ92"/>
    <mergeCell ref="AR91:AR92"/>
    <mergeCell ref="AS91:AS92"/>
    <mergeCell ref="AP105:AP106"/>
    <mergeCell ref="AQ105:AQ106"/>
    <mergeCell ref="AR105:AR106"/>
    <mergeCell ref="AS105:AS106"/>
    <mergeCell ref="AP119:AP120"/>
    <mergeCell ref="AQ119:AQ120"/>
    <mergeCell ref="AR119:AR120"/>
    <mergeCell ref="AS119:AS120"/>
  </mergeCells>
  <dataValidations count="8">
    <dataValidation type="list" allowBlank="1" showInputMessage="1" errorTitle="Ошибка" error="Выберите значение из списка" prompt="Выберите значение из списка" sqref="V983158:AT983158 V65654:AT65654 V131190:AT131190 V196726:AT196726 V262262:AT262262 V327798:AT327798 V393334:AT393334 V458870:AT458870 V524406:AT524406 V589942:AT589942 V655478:AT655478 V721014:AT721014 V786550:AT786550 V852086:AT852086 V917622:AT917622">
      <formula1>kind_of_cons</formula1>
    </dataValidation>
    <dataValidation allowBlank="1" sqref="S131193:AU131199 S196729:AU196735 S262265:AU262271 S327801:AU327807 S393337:AU393343 S458873:AU458879 S524409:AU524415 S589945:AU589951 S655481:AU655487 S721017:AU721023 S786553:AU786559 S852089:AU852095 S917625:AU917631 S983161:AU983167 S65657:AU65663"/>
    <dataValidation type="list" allowBlank="1" showInputMessage="1" showErrorMessage="1" errorTitle="Ошибка" error="Выберите значение из списка" sqref="V983157:W983157 V65653:W65653 V131189:W131189 V196725:W196725 V262261:W262261 V327797:W327797 V393333:W393333 V458869:W458869 V524405:W524405 V589941:W589941 V655477:W655477 V721013:W721013 V786549:W786549 V852085:W852085 V917621:W917621 AD983157:AE983157 AD65653:AE65653 AD131189:AE131189 AD196725:AE196725 AD262261:AE262261 AD327797:AE327797 AD393333:AE393333 AD458869:AE458869 AD524405:AE524405 AD589941:AE589941 AD655477:AE655477 AD721013:AE721013 AD786549:AE786549 AD852085:AE852085 AD917621:AE917621">
      <formula1>kind_of_scheme_in</formula1>
    </dataValidation>
    <dataValidation type="textLength" operator="lessThanOrEqual" allowBlank="1" showInputMessage="1" showErrorMessage="1" errorTitle="Ошибка" error="Допускается ввод не более 900 символов!" sqref="AU65649:AU65656 AU131185:AU131192 AU196721:AU196728 AU262257:AU262264 AU327793:AU327800 AU393329:AU393336 AU458865:AU458872 AU524401:AU524408 AU589937:AU589944 AU655473:AU655480 AU721009:AU721016 AU786545:AU786552 AU852081:AU852088 AU917617:AU917624 AU983153:AU983160">
      <formula1>900</formula1>
    </dataValidation>
    <dataValidation type="list" allowBlank="1" showInputMessage="1" showErrorMessage="1" errorTitle="Ошибка" error="Выберите значение из списка" sqref="T65655 T131191 T196727 T262263 T327799 T393335 T458871 T524407 T589943 T655479 T721015 T786551 T852087 T917623 T98315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55 Z131191 Z196727 Z262263 Z327799 Z393335 Z458871 Z524407 Z589943 Z655479 Z721015 Z786551 Z852087 Z917623 Z983159 AB65655 AB131191 AB196727 AB262263 AB327799 AB393335 AB458871 AB524407 AB589943 AB655479 AB721015 AB786551 AB852087 AB917623 AB983159 Z8 AH65655 AH131191 AH196727 AH262263 AH327799 AH393335 AH458871 AH524407 AH589943 AH655479 AH721015 AH786551 AH852087 AH917623 AH983159 AJ65655 AJ131191 AJ196727 AJ262263 AJ327799 AJ393335 AJ458871 AJ524407 AJ589943 AJ655479 AJ721015 AJ786551 AJ852087 AJ917623 AJ983159 AJ49 AH49 AH8 AJ8 AB8 AH17 AJ17 Z49 AB49 Z63 AB63 AH63 AJ63 Z77 AB77 AH77 AJ77 Z91 AB91 AH91 AJ91 Z105 AB105 AH105 AJ105 Z119 AB119 AH119 AJ119 AP8 AR8 AP49 AR49 AP63 AR63 AP77 AR77 AP91 AR91 AP105 AR105 AP119 AR119"/>
    <dataValidation allowBlank="1" showInputMessage="1" showErrorMessage="1" prompt="Для выбора выполните двойной щелчок левой клавиши мыши по соответствующей ячейке." sqref="AA65655 AA131191 AA196727 AA262263 AA327799 AA393335 AA458871 AA524407 AA589943 AA655479 AA721015 AA786551 AA852087 AA917623 AA983159 AC131191 AC458871 AC196727 AC262263 AC327799 AC393335 AC524407 AC589943 AC655479 AC721015 AC786551 AC852087 AC917623 AC983159 AC65655 AI65655 AI131191 AI196727 AI262263 AI327799 AI393335 AI458871 AI524407 AI589943 AI655479 AI721015 AI786551 AI852087 AI917623 AI983159 AK327799:AS327799 AK393335:AS393335 AK49 AQ49 AS49 AK524407:AS524407 AK8 AQ8 AS8 AK589943:AS589943 AK655479:AS655479 AK17 AK721015:AS721015 AK786551:AS786551 AK852087:AS852087 AK917623:AS917623 AK983159:AS983159 AK65655:AS65655 AK131191:AS131191 AI49 AK458871:AS458871 AI8 AC8 AA8 AI17 AK196727:AS196727 AA49 AC49 AK262263:AS262263 AA63 AC63 AI63 AK63 AQ63 AS63 AA77 AC77 AI77 AK77 AQ77 AS77 AA91 AC91 AI91 AK91 AQ91 AS91 AA105 AC105 AI105 AK105 AQ105 AS105 AA119 AC119 AI119 AK119 AQ119 AS119"/>
    <dataValidation allowBlank="1" promptTitle="checkPeriodRange" sqref="Y65656 Y131192 Y196728 Y262264 Y327800 Y393336 Y458872 Y524408 Y589944 Y655480 Y721016 Y786552 Y852088 Y917624 Y983160 Y9 AG65656 AG131192 AG196728 AG262264 AG327800 AG393336 AG458872 AG524408 AG589944 AG655480 AG721016 AG786552 AG852088 AG917624 AG983160 AG9 AG50 AG18 Y50 Y64 AG64 Y78 AG78 Y92 AG92 Y106 AG106 Y120 AG120 AO9 AO50 AO64 AO78 AO92 AO106 AO1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75493-FDC6-D17E-616D-0.336C93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435</v>
      </c>
      <c r="M6" s="1636"/>
      <c r="P6" s="2258">
        <v>1</v>
      </c>
      <c r="Q6" s="1955"/>
      <c r="R6" s="357"/>
      <c r="S6" s="1959">
        <f>$I6</f>
      </c>
      <c r="T6" s="286" t="s">
        <v>436</v>
      </c>
      <c r="U6" s="301"/>
      <c r="V6" s="2246"/>
      <c r="W6" s="2247"/>
      <c r="X6" s="2247"/>
      <c r="Y6" s="2247"/>
      <c r="Z6" s="2247"/>
      <c r="AA6" s="2247"/>
      <c r="AB6" s="2247"/>
      <c r="AC6" s="2248"/>
      <c r="AD6" s="2246"/>
      <c r="AE6" s="2247"/>
      <c r="AF6" s="2247"/>
      <c r="AG6" s="2247"/>
      <c r="AH6" s="2247"/>
      <c r="AI6" s="2247"/>
      <c r="AJ6" s="2247"/>
      <c r="AK6" s="2247"/>
      <c r="AL6" s="2248"/>
      <c r="AM6" s="1259" t="s">
        <v>437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438</v>
      </c>
      <c r="M7" s="1636"/>
      <c r="N7" s="1632"/>
      <c r="P7" s="2258"/>
      <c r="Q7" s="2258">
        <v>1</v>
      </c>
      <c r="R7" s="358"/>
      <c r="S7" s="1959">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441</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442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443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444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445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446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447</v>
      </c>
      <c r="P22" s="1363"/>
      <c r="Q22" s="1372"/>
      <c r="R22" s="1372"/>
      <c r="S22" s="730"/>
      <c r="T22" s="1367" t="s">
        <v>448</v>
      </c>
      <c r="AA22" s="596" t="s">
        <v>449</v>
      </c>
      <c r="AC22" s="596" t="s">
        <v>450</v>
      </c>
      <c r="AD22" s="1367" t="s">
        <v>448</v>
      </c>
      <c r="AI22" s="596" t="s">
        <v>451</v>
      </c>
      <c r="AK22" s="596" t="s">
        <v>450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452</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453</v>
      </c>
      <c r="T31" s="2251"/>
      <c r="U31" s="1373"/>
      <c r="V31" s="2252" t="str">
        <f>IF(TITLE_NUMBER_PR_CHANGE="",IF(TITLE_NUMBER_PR="","",TITLE_NUMBER_PR),TITLE_NUMBER_PR_CHANGE)</f>
        <v>470/01-21</v>
      </c>
      <c r="W31" s="2252"/>
      <c r="X31" s="2252"/>
      <c r="Y31" s="2252"/>
      <c r="Z31" s="2252"/>
      <c r="AA31" s="2252"/>
      <c r="AB31" s="2252"/>
      <c r="AC31" s="1636"/>
      <c r="AD31" s="2252" t="str">
        <f>IF(TITLE_NUMBER_PR_CHANGE="",IF(TITLE_NUMBER_PR="","",TITLE_NUMBER_PR),TITLE_NUMBER_PR_CHANGE)</f>
        <v>470/01-21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454</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455</v>
      </c>
      <c r="T35" s="2251"/>
      <c r="U35" s="1373"/>
      <c r="V35" s="2252" t="str">
        <f>IF(TITLE_NUMBER_PR_CHANGE="",IF(TITLE_NUMBER_PR="","",TITLE_NUMBER_PR),TITLE_NUMBER_PR_CHANGE)</f>
        <v>470/01-21</v>
      </c>
      <c r="W35" s="2252"/>
      <c r="X35" s="2252"/>
      <c r="Y35" s="2252"/>
      <c r="Z35" s="2252"/>
      <c r="AA35" s="2252"/>
      <c r="AB35" s="2252"/>
      <c r="AC35" s="1636"/>
      <c r="AD35" s="2252" t="str">
        <f>IF(TITLE_NUMBER_PR_CHANGE="",IF(TITLE_NUMBER_PR="","",TITLE_NUMBER_PR),TITLE_NUMBER_PR_CHANGE)</f>
        <v>470/01-21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456</v>
      </c>
      <c r="AD36" s="1636"/>
      <c r="AE36" s="1636"/>
      <c r="AF36" s="1636"/>
      <c r="AG36" s="1636"/>
      <c r="AH36" s="1636"/>
      <c r="AI36" s="1636"/>
      <c r="AJ36" s="1636"/>
      <c r="AK36" s="1643" t="s">
        <v>456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632">
        <v>14</v>
      </c>
    </row>
    <row customHeight="1" ht="14.699999999999998">
      <c r="Q39" s="377"/>
      <c r="R39" s="377"/>
      <c r="S39" s="2274" t="s">
        <v>90</v>
      </c>
      <c r="T39" s="2210" t="s">
        <v>457</v>
      </c>
      <c r="U39" s="338"/>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632">
        <v>14</v>
      </c>
    </row>
    <row customHeight="1" ht="35.699999999999996">
      <c r="Q40" s="377"/>
      <c r="R40" s="377"/>
      <c r="S40" s="2274"/>
      <c r="T40" s="2210"/>
      <c r="U40" s="1032"/>
      <c r="V40" s="2261" t="s">
        <v>462</v>
      </c>
      <c r="W40" s="2284" t="s">
        <v>463</v>
      </c>
      <c r="X40" s="2263" t="s">
        <v>464</v>
      </c>
      <c r="Y40" s="2264"/>
      <c r="Z40" s="2263" t="s">
        <v>477</v>
      </c>
      <c r="AA40" s="2270"/>
      <c r="AB40" s="2264"/>
      <c r="AC40" s="2279"/>
      <c r="AD40" s="2261" t="s">
        <v>462</v>
      </c>
      <c r="AE40" s="2284" t="s">
        <v>463</v>
      </c>
      <c r="AF40" s="2263" t="s">
        <v>464</v>
      </c>
      <c r="AG40" s="2264"/>
      <c r="AH40" s="2263" t="s">
        <v>465</v>
      </c>
      <c r="AI40" s="2270"/>
      <c r="AJ40" s="2264"/>
      <c r="AK40" s="2279"/>
      <c r="AL40" s="2282"/>
      <c r="AM40" s="2128"/>
      <c r="AS40" s="1632">
        <v>34</v>
      </c>
    </row>
    <row customHeight="1" ht="35.699999999999996">
      <c r="A41" s="1267"/>
      <c r="B41" s="1267" t="s">
        <v>137</v>
      </c>
      <c r="C41" s="1267" t="s">
        <v>138</v>
      </c>
      <c r="D41" s="1267" t="s">
        <v>139</v>
      </c>
      <c r="E41" s="1311" t="s">
        <v>466</v>
      </c>
      <c r="F41" s="1311" t="s">
        <v>467</v>
      </c>
      <c r="G41" s="1311" t="s">
        <v>468</v>
      </c>
      <c r="H41" s="1311" t="s">
        <v>469</v>
      </c>
      <c r="I41" s="1311" t="s">
        <v>470</v>
      </c>
      <c r="J41" s="1311" t="s">
        <v>471</v>
      </c>
      <c r="K41" s="1311" t="s">
        <v>472</v>
      </c>
      <c r="L41" s="1311" t="s">
        <v>447</v>
      </c>
      <c r="Q41" s="377"/>
      <c r="R41" s="377"/>
      <c r="S41" s="2274"/>
      <c r="T41" s="2210"/>
      <c r="U41" s="303"/>
      <c r="V41" s="2262"/>
      <c r="W41" s="2285"/>
      <c r="X41" s="1939" t="s">
        <v>473</v>
      </c>
      <c r="Y41" s="1939" t="s">
        <v>474</v>
      </c>
      <c r="Z41" s="1939" t="s">
        <v>475</v>
      </c>
      <c r="AA41" s="2271" t="s">
        <v>476</v>
      </c>
      <c r="AB41" s="2272"/>
      <c r="AC41" s="2280"/>
      <c r="AD41" s="2262"/>
      <c r="AE41" s="2285"/>
      <c r="AF41" s="1939" t="s">
        <v>473</v>
      </c>
      <c r="AG41" s="1939" t="s">
        <v>474</v>
      </c>
      <c r="AH41" s="1939" t="s">
        <v>475</v>
      </c>
      <c r="AI41" s="2271" t="s">
        <v>476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244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244</v>
      </c>
      <c r="B44" s="1268" t="s">
        <v>245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1625"/>
      <c r="AP44" s="1625" t="str">
        <f>IF(T44="","",T44)</f>
        <v>Территория действия тарифа</v>
      </c>
      <c r="AQ44" s="1625"/>
      <c r="AR44" s="1625"/>
      <c r="AS44" s="1632">
        <v>21</v>
      </c>
    </row>
    <row customHeight="1" ht="24">
      <c r="A45" s="1268" t="s">
        <v>244</v>
      </c>
      <c r="B45" s="1268" t="s">
        <v>245</v>
      </c>
      <c r="C45" s="1268" t="s">
        <v>246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1625"/>
      <c r="AP45" s="1625" t="str">
        <f>IF(T45="","",T45)</f>
        <v>Наименование системы теплоснабжения </v>
      </c>
      <c r="AQ45" s="1625"/>
      <c r="AR45" s="1625"/>
      <c r="AS45" s="1632">
        <v>23</v>
      </c>
    </row>
    <row customHeight="1" ht="22.049999999999997">
      <c r="A46" s="1268" t="s">
        <v>244</v>
      </c>
      <c r="B46" s="1268" t="s">
        <v>245</v>
      </c>
      <c r="C46" s="1268" t="s">
        <v>246</v>
      </c>
      <c r="D46" s="1268" t="s">
        <v>247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1625"/>
      <c r="AP46" s="1625" t="str">
        <f>IF(T46="","",T46)</f>
        <v>Источник тепловой энергии  </v>
      </c>
      <c r="AQ46" s="1625"/>
      <c r="AR46" s="1625"/>
      <c r="AS46" s="1632">
        <v>21</v>
      </c>
    </row>
    <row customHeight="1" ht="49.5">
      <c r="A47" s="1268" t="s">
        <v>244</v>
      </c>
      <c r="B47" s="1268" t="s">
        <v>245</v>
      </c>
      <c r="C47" s="1268" t="s">
        <v>246</v>
      </c>
      <c r="D47" s="1268" t="s">
        <v>247</v>
      </c>
      <c r="E47" s="2291"/>
      <c r="F47" s="2291"/>
      <c r="G47" s="2291"/>
      <c r="H47" s="2291"/>
      <c r="I47" s="2128" t="str">
        <f>S46&amp;".1"</f>
        <v>....1</v>
      </c>
      <c r="J47" s="1268"/>
      <c r="K47" s="1268"/>
      <c r="L47" s="1311" t="s">
        <v>435</v>
      </c>
      <c r="P47" s="2258">
        <v>1</v>
      </c>
      <c r="Q47" s="1955"/>
      <c r="R47" s="357"/>
      <c r="S47" s="1959" t="str">
        <f>$I47</f>
        <v>....1</v>
      </c>
      <c r="T47" s="286" t="s">
        <v>436</v>
      </c>
      <c r="U47" s="301"/>
      <c r="V47" s="2246"/>
      <c r="W47" s="2247"/>
      <c r="X47" s="2247"/>
      <c r="Y47" s="2247"/>
      <c r="Z47" s="2247"/>
      <c r="AA47" s="2247"/>
      <c r="AB47" s="2247"/>
      <c r="AC47" s="2248"/>
      <c r="AD47" s="2246"/>
      <c r="AE47" s="2247"/>
      <c r="AF47" s="2247"/>
      <c r="AG47" s="2247"/>
      <c r="AH47" s="2247"/>
      <c r="AI47" s="2247"/>
      <c r="AJ47" s="2247"/>
      <c r="AK47" s="2247"/>
      <c r="AL47" s="2248"/>
      <c r="AM47" s="1259" t="s">
        <v>437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244</v>
      </c>
      <c r="B48" s="1268" t="s">
        <v>245</v>
      </c>
      <c r="C48" s="1268" t="s">
        <v>246</v>
      </c>
      <c r="D48" s="1268" t="s">
        <v>247</v>
      </c>
      <c r="E48" s="2291"/>
      <c r="F48" s="2291"/>
      <c r="G48" s="2291"/>
      <c r="H48" s="2291"/>
      <c r="I48" s="2102"/>
      <c r="J48" s="2128" t="str">
        <f>I47&amp;".1"</f>
        <v>....1.1</v>
      </c>
      <c r="K48" s="1268"/>
      <c r="L48" s="1311" t="s">
        <v>438</v>
      </c>
      <c r="P48" s="2258"/>
      <c r="Q48" s="2258">
        <v>1</v>
      </c>
      <c r="R48" s="358"/>
      <c r="S48" s="1959" t="str">
        <f>$J48</f>
        <v>....1.1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1625"/>
      <c r="AP48" s="1625" t="str">
        <f>IF(T48="","",T48)</f>
        <v>Группа потребителей</v>
      </c>
      <c r="AQ48" s="1625"/>
      <c r="AR48" s="1625"/>
      <c r="AS48" s="1632">
        <v>21</v>
      </c>
    </row>
    <row customHeight="1" ht="22.049999999999997">
      <c r="A49" s="1268" t="s">
        <v>244</v>
      </c>
      <c r="B49" s="1268" t="s">
        <v>245</v>
      </c>
      <c r="C49" s="1268" t="s">
        <v>246</v>
      </c>
      <c r="D49" s="1268" t="s">
        <v>247</v>
      </c>
      <c r="E49" s="2291"/>
      <c r="F49" s="2291"/>
      <c r="G49" s="2291"/>
      <c r="H49" s="2291"/>
      <c r="I49" s="2102"/>
      <c r="J49" s="2102"/>
      <c r="K49" s="2128" t="str">
        <f>J48&amp;".1"</f>
        <v>....1.1.1</v>
      </c>
      <c r="L49" s="1311" t="s">
        <v>441</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442</v>
      </c>
      <c r="AN49" s="1637">
        <f>STRCHECKDATE(V50:AL50)</f>
      </c>
      <c r="AO49" s="1625"/>
      <c r="AP49" s="1625" t="str">
        <f>IF(T49="","",T49)</f>
        <v/>
      </c>
      <c r="AQ49" s="1625"/>
      <c r="AR49" s="1625"/>
      <c r="AS49" s="1632">
        <v>21</v>
      </c>
    </row>
    <row customHeight="1" ht="1.05">
      <c r="A50" s="1268" t="s">
        <v>244</v>
      </c>
      <c r="B50" s="1268" t="s">
        <v>245</v>
      </c>
      <c r="C50" s="1268" t="s">
        <v>246</v>
      </c>
      <c r="D50" s="1268" t="s">
        <v>247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244</v>
      </c>
      <c r="B51" s="1268" t="s">
        <v>245</v>
      </c>
      <c r="C51" s="1268" t="s">
        <v>246</v>
      </c>
      <c r="D51" s="1268" t="s">
        <v>247</v>
      </c>
      <c r="E51" s="2291"/>
      <c r="F51" s="2291"/>
      <c r="G51" s="2291"/>
      <c r="H51" s="2291"/>
      <c r="I51" s="2102"/>
      <c r="J51" s="2128"/>
      <c r="K51" s="1268"/>
      <c r="L51" s="1311"/>
      <c r="P51" s="2258"/>
      <c r="Q51" s="2258"/>
      <c r="R51" s="357"/>
      <c r="S51" s="1279"/>
      <c r="T51" s="289" t="s">
        <v>443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244</v>
      </c>
      <c r="B52" s="1268" t="s">
        <v>245</v>
      </c>
      <c r="C52" s="1268" t="s">
        <v>246</v>
      </c>
      <c r="D52" s="1268" t="s">
        <v>247</v>
      </c>
      <c r="E52" s="2291"/>
      <c r="F52" s="2291"/>
      <c r="G52" s="2291"/>
      <c r="H52" s="2291"/>
      <c r="I52" s="2128"/>
      <c r="J52" s="1268"/>
      <c r="K52" s="1268"/>
      <c r="L52" s="1311"/>
      <c r="P52" s="2258"/>
      <c r="Q52" s="1955"/>
      <c r="R52" s="357"/>
      <c r="S52" s="1279"/>
      <c r="T52" s="288" t="s">
        <v>444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244</v>
      </c>
      <c r="B53" s="1268" t="s">
        <v>245</v>
      </c>
      <c r="C53" s="1268" t="s">
        <v>246</v>
      </c>
      <c r="D53" s="1268" t="s">
        <v>247</v>
      </c>
      <c r="E53" s="2291"/>
      <c r="F53" s="2291"/>
      <c r="G53" s="2291"/>
      <c r="H53" s="2290"/>
      <c r="I53" s="1268"/>
      <c r="J53" s="1268"/>
      <c r="K53" s="1268"/>
      <c r="L53" s="1311"/>
      <c r="M53" s="1611"/>
      <c r="N53" s="1611"/>
      <c r="O53" s="1636"/>
      <c r="P53" s="361"/>
      <c r="Q53" s="376"/>
      <c r="R53" s="356"/>
      <c r="S53" s="1279"/>
      <c r="T53" s="366" t="s">
        <v>445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244</v>
      </c>
      <c r="B54" s="1376" t="s">
        <v>245</v>
      </c>
      <c r="C54" s="1376" t="s">
        <v>246</v>
      </c>
      <c r="D54" s="1375"/>
      <c r="E54" s="2291"/>
      <c r="F54" s="2291"/>
      <c r="G54" s="2290"/>
      <c r="H54" s="1375"/>
      <c r="I54" s="1375"/>
      <c r="J54" s="1375"/>
      <c r="K54" s="1375"/>
      <c r="L54" s="1378"/>
      <c r="M54" s="1379"/>
      <c r="N54" s="1379"/>
      <c r="O54" s="352"/>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244</v>
      </c>
      <c r="B55" s="1376" t="s">
        <v>245</v>
      </c>
      <c r="C55" s="1375"/>
      <c r="D55" s="1375"/>
      <c r="E55" s="2291"/>
      <c r="F55" s="2290"/>
      <c r="G55" s="1375"/>
      <c r="H55" s="1375"/>
      <c r="I55" s="1375"/>
      <c r="J55" s="1375"/>
      <c r="K55" s="1375"/>
      <c r="L55" s="1378"/>
      <c r="M55" s="1380"/>
      <c r="N55" s="1380"/>
      <c r="O55" s="35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244</v>
      </c>
      <c r="B56" s="1376"/>
      <c r="C56" s="1376"/>
      <c r="D56" s="1376"/>
      <c r="E56" s="2290"/>
      <c r="F56" s="1376"/>
      <c r="G56" s="1376"/>
      <c r="H56" s="1376"/>
      <c r="I56" s="1376"/>
      <c r="J56" s="1376"/>
      <c r="K56" s="1376"/>
      <c r="L56" s="1382"/>
      <c r="M56" s="1380"/>
      <c r="N56" s="1380"/>
      <c r="O56" s="352"/>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FC5CF-2A18-A186-AE6B-0.3A01F34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435</v>
      </c>
      <c r="M6" s="1636"/>
      <c r="P6" s="2258">
        <v>1</v>
      </c>
      <c r="Q6" s="1955"/>
      <c r="R6" s="357"/>
      <c r="S6" s="1959">
        <f>$I6</f>
      </c>
      <c r="T6" s="286" t="s">
        <v>436</v>
      </c>
      <c r="U6" s="301"/>
      <c r="V6" s="2246"/>
      <c r="W6" s="2247"/>
      <c r="X6" s="2247"/>
      <c r="Y6" s="2247"/>
      <c r="Z6" s="2247"/>
      <c r="AA6" s="2247"/>
      <c r="AB6" s="2247"/>
      <c r="AC6" s="2248"/>
      <c r="AD6" s="2246"/>
      <c r="AE6" s="2247"/>
      <c r="AF6" s="2247"/>
      <c r="AG6" s="2247"/>
      <c r="AH6" s="2247"/>
      <c r="AI6" s="2247"/>
      <c r="AJ6" s="2247"/>
      <c r="AK6" s="2247"/>
      <c r="AL6" s="2248"/>
      <c r="AM6" s="1259" t="s">
        <v>437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438</v>
      </c>
      <c r="M7" s="1636"/>
      <c r="N7" s="1632"/>
      <c r="P7" s="2258"/>
      <c r="Q7" s="2258">
        <v>1</v>
      </c>
      <c r="R7" s="358"/>
      <c r="S7" s="1959">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441</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442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443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444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445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446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447</v>
      </c>
      <c r="P22" s="1363"/>
      <c r="Q22" s="1372"/>
      <c r="R22" s="1372"/>
      <c r="S22" s="730"/>
      <c r="T22" s="1367" t="s">
        <v>448</v>
      </c>
      <c r="AA22" s="596" t="s">
        <v>449</v>
      </c>
      <c r="AC22" s="596" t="s">
        <v>450</v>
      </c>
      <c r="AD22" s="1367" t="s">
        <v>448</v>
      </c>
      <c r="AI22" s="596" t="s">
        <v>451</v>
      </c>
      <c r="AK22" s="596" t="s">
        <v>450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452</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453</v>
      </c>
      <c r="T31" s="2251"/>
      <c r="U31" s="1373"/>
      <c r="V31" s="2252" t="str">
        <f>IF(TITLE_NUMBER_PR_CHANGE="",IF(TITLE_NUMBER_PR="","",TITLE_NUMBER_PR),TITLE_NUMBER_PR_CHANGE)</f>
        <v>470/01-21</v>
      </c>
      <c r="W31" s="2252"/>
      <c r="X31" s="2252"/>
      <c r="Y31" s="2252"/>
      <c r="Z31" s="2252"/>
      <c r="AA31" s="2252"/>
      <c r="AB31" s="2252"/>
      <c r="AC31" s="1636"/>
      <c r="AD31" s="2252" t="str">
        <f>IF(TITLE_NUMBER_PR_CHANGE="",IF(TITLE_NUMBER_PR="","",TITLE_NUMBER_PR),TITLE_NUMBER_PR_CHANGE)</f>
        <v>470/01-21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454</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455</v>
      </c>
      <c r="T35" s="2251"/>
      <c r="U35" s="1373"/>
      <c r="V35" s="2252" t="str">
        <f>IF(TITLE_NUMBER_PR_CHANGE="",IF(TITLE_NUMBER_PR="","",TITLE_NUMBER_PR),TITLE_NUMBER_PR_CHANGE)</f>
        <v>470/01-21</v>
      </c>
      <c r="W35" s="2252"/>
      <c r="X35" s="2252"/>
      <c r="Y35" s="2252"/>
      <c r="Z35" s="2252"/>
      <c r="AA35" s="2252"/>
      <c r="AB35" s="2252"/>
      <c r="AC35" s="1636"/>
      <c r="AD35" s="2252" t="str">
        <f>IF(TITLE_NUMBER_PR_CHANGE="",IF(TITLE_NUMBER_PR="","",TITLE_NUMBER_PR),TITLE_NUMBER_PR_CHANGE)</f>
        <v>470/01-21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456</v>
      </c>
      <c r="AD36" s="1636"/>
      <c r="AE36" s="1636"/>
      <c r="AF36" s="1636"/>
      <c r="AG36" s="1636"/>
      <c r="AH36" s="1636"/>
      <c r="AI36" s="1636"/>
      <c r="AJ36" s="1636"/>
      <c r="AK36" s="1643" t="s">
        <v>456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632">
        <v>14</v>
      </c>
    </row>
    <row customHeight="1" ht="14.699999999999998">
      <c r="Q39" s="377"/>
      <c r="R39" s="377"/>
      <c r="S39" s="2274" t="s">
        <v>90</v>
      </c>
      <c r="T39" s="2210" t="s">
        <v>457</v>
      </c>
      <c r="U39" s="338"/>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632">
        <v>14</v>
      </c>
    </row>
    <row customHeight="1" ht="35.699999999999996">
      <c r="Q40" s="377"/>
      <c r="R40" s="377"/>
      <c r="S40" s="2274"/>
      <c r="T40" s="2210"/>
      <c r="U40" s="1032"/>
      <c r="V40" s="2261" t="s">
        <v>462</v>
      </c>
      <c r="W40" s="2284" t="s">
        <v>463</v>
      </c>
      <c r="X40" s="2263" t="s">
        <v>464</v>
      </c>
      <c r="Y40" s="2264"/>
      <c r="Z40" s="2263" t="s">
        <v>477</v>
      </c>
      <c r="AA40" s="2270"/>
      <c r="AB40" s="2264"/>
      <c r="AC40" s="2279"/>
      <c r="AD40" s="2261" t="s">
        <v>462</v>
      </c>
      <c r="AE40" s="2284" t="s">
        <v>463</v>
      </c>
      <c r="AF40" s="2263" t="s">
        <v>464</v>
      </c>
      <c r="AG40" s="2264"/>
      <c r="AH40" s="2263" t="s">
        <v>465</v>
      </c>
      <c r="AI40" s="2270"/>
      <c r="AJ40" s="2264"/>
      <c r="AK40" s="2279"/>
      <c r="AL40" s="2282"/>
      <c r="AM40" s="2128"/>
      <c r="AS40" s="1632">
        <v>34</v>
      </c>
    </row>
    <row customHeight="1" ht="35.699999999999996">
      <c r="A41" s="1267"/>
      <c r="B41" s="1267" t="s">
        <v>137</v>
      </c>
      <c r="C41" s="1267" t="s">
        <v>138</v>
      </c>
      <c r="D41" s="1267" t="s">
        <v>139</v>
      </c>
      <c r="E41" s="1311" t="s">
        <v>466</v>
      </c>
      <c r="F41" s="1311" t="s">
        <v>467</v>
      </c>
      <c r="G41" s="1311" t="s">
        <v>468</v>
      </c>
      <c r="H41" s="1311" t="s">
        <v>469</v>
      </c>
      <c r="I41" s="1311" t="s">
        <v>470</v>
      </c>
      <c r="J41" s="1311" t="s">
        <v>471</v>
      </c>
      <c r="K41" s="1311" t="s">
        <v>472</v>
      </c>
      <c r="L41" s="1311" t="s">
        <v>447</v>
      </c>
      <c r="Q41" s="377"/>
      <c r="R41" s="377"/>
      <c r="S41" s="2274"/>
      <c r="T41" s="2210"/>
      <c r="U41" s="303"/>
      <c r="V41" s="2262"/>
      <c r="W41" s="2285"/>
      <c r="X41" s="1939" t="s">
        <v>473</v>
      </c>
      <c r="Y41" s="1939" t="s">
        <v>474</v>
      </c>
      <c r="Z41" s="1939" t="s">
        <v>475</v>
      </c>
      <c r="AA41" s="2271" t="s">
        <v>476</v>
      </c>
      <c r="AB41" s="2272"/>
      <c r="AC41" s="2280"/>
      <c r="AD41" s="2262"/>
      <c r="AE41" s="2285"/>
      <c r="AF41" s="1939" t="s">
        <v>473</v>
      </c>
      <c r="AG41" s="1939" t="s">
        <v>474</v>
      </c>
      <c r="AH41" s="1939" t="s">
        <v>475</v>
      </c>
      <c r="AI41" s="2271" t="s">
        <v>476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244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244</v>
      </c>
      <c r="B44" s="1268" t="s">
        <v>245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1625"/>
      <c r="AP44" s="1625" t="str">
        <f>IF(T44="","",T44)</f>
        <v>Территория действия тарифа</v>
      </c>
      <c r="AQ44" s="1625"/>
      <c r="AR44" s="1625"/>
      <c r="AS44" s="1632">
        <v>21</v>
      </c>
    </row>
    <row customHeight="1" ht="24">
      <c r="A45" s="1268" t="s">
        <v>244</v>
      </c>
      <c r="B45" s="1268" t="s">
        <v>245</v>
      </c>
      <c r="C45" s="1268" t="s">
        <v>246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1625"/>
      <c r="AP45" s="1625" t="str">
        <f>IF(T45="","",T45)</f>
        <v>Наименование системы теплоснабжения </v>
      </c>
      <c r="AQ45" s="1625"/>
      <c r="AR45" s="1625"/>
      <c r="AS45" s="1632">
        <v>23</v>
      </c>
    </row>
    <row customHeight="1" ht="22.049999999999997">
      <c r="A46" s="1268" t="s">
        <v>244</v>
      </c>
      <c r="B46" s="1268" t="s">
        <v>245</v>
      </c>
      <c r="C46" s="1268" t="s">
        <v>246</v>
      </c>
      <c r="D46" s="1268" t="s">
        <v>247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1625"/>
      <c r="AP46" s="1625" t="str">
        <f>IF(T46="","",T46)</f>
        <v>Источник тепловой энергии  </v>
      </c>
      <c r="AQ46" s="1625"/>
      <c r="AR46" s="1625"/>
      <c r="AS46" s="1632">
        <v>21</v>
      </c>
    </row>
    <row customHeight="1" ht="49.5">
      <c r="A47" s="1268" t="s">
        <v>244</v>
      </c>
      <c r="B47" s="1268" t="s">
        <v>245</v>
      </c>
      <c r="C47" s="1268" t="s">
        <v>246</v>
      </c>
      <c r="D47" s="1268" t="s">
        <v>247</v>
      </c>
      <c r="E47" s="2291"/>
      <c r="F47" s="2291"/>
      <c r="G47" s="2291"/>
      <c r="H47" s="2291"/>
      <c r="I47" s="2128" t="str">
        <f>S46&amp;".1"</f>
        <v>....1</v>
      </c>
      <c r="J47" s="1268"/>
      <c r="K47" s="1268"/>
      <c r="L47" s="1311" t="s">
        <v>435</v>
      </c>
      <c r="P47" s="2258">
        <v>1</v>
      </c>
      <c r="Q47" s="1955"/>
      <c r="R47" s="357"/>
      <c r="S47" s="1959" t="str">
        <f>$I47</f>
        <v>....1</v>
      </c>
      <c r="T47" s="286" t="s">
        <v>436</v>
      </c>
      <c r="U47" s="301"/>
      <c r="V47" s="2246"/>
      <c r="W47" s="2247"/>
      <c r="X47" s="2247"/>
      <c r="Y47" s="2247"/>
      <c r="Z47" s="2247"/>
      <c r="AA47" s="2247"/>
      <c r="AB47" s="2247"/>
      <c r="AC47" s="2248"/>
      <c r="AD47" s="2246"/>
      <c r="AE47" s="2247"/>
      <c r="AF47" s="2247"/>
      <c r="AG47" s="2247"/>
      <c r="AH47" s="2247"/>
      <c r="AI47" s="2247"/>
      <c r="AJ47" s="2247"/>
      <c r="AK47" s="2247"/>
      <c r="AL47" s="2248"/>
      <c r="AM47" s="1259" t="s">
        <v>437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244</v>
      </c>
      <c r="B48" s="1268" t="s">
        <v>245</v>
      </c>
      <c r="C48" s="1268" t="s">
        <v>246</v>
      </c>
      <c r="D48" s="1268" t="s">
        <v>247</v>
      </c>
      <c r="E48" s="2291"/>
      <c r="F48" s="2291"/>
      <c r="G48" s="2291"/>
      <c r="H48" s="2291"/>
      <c r="I48" s="2102"/>
      <c r="J48" s="2128" t="str">
        <f>I47&amp;".1"</f>
        <v>....1.1</v>
      </c>
      <c r="K48" s="1268"/>
      <c r="L48" s="1311" t="s">
        <v>438</v>
      </c>
      <c r="P48" s="2258"/>
      <c r="Q48" s="2258">
        <v>1</v>
      </c>
      <c r="R48" s="358"/>
      <c r="S48" s="1959" t="str">
        <f>$J48</f>
        <v>....1.1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1625"/>
      <c r="AP48" s="1625" t="str">
        <f>IF(T48="","",T48)</f>
        <v>Группа потребителей</v>
      </c>
      <c r="AQ48" s="1625"/>
      <c r="AR48" s="1625"/>
      <c r="AS48" s="1632">
        <v>21</v>
      </c>
    </row>
    <row customHeight="1" ht="22.049999999999997">
      <c r="A49" s="1268" t="s">
        <v>244</v>
      </c>
      <c r="B49" s="1268" t="s">
        <v>245</v>
      </c>
      <c r="C49" s="1268" t="s">
        <v>246</v>
      </c>
      <c r="D49" s="1268" t="s">
        <v>247</v>
      </c>
      <c r="E49" s="2291"/>
      <c r="F49" s="2291"/>
      <c r="G49" s="2291"/>
      <c r="H49" s="2291"/>
      <c r="I49" s="2102"/>
      <c r="J49" s="2102"/>
      <c r="K49" s="2128" t="str">
        <f>J48&amp;".1"</f>
        <v>....1.1.1</v>
      </c>
      <c r="L49" s="1311" t="s">
        <v>441</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442</v>
      </c>
      <c r="AN49" s="1637">
        <f>STRCHECKDATE(V50:AL50)</f>
      </c>
      <c r="AO49" s="1625"/>
      <c r="AP49" s="1625" t="str">
        <f>IF(T49="","",T49)</f>
        <v/>
      </c>
      <c r="AQ49" s="1625"/>
      <c r="AR49" s="1625"/>
      <c r="AS49" s="1632">
        <v>21</v>
      </c>
    </row>
    <row customHeight="1" ht="1.05">
      <c r="A50" s="1268" t="s">
        <v>244</v>
      </c>
      <c r="B50" s="1268" t="s">
        <v>245</v>
      </c>
      <c r="C50" s="1268" t="s">
        <v>246</v>
      </c>
      <c r="D50" s="1268" t="s">
        <v>247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244</v>
      </c>
      <c r="B51" s="1268" t="s">
        <v>245</v>
      </c>
      <c r="C51" s="1268" t="s">
        <v>246</v>
      </c>
      <c r="D51" s="1268" t="s">
        <v>247</v>
      </c>
      <c r="E51" s="2291"/>
      <c r="F51" s="2291"/>
      <c r="G51" s="2291"/>
      <c r="H51" s="2291"/>
      <c r="I51" s="2102"/>
      <c r="J51" s="2128"/>
      <c r="K51" s="1268"/>
      <c r="L51" s="1311"/>
      <c r="P51" s="2258"/>
      <c r="Q51" s="2258"/>
      <c r="R51" s="357"/>
      <c r="S51" s="1279"/>
      <c r="T51" s="289" t="s">
        <v>443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244</v>
      </c>
      <c r="B52" s="1268" t="s">
        <v>245</v>
      </c>
      <c r="C52" s="1268" t="s">
        <v>246</v>
      </c>
      <c r="D52" s="1268" t="s">
        <v>247</v>
      </c>
      <c r="E52" s="2291"/>
      <c r="F52" s="2291"/>
      <c r="G52" s="2291"/>
      <c r="H52" s="2291"/>
      <c r="I52" s="2128"/>
      <c r="J52" s="1268"/>
      <c r="K52" s="1268"/>
      <c r="L52" s="1311"/>
      <c r="P52" s="2258"/>
      <c r="Q52" s="1955"/>
      <c r="R52" s="357"/>
      <c r="S52" s="1279"/>
      <c r="T52" s="288" t="s">
        <v>444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244</v>
      </c>
      <c r="B53" s="1268" t="s">
        <v>245</v>
      </c>
      <c r="C53" s="1268" t="s">
        <v>246</v>
      </c>
      <c r="D53" s="1268" t="s">
        <v>247</v>
      </c>
      <c r="E53" s="2291"/>
      <c r="F53" s="2291"/>
      <c r="G53" s="2291"/>
      <c r="H53" s="2290"/>
      <c r="I53" s="1268"/>
      <c r="J53" s="1268"/>
      <c r="K53" s="1268"/>
      <c r="L53" s="1311"/>
      <c r="M53" s="1611"/>
      <c r="N53" s="1611"/>
      <c r="O53" s="1636"/>
      <c r="P53" s="361"/>
      <c r="Q53" s="376"/>
      <c r="R53" s="356"/>
      <c r="S53" s="1279"/>
      <c r="T53" s="366" t="s">
        <v>445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244</v>
      </c>
      <c r="B54" s="1268" t="s">
        <v>245</v>
      </c>
      <c r="C54" s="1268" t="s">
        <v>246</v>
      </c>
      <c r="D54" s="1975"/>
      <c r="E54" s="2291"/>
      <c r="F54" s="2291"/>
      <c r="G54" s="2290"/>
      <c r="H54" s="1975"/>
      <c r="I54" s="1975"/>
      <c r="J54" s="1975"/>
      <c r="K54" s="1975"/>
      <c r="L54" s="1381"/>
      <c r="M54" s="1611"/>
      <c r="N54" s="1611"/>
      <c r="O54" s="163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244</v>
      </c>
      <c r="B55" s="1268" t="s">
        <v>245</v>
      </c>
      <c r="C55" s="1975"/>
      <c r="D55" s="1975"/>
      <c r="E55" s="2291"/>
      <c r="F55" s="2290"/>
      <c r="G55" s="1975"/>
      <c r="H55" s="1975"/>
      <c r="I55" s="1975"/>
      <c r="J55" s="1975"/>
      <c r="K55" s="1975"/>
      <c r="L55" s="1381"/>
      <c r="M55" s="1976"/>
      <c r="N55" s="1976"/>
      <c r="O55" s="1636"/>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244</v>
      </c>
      <c r="B56" s="1268"/>
      <c r="C56" s="1268"/>
      <c r="D56" s="1268"/>
      <c r="E56" s="2290"/>
      <c r="F56" s="1268"/>
      <c r="G56" s="1268"/>
      <c r="H56" s="1268"/>
      <c r="I56" s="1268"/>
      <c r="J56" s="1268"/>
      <c r="K56" s="1268"/>
      <c r="L56" s="1311"/>
      <c r="M56" s="1976"/>
      <c r="N56" s="1976"/>
      <c r="O56" s="1636"/>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74E9D-554A-FDD7-8CC1-0.7C6B90E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435</v>
      </c>
      <c r="M6" s="538"/>
      <c r="P6" s="2258">
        <v>1</v>
      </c>
      <c r="Q6" s="1332"/>
      <c r="R6" s="357"/>
      <c r="S6" s="1337">
        <f>$I6</f>
      </c>
      <c r="T6" s="286" t="s">
        <v>436</v>
      </c>
      <c r="U6" s="301"/>
      <c r="V6" s="2246"/>
      <c r="W6" s="2247"/>
      <c r="X6" s="2247"/>
      <c r="Y6" s="2247"/>
      <c r="Z6" s="2247"/>
      <c r="AA6" s="2247"/>
      <c r="AB6" s="2247"/>
      <c r="AC6" s="2248"/>
      <c r="AD6" s="2246"/>
      <c r="AE6" s="2247"/>
      <c r="AF6" s="2247"/>
      <c r="AG6" s="2247"/>
      <c r="AH6" s="2247"/>
      <c r="AI6" s="2247"/>
      <c r="AJ6" s="2247"/>
      <c r="AK6" s="2247"/>
      <c r="AL6" s="2248"/>
      <c r="AM6" s="1259" t="s">
        <v>437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438</v>
      </c>
      <c r="M7" s="538"/>
      <c r="N7" s="1367"/>
      <c r="P7" s="2258"/>
      <c r="Q7" s="2258">
        <v>1</v>
      </c>
      <c r="R7" s="358"/>
      <c r="S7" s="1337">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441</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442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443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444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445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446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447</v>
      </c>
      <c r="P22" s="1363"/>
      <c r="Q22" s="1372"/>
      <c r="R22" s="1372"/>
      <c r="S22" s="730"/>
      <c r="T22" s="1161" t="s">
        <v>448</v>
      </c>
      <c r="AA22" s="187" t="s">
        <v>449</v>
      </c>
      <c r="AC22" s="187" t="s">
        <v>450</v>
      </c>
      <c r="AD22" s="1161" t="s">
        <v>448</v>
      </c>
      <c r="AI22" s="187" t="s">
        <v>451</v>
      </c>
      <c r="AK22" s="187" t="s">
        <v>450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456</v>
      </c>
      <c r="AD36" s="327"/>
      <c r="AE36" s="327"/>
      <c r="AF36" s="327"/>
      <c r="AG36" s="327"/>
      <c r="AH36" s="327"/>
      <c r="AI36" s="327"/>
      <c r="AJ36" s="327"/>
      <c r="AK36" s="279" t="s">
        <v>456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156">
        <v>14</v>
      </c>
    </row>
    <row customHeight="1" ht="14.699999999999998">
      <c r="Q39" s="377"/>
      <c r="R39" s="377"/>
      <c r="S39" s="2274" t="s">
        <v>90</v>
      </c>
      <c r="T39" s="2210" t="s">
        <v>457</v>
      </c>
      <c r="U39" s="302"/>
      <c r="V39" s="2275" t="s">
        <v>458</v>
      </c>
      <c r="W39" s="2276"/>
      <c r="X39" s="2292"/>
      <c r="Y39" s="2292"/>
      <c r="Z39" s="2276"/>
      <c r="AA39" s="2276"/>
      <c r="AB39" s="2277"/>
      <c r="AC39" s="2278" t="s">
        <v>459</v>
      </c>
      <c r="AD39" s="2275" t="s">
        <v>458</v>
      </c>
      <c r="AE39" s="2276"/>
      <c r="AF39" s="2292"/>
      <c r="AG39" s="2292"/>
      <c r="AH39" s="2276"/>
      <c r="AI39" s="2276"/>
      <c r="AJ39" s="2277"/>
      <c r="AK39" s="2278" t="s">
        <v>460</v>
      </c>
      <c r="AL39" s="2281" t="s">
        <v>461</v>
      </c>
      <c r="AM39" s="2128"/>
      <c r="AS39" s="1156">
        <v>14</v>
      </c>
    </row>
    <row customHeight="1" ht="24">
      <c r="Q40" s="377"/>
      <c r="R40" s="377"/>
      <c r="S40" s="2274"/>
      <c r="T40" s="2210"/>
      <c r="U40" s="1032"/>
      <c r="V40" s="2293" t="s">
        <v>462</v>
      </c>
      <c r="W40" s="2295" t="s">
        <v>463</v>
      </c>
      <c r="X40" s="1377" t="s">
        <v>464</v>
      </c>
      <c r="Y40" s="1377"/>
      <c r="Z40" s="2270" t="s">
        <v>465</v>
      </c>
      <c r="AA40" s="2270"/>
      <c r="AB40" s="2264"/>
      <c r="AC40" s="2279"/>
      <c r="AD40" s="2293" t="s">
        <v>462</v>
      </c>
      <c r="AE40" s="2295" t="s">
        <v>463</v>
      </c>
      <c r="AF40" s="1377" t="s">
        <v>464</v>
      </c>
      <c r="AG40" s="1377"/>
      <c r="AH40" s="2270" t="s">
        <v>465</v>
      </c>
      <c r="AI40" s="2270"/>
      <c r="AJ40" s="2264"/>
      <c r="AK40" s="2279"/>
      <c r="AL40" s="2282"/>
      <c r="AM40" s="2128"/>
      <c r="AS40" s="1156">
        <v>23</v>
      </c>
    </row>
    <row s="1267" customFormat="1" customHeight="1" ht="24">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M41" s="1363"/>
      <c r="N41" s="1363"/>
      <c r="O41" s="1363"/>
      <c r="P41" s="1329"/>
      <c r="Q41" s="377"/>
      <c r="R41" s="377"/>
      <c r="S41" s="2274"/>
      <c r="T41" s="2210"/>
      <c r="U41" s="303"/>
      <c r="V41" s="2294"/>
      <c r="W41" s="2296"/>
      <c r="X41" s="1374" t="s">
        <v>473</v>
      </c>
      <c r="Y41" s="1374" t="s">
        <v>474</v>
      </c>
      <c r="Z41" s="1335" t="s">
        <v>475</v>
      </c>
      <c r="AA41" s="2271" t="s">
        <v>476</v>
      </c>
      <c r="AB41" s="2272"/>
      <c r="AC41" s="2280"/>
      <c r="AD41" s="2294"/>
      <c r="AE41" s="2296"/>
      <c r="AF41" s="1374" t="s">
        <v>473</v>
      </c>
      <c r="AG41" s="1374" t="s">
        <v>474</v>
      </c>
      <c r="AH41" s="1335" t="s">
        <v>475</v>
      </c>
      <c r="AI41" s="2271" t="s">
        <v>476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226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226</v>
      </c>
      <c r="B44" s="1364" t="s">
        <v>227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501"/>
      <c r="AP44" s="501" t="str">
        <f>IF(T44="","",T44)</f>
        <v>Территория действия тарифа</v>
      </c>
      <c r="AQ44" s="501"/>
      <c r="AR44" s="501"/>
      <c r="AS44" s="1156">
        <v>21</v>
      </c>
    </row>
    <row customHeight="1" ht="24">
      <c r="A45" s="1364" t="s">
        <v>226</v>
      </c>
      <c r="B45" s="1364" t="s">
        <v>227</v>
      </c>
      <c r="C45" s="1364" t="s">
        <v>228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501"/>
      <c r="AP45" s="501" t="str">
        <f>IF(T45="","",T45)</f>
        <v>Наименование системы теплоснабжения </v>
      </c>
      <c r="AQ45" s="501"/>
      <c r="AR45" s="501"/>
      <c r="AS45" s="1156">
        <v>23</v>
      </c>
    </row>
    <row customHeight="1" ht="22.049999999999997">
      <c r="A46" s="1364" t="s">
        <v>226</v>
      </c>
      <c r="B46" s="1364" t="s">
        <v>227</v>
      </c>
      <c r="C46" s="1364" t="s">
        <v>228</v>
      </c>
      <c r="D46" s="1364" t="s">
        <v>229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501"/>
      <c r="AP46" s="501" t="str">
        <f>IF(T46="","",T46)</f>
        <v>Источник тепловой энергии  </v>
      </c>
      <c r="AQ46" s="501"/>
      <c r="AR46" s="501"/>
      <c r="AS46" s="1156">
        <v>21</v>
      </c>
    </row>
    <row customHeight="1" ht="49.5">
      <c r="A47" s="1364" t="s">
        <v>226</v>
      </c>
      <c r="B47" s="1364" t="s">
        <v>227</v>
      </c>
      <c r="C47" s="1364" t="s">
        <v>228</v>
      </c>
      <c r="D47" s="1364" t="s">
        <v>229</v>
      </c>
      <c r="E47" s="2260"/>
      <c r="F47" s="2260"/>
      <c r="G47" s="2260"/>
      <c r="H47" s="2260"/>
      <c r="I47" s="2257" t="str">
        <f>S46&amp;".1"</f>
        <v>....1</v>
      </c>
      <c r="J47" s="1364"/>
      <c r="K47" s="1364"/>
      <c r="L47" s="1365" t="s">
        <v>435</v>
      </c>
      <c r="P47" s="2258">
        <v>1</v>
      </c>
      <c r="Q47" s="1332"/>
      <c r="R47" s="357"/>
      <c r="S47" s="1337" t="str">
        <f>$I47</f>
        <v>....1</v>
      </c>
      <c r="T47" s="286" t="s">
        <v>436</v>
      </c>
      <c r="U47" s="301"/>
      <c r="V47" s="2246"/>
      <c r="W47" s="2247"/>
      <c r="X47" s="2247"/>
      <c r="Y47" s="2247"/>
      <c r="Z47" s="2247"/>
      <c r="AA47" s="2247"/>
      <c r="AB47" s="2247"/>
      <c r="AC47" s="2248"/>
      <c r="AD47" s="2246"/>
      <c r="AE47" s="2247"/>
      <c r="AF47" s="2247"/>
      <c r="AG47" s="2247"/>
      <c r="AH47" s="2247"/>
      <c r="AI47" s="2247"/>
      <c r="AJ47" s="2247"/>
      <c r="AK47" s="2247"/>
      <c r="AL47" s="2248"/>
      <c r="AM47" s="1259" t="s">
        <v>437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226</v>
      </c>
      <c r="B48" s="1364" t="s">
        <v>227</v>
      </c>
      <c r="C48" s="1364" t="s">
        <v>228</v>
      </c>
      <c r="D48" s="1364" t="s">
        <v>229</v>
      </c>
      <c r="E48" s="2260"/>
      <c r="F48" s="2260"/>
      <c r="G48" s="2260"/>
      <c r="H48" s="2260"/>
      <c r="I48" s="2287"/>
      <c r="J48" s="2257" t="str">
        <f>I47&amp;".1"</f>
        <v>....1.1</v>
      </c>
      <c r="K48" s="1364"/>
      <c r="L48" s="1365" t="s">
        <v>438</v>
      </c>
      <c r="P48" s="2258"/>
      <c r="Q48" s="2258">
        <v>1</v>
      </c>
      <c r="R48" s="358"/>
      <c r="S48" s="1337" t="str">
        <f>$J48</f>
        <v>....1.1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501"/>
      <c r="AP48" s="501" t="str">
        <f>IF(T48="","",T48)</f>
        <v>Группа потребителей</v>
      </c>
      <c r="AQ48" s="501"/>
      <c r="AR48" s="501"/>
      <c r="AS48" s="1156">
        <v>21</v>
      </c>
    </row>
    <row customHeight="1" ht="22.049999999999997">
      <c r="A49" s="1364" t="s">
        <v>226</v>
      </c>
      <c r="B49" s="1364" t="s">
        <v>227</v>
      </c>
      <c r="C49" s="1364" t="s">
        <v>228</v>
      </c>
      <c r="D49" s="1364" t="s">
        <v>229</v>
      </c>
      <c r="E49" s="2260"/>
      <c r="F49" s="2260"/>
      <c r="G49" s="2260"/>
      <c r="H49" s="2260"/>
      <c r="I49" s="2287"/>
      <c r="J49" s="2287"/>
      <c r="K49" s="2257" t="str">
        <f>J48&amp;".1"</f>
        <v>....1.1.1</v>
      </c>
      <c r="L49" s="1365" t="s">
        <v>441</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442</v>
      </c>
      <c r="AN49" s="512">
        <f>STRCHECKDATE(V50:AL50)</f>
      </c>
      <c r="AO49" s="501"/>
      <c r="AP49" s="501" t="str">
        <f>IF(T49="","",T49)</f>
        <v/>
      </c>
      <c r="AQ49" s="501"/>
      <c r="AR49" s="501"/>
      <c r="AS49" s="1156">
        <v>21</v>
      </c>
    </row>
    <row customHeight="1" ht="1.05">
      <c r="A50" s="1364" t="s">
        <v>226</v>
      </c>
      <c r="B50" s="1364" t="s">
        <v>227</v>
      </c>
      <c r="C50" s="1364" t="s">
        <v>228</v>
      </c>
      <c r="D50" s="1364" t="s">
        <v>229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226</v>
      </c>
      <c r="B51" s="1364" t="s">
        <v>227</v>
      </c>
      <c r="C51" s="1364" t="s">
        <v>228</v>
      </c>
      <c r="D51" s="1364" t="s">
        <v>229</v>
      </c>
      <c r="E51" s="2260"/>
      <c r="F51" s="2260"/>
      <c r="G51" s="2260"/>
      <c r="H51" s="2260"/>
      <c r="I51" s="2287"/>
      <c r="J51" s="2257"/>
      <c r="K51" s="1364"/>
      <c r="L51" s="1365"/>
      <c r="P51" s="2258"/>
      <c r="Q51" s="2258"/>
      <c r="R51" s="357"/>
      <c r="S51" s="1279"/>
      <c r="T51" s="289" t="s">
        <v>443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226</v>
      </c>
      <c r="B52" s="1364" t="s">
        <v>227</v>
      </c>
      <c r="C52" s="1364" t="s">
        <v>228</v>
      </c>
      <c r="D52" s="1364" t="s">
        <v>229</v>
      </c>
      <c r="E52" s="2260"/>
      <c r="F52" s="2260"/>
      <c r="G52" s="2260"/>
      <c r="H52" s="2260"/>
      <c r="I52" s="2257"/>
      <c r="J52" s="1364"/>
      <c r="K52" s="1364"/>
      <c r="L52" s="1365"/>
      <c r="P52" s="2258"/>
      <c r="Q52" s="1332"/>
      <c r="R52" s="357"/>
      <c r="S52" s="1279"/>
      <c r="T52" s="288" t="s">
        <v>444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226</v>
      </c>
      <c r="B53" s="1364" t="s">
        <v>227</v>
      </c>
      <c r="C53" s="1364" t="s">
        <v>228</v>
      </c>
      <c r="D53" s="1364" t="s">
        <v>229</v>
      </c>
      <c r="E53" s="2260"/>
      <c r="F53" s="2260"/>
      <c r="G53" s="2260"/>
      <c r="H53" s="2259"/>
      <c r="I53" s="1364"/>
      <c r="J53" s="1364"/>
      <c r="K53" s="1364"/>
      <c r="L53" s="1365"/>
      <c r="M53" s="1366"/>
      <c r="N53" s="1366"/>
      <c r="O53" s="538"/>
      <c r="P53" s="361"/>
      <c r="Q53" s="376"/>
      <c r="R53" s="356"/>
      <c r="S53" s="1279"/>
      <c r="T53" s="366" t="s">
        <v>445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226</v>
      </c>
      <c r="B54" s="1344" t="s">
        <v>227</v>
      </c>
      <c r="C54" s="1344" t="s">
        <v>228</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226</v>
      </c>
      <c r="B55" s="1344" t="s">
        <v>227</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226</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91D52-4381-765D-91A8-0.852020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435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438</v>
      </c>
      <c r="M7" s="538"/>
      <c r="N7" s="1367"/>
      <c r="P7" s="2258"/>
      <c r="Q7" s="2258">
        <v>1</v>
      </c>
      <c r="R7" s="358"/>
      <c r="S7" s="1337">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441</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442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443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444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446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447</v>
      </c>
      <c r="P22" s="1363"/>
      <c r="Q22" s="1372"/>
      <c r="R22" s="1372"/>
      <c r="S22" s="730"/>
      <c r="T22" s="1161" t="s">
        <v>448</v>
      </c>
      <c r="AA22" s="187" t="s">
        <v>449</v>
      </c>
      <c r="AC22" s="187" t="s">
        <v>450</v>
      </c>
      <c r="AD22" s="1161" t="s">
        <v>448</v>
      </c>
      <c r="AI22" s="187" t="s">
        <v>451</v>
      </c>
      <c r="AK22" s="187" t="s">
        <v>450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456</v>
      </c>
      <c r="AD36" s="327"/>
      <c r="AE36" s="327"/>
      <c r="AF36" s="327"/>
      <c r="AG36" s="327"/>
      <c r="AH36" s="327"/>
      <c r="AI36" s="327"/>
      <c r="AJ36" s="327"/>
      <c r="AK36" s="279" t="s">
        <v>456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156">
        <v>14</v>
      </c>
    </row>
    <row customHeight="1" ht="14.699999999999998">
      <c r="Q39" s="377"/>
      <c r="R39" s="377"/>
      <c r="S39" s="2274" t="s">
        <v>90</v>
      </c>
      <c r="T39" s="2210" t="s">
        <v>457</v>
      </c>
      <c r="U39" s="302"/>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156">
        <v>14</v>
      </c>
    </row>
    <row customHeight="1" ht="35.699999999999996">
      <c r="Q40" s="377"/>
      <c r="R40" s="377"/>
      <c r="S40" s="2274"/>
      <c r="T40" s="2210"/>
      <c r="U40" s="1032"/>
      <c r="V40" s="2261" t="s">
        <v>462</v>
      </c>
      <c r="W40" s="2284"/>
      <c r="X40" s="2263" t="s">
        <v>464</v>
      </c>
      <c r="Y40" s="2264"/>
      <c r="Z40" s="2263" t="s">
        <v>465</v>
      </c>
      <c r="AA40" s="2270"/>
      <c r="AB40" s="2264"/>
      <c r="AC40" s="2279"/>
      <c r="AD40" s="2261" t="s">
        <v>480</v>
      </c>
      <c r="AE40" s="2284"/>
      <c r="AF40" s="2263" t="s">
        <v>464</v>
      </c>
      <c r="AG40" s="2264"/>
      <c r="AH40" s="2263" t="s">
        <v>465</v>
      </c>
      <c r="AI40" s="2270"/>
      <c r="AJ40" s="2264"/>
      <c r="AK40" s="2279"/>
      <c r="AL40" s="2282"/>
      <c r="AM40" s="2128"/>
      <c r="AS40" s="1156">
        <v>34</v>
      </c>
    </row>
    <row customHeight="1" ht="35.699999999999996">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Q41" s="377"/>
      <c r="R41" s="377"/>
      <c r="S41" s="2274"/>
      <c r="T41" s="2210"/>
      <c r="U41" s="303"/>
      <c r="V41" s="2262"/>
      <c r="W41" s="2285"/>
      <c r="X41" s="1223" t="s">
        <v>473</v>
      </c>
      <c r="Y41" s="1223" t="s">
        <v>474</v>
      </c>
      <c r="Z41" s="1339" t="s">
        <v>475</v>
      </c>
      <c r="AA41" s="2271" t="s">
        <v>476</v>
      </c>
      <c r="AB41" s="2272"/>
      <c r="AC41" s="2280"/>
      <c r="AD41" s="2262"/>
      <c r="AE41" s="2285"/>
      <c r="AF41" s="1223" t="s">
        <v>473</v>
      </c>
      <c r="AG41" s="1223" t="s">
        <v>474</v>
      </c>
      <c r="AH41" s="1339" t="s">
        <v>475</v>
      </c>
      <c r="AI41" s="2271" t="s">
        <v>476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202</v>
      </c>
      <c r="B44" s="1364" t="s">
        <v>203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501"/>
      <c r="AP44" s="501" t="str">
        <f>IF(T44="","",T44)</f>
        <v>Территория действия тарифа</v>
      </c>
      <c r="AQ44" s="501"/>
      <c r="AR44" s="501"/>
      <c r="AS44" s="1156">
        <v>21</v>
      </c>
    </row>
    <row customHeight="1" ht="24">
      <c r="A45" s="1364" t="s">
        <v>202</v>
      </c>
      <c r="B45" s="1364" t="s">
        <v>203</v>
      </c>
      <c r="C45" s="1364" t="s">
        <v>204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501"/>
      <c r="AP45" s="501" t="str">
        <f>IF(T45="","",T45)</f>
        <v>Наименование системы теплоснабжения </v>
      </c>
      <c r="AQ45" s="501"/>
      <c r="AR45" s="501"/>
      <c r="AS45" s="1156">
        <v>23</v>
      </c>
    </row>
    <row customHeight="1" ht="22.049999999999997">
      <c r="A46" s="1364" t="s">
        <v>202</v>
      </c>
      <c r="B46" s="1364" t="s">
        <v>203</v>
      </c>
      <c r="C46" s="1364" t="s">
        <v>204</v>
      </c>
      <c r="D46" s="1364" t="s">
        <v>205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501"/>
      <c r="AP46" s="501" t="str">
        <f>IF(T46="","",T46)</f>
        <v>Источник тепловой энергии  </v>
      </c>
      <c r="AQ46" s="501"/>
      <c r="AR46" s="501"/>
      <c r="AS46" s="1156">
        <v>21</v>
      </c>
    </row>
    <row s="1643" customFormat="1" customHeight="1" ht="0">
      <c r="A47" s="1344" t="s">
        <v>202</v>
      </c>
      <c r="B47" s="1344" t="s">
        <v>203</v>
      </c>
      <c r="C47" s="1344" t="s">
        <v>204</v>
      </c>
      <c r="D47" s="1344" t="s">
        <v>205</v>
      </c>
      <c r="E47" s="2260"/>
      <c r="F47" s="2260"/>
      <c r="G47" s="2260"/>
      <c r="H47" s="2260"/>
      <c r="I47" s="2257" t="str">
        <f>S46&amp;".1"</f>
        <v>....1</v>
      </c>
      <c r="J47" s="1344"/>
      <c r="K47" s="1344"/>
      <c r="L47" s="1347" t="s">
        <v>435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202</v>
      </c>
      <c r="B48" s="1364" t="s">
        <v>203</v>
      </c>
      <c r="C48" s="1364" t="s">
        <v>204</v>
      </c>
      <c r="D48" s="1364" t="s">
        <v>205</v>
      </c>
      <c r="E48" s="2260"/>
      <c r="F48" s="2260"/>
      <c r="G48" s="2260"/>
      <c r="H48" s="2260"/>
      <c r="I48" s="2287"/>
      <c r="J48" s="2257" t="str">
        <f>S46&amp;".1"</f>
        <v>....1</v>
      </c>
      <c r="K48" s="1364"/>
      <c r="L48" s="1365" t="s">
        <v>438</v>
      </c>
      <c r="P48" s="2258"/>
      <c r="Q48" s="2258">
        <v>1</v>
      </c>
      <c r="R48" s="358"/>
      <c r="S48" s="1337" t="str">
        <f>$J48</f>
        <v>....1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501"/>
      <c r="AP48" s="501" t="str">
        <f>IF(T48="","",T48)</f>
        <v>Группа потребителей</v>
      </c>
      <c r="AQ48" s="501"/>
      <c r="AR48" s="501"/>
      <c r="AS48" s="1156">
        <v>21</v>
      </c>
    </row>
    <row customHeight="1" ht="22.049999999999997">
      <c r="A49" s="1364" t="s">
        <v>202</v>
      </c>
      <c r="B49" s="1364" t="s">
        <v>203</v>
      </c>
      <c r="C49" s="1364" t="s">
        <v>204</v>
      </c>
      <c r="D49" s="1364" t="s">
        <v>205</v>
      </c>
      <c r="E49" s="2260"/>
      <c r="F49" s="2260"/>
      <c r="G49" s="2260"/>
      <c r="H49" s="2260"/>
      <c r="I49" s="2287"/>
      <c r="J49" s="2287"/>
      <c r="K49" s="2257" t="str">
        <f>J48&amp;".1"</f>
        <v>....1.1</v>
      </c>
      <c r="L49" s="1365" t="s">
        <v>441</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481</v>
      </c>
      <c r="AN49" s="512">
        <f>STRCHECKDATE(V50:AL50)</f>
      </c>
      <c r="AO49" s="501"/>
      <c r="AP49" s="501" t="str">
        <f>IF(T49="","",T49)</f>
        <v/>
      </c>
      <c r="AQ49" s="501"/>
      <c r="AR49" s="501"/>
      <c r="AS49" s="1156">
        <v>21</v>
      </c>
    </row>
    <row customHeight="1" ht="1.05">
      <c r="A50" s="1364" t="s">
        <v>202</v>
      </c>
      <c r="B50" s="1364" t="s">
        <v>203</v>
      </c>
      <c r="C50" s="1364" t="s">
        <v>204</v>
      </c>
      <c r="D50" s="1364" t="s">
        <v>205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202</v>
      </c>
      <c r="B51" s="1364" t="s">
        <v>203</v>
      </c>
      <c r="C51" s="1364" t="s">
        <v>204</v>
      </c>
      <c r="D51" s="1364" t="s">
        <v>205</v>
      </c>
      <c r="E51" s="2260"/>
      <c r="F51" s="2260"/>
      <c r="G51" s="2260"/>
      <c r="H51" s="2260"/>
      <c r="I51" s="2287"/>
      <c r="J51" s="2257"/>
      <c r="K51" s="1364"/>
      <c r="L51" s="1365"/>
      <c r="P51" s="2258"/>
      <c r="Q51" s="2258"/>
      <c r="R51" s="357"/>
      <c r="S51" s="1279"/>
      <c r="T51" s="288" t="s">
        <v>443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202</v>
      </c>
      <c r="B52" s="1364" t="s">
        <v>203</v>
      </c>
      <c r="C52" s="1364" t="s">
        <v>204</v>
      </c>
      <c r="D52" s="1364" t="s">
        <v>205</v>
      </c>
      <c r="E52" s="2260"/>
      <c r="F52" s="2260"/>
      <c r="G52" s="2260"/>
      <c r="H52" s="2260"/>
      <c r="I52" s="2257"/>
      <c r="J52" s="1364"/>
      <c r="K52" s="1364"/>
      <c r="L52" s="1365"/>
      <c r="P52" s="2258"/>
      <c r="Q52" s="1332"/>
      <c r="R52" s="357"/>
      <c r="S52" s="1279"/>
      <c r="T52" s="366" t="s">
        <v>444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202</v>
      </c>
      <c r="B53" s="1364" t="s">
        <v>203</v>
      </c>
      <c r="C53" s="1364" t="s">
        <v>204</v>
      </c>
      <c r="D53" s="1364" t="s">
        <v>205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202</v>
      </c>
      <c r="B54" s="1344" t="s">
        <v>203</v>
      </c>
      <c r="C54" s="1344" t="s">
        <v>204</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202</v>
      </c>
      <c r="B55" s="1344" t="s">
        <v>203</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202</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E9203-3617-DA14-5F44-0.1CBBC4A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431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432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433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434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435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438</v>
      </c>
      <c r="M7" s="538"/>
      <c r="N7" s="1367"/>
      <c r="P7" s="2258"/>
      <c r="Q7" s="2258">
        <v>1</v>
      </c>
      <c r="R7" s="1643"/>
      <c r="S7" s="2008">
        <f>$J7</f>
      </c>
      <c r="T7" s="287" t="s">
        <v>439</v>
      </c>
      <c r="U7" s="301"/>
      <c r="V7" s="2306"/>
      <c r="W7" s="2306"/>
      <c r="X7" s="2306"/>
      <c r="Y7" s="2306"/>
      <c r="Z7" s="2306"/>
      <c r="AA7" s="2306"/>
      <c r="AB7" s="2306"/>
      <c r="AC7" s="2306"/>
      <c r="AD7" s="2306"/>
      <c r="AE7" s="2306"/>
      <c r="AF7" s="2306"/>
      <c r="AG7" s="2306"/>
      <c r="AH7" s="2306"/>
      <c r="AI7" s="2306"/>
      <c r="AJ7" s="2306"/>
      <c r="AK7" s="2306"/>
      <c r="AL7" s="2306"/>
      <c r="AM7" s="2011" t="s">
        <v>440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441</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442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443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444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446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447</v>
      </c>
      <c r="P22" s="1363"/>
      <c r="Q22" s="1372"/>
      <c r="R22" s="1372"/>
      <c r="S22" s="730"/>
      <c r="T22" s="1161" t="s">
        <v>448</v>
      </c>
      <c r="AA22" s="187" t="s">
        <v>449</v>
      </c>
      <c r="AC22" s="187" t="s">
        <v>450</v>
      </c>
      <c r="AD22" s="1161" t="s">
        <v>448</v>
      </c>
      <c r="AI22" s="187" t="s">
        <v>451</v>
      </c>
      <c r="AK22" s="187" t="s">
        <v>450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456</v>
      </c>
      <c r="AD36" s="327"/>
      <c r="AE36" s="327"/>
      <c r="AF36" s="327"/>
      <c r="AG36" s="327"/>
      <c r="AH36" s="327"/>
      <c r="AI36" s="327"/>
      <c r="AJ36" s="327"/>
      <c r="AK36" s="279" t="s">
        <v>456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156">
        <v>14</v>
      </c>
    </row>
    <row customHeight="1" ht="14.699999999999998">
      <c r="Q39" s="377"/>
      <c r="R39" s="377"/>
      <c r="S39" s="2274" t="s">
        <v>90</v>
      </c>
      <c r="T39" s="2210" t="s">
        <v>457</v>
      </c>
      <c r="U39" s="302"/>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156">
        <v>14</v>
      </c>
    </row>
    <row customHeight="1" ht="35.699999999999996">
      <c r="Q40" s="377"/>
      <c r="R40" s="377"/>
      <c r="S40" s="2274"/>
      <c r="T40" s="2210"/>
      <c r="U40" s="1032"/>
      <c r="V40" s="2261" t="s">
        <v>462</v>
      </c>
      <c r="W40" s="2284"/>
      <c r="X40" s="2263" t="s">
        <v>464</v>
      </c>
      <c r="Y40" s="2264"/>
      <c r="Z40" s="2263" t="s">
        <v>465</v>
      </c>
      <c r="AA40" s="2270"/>
      <c r="AB40" s="2264"/>
      <c r="AC40" s="2279"/>
      <c r="AD40" s="2261" t="s">
        <v>480</v>
      </c>
      <c r="AE40" s="2284"/>
      <c r="AF40" s="2263" t="s">
        <v>464</v>
      </c>
      <c r="AG40" s="2264"/>
      <c r="AH40" s="2263" t="s">
        <v>465</v>
      </c>
      <c r="AI40" s="2270"/>
      <c r="AJ40" s="2264"/>
      <c r="AK40" s="2279"/>
      <c r="AL40" s="2282"/>
      <c r="AM40" s="2128"/>
      <c r="AS40" s="1156">
        <v>34</v>
      </c>
    </row>
    <row customHeight="1" ht="35.699999999999996">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Q41" s="377"/>
      <c r="R41" s="377"/>
      <c r="S41" s="2274"/>
      <c r="T41" s="2210"/>
      <c r="U41" s="303"/>
      <c r="V41" s="2262"/>
      <c r="W41" s="2285"/>
      <c r="X41" s="1223" t="s">
        <v>473</v>
      </c>
      <c r="Y41" s="1223" t="s">
        <v>474</v>
      </c>
      <c r="Z41" s="1339" t="s">
        <v>475</v>
      </c>
      <c r="AA41" s="2271" t="s">
        <v>476</v>
      </c>
      <c r="AB41" s="2272"/>
      <c r="AC41" s="2280"/>
      <c r="AD41" s="2262"/>
      <c r="AE41" s="2285"/>
      <c r="AF41" s="1223" t="s">
        <v>473</v>
      </c>
      <c r="AG41" s="1223" t="s">
        <v>474</v>
      </c>
      <c r="AH41" s="1339" t="s">
        <v>475</v>
      </c>
      <c r="AI41" s="2271" t="s">
        <v>476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214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214</v>
      </c>
      <c r="B44" s="1364" t="s">
        <v>215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501"/>
      <c r="AP44" s="501" t="str">
        <f>IF(T44="","",T44)</f>
        <v>Территория действия тарифа</v>
      </c>
      <c r="AQ44" s="501"/>
      <c r="AR44" s="501"/>
      <c r="AS44" s="1156">
        <v>21</v>
      </c>
    </row>
    <row customHeight="1" ht="24">
      <c r="A45" s="1364" t="s">
        <v>214</v>
      </c>
      <c r="B45" s="1364" t="s">
        <v>215</v>
      </c>
      <c r="C45" s="1364" t="s">
        <v>216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501"/>
      <c r="AP45" s="501" t="str">
        <f>IF(T45="","",T45)</f>
        <v>Наименование системы теплоснабжения </v>
      </c>
      <c r="AQ45" s="501"/>
      <c r="AR45" s="501"/>
      <c r="AS45" s="1156">
        <v>23</v>
      </c>
    </row>
    <row customHeight="1" ht="22.049999999999997">
      <c r="A46" s="1364" t="s">
        <v>214</v>
      </c>
      <c r="B46" s="1364" t="s">
        <v>215</v>
      </c>
      <c r="C46" s="1364" t="s">
        <v>216</v>
      </c>
      <c r="D46" s="1364" t="s">
        <v>217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501"/>
      <c r="AP46" s="501" t="str">
        <f>IF(T46="","",T46)</f>
        <v>Источник тепловой энергии  </v>
      </c>
      <c r="AQ46" s="501"/>
      <c r="AR46" s="501"/>
      <c r="AS46" s="1156">
        <v>21</v>
      </c>
    </row>
    <row s="1643" customFormat="1" customHeight="1" ht="0">
      <c r="A47" s="1344" t="s">
        <v>214</v>
      </c>
      <c r="B47" s="1344" t="s">
        <v>215</v>
      </c>
      <c r="C47" s="1344" t="s">
        <v>216</v>
      </c>
      <c r="D47" s="1344" t="s">
        <v>217</v>
      </c>
      <c r="E47" s="2260"/>
      <c r="F47" s="2260"/>
      <c r="G47" s="2260"/>
      <c r="H47" s="2260"/>
      <c r="I47" s="2257" t="str">
        <f>S46&amp;".1"</f>
        <v>....1</v>
      </c>
      <c r="J47" s="1344"/>
      <c r="K47" s="1344"/>
      <c r="L47" s="1347" t="s">
        <v>435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214</v>
      </c>
      <c r="B48" s="1364" t="s">
        <v>215</v>
      </c>
      <c r="C48" s="1364" t="s">
        <v>216</v>
      </c>
      <c r="D48" s="1364" t="s">
        <v>217</v>
      </c>
      <c r="E48" s="2260"/>
      <c r="F48" s="2260"/>
      <c r="G48" s="2260"/>
      <c r="H48" s="2260"/>
      <c r="I48" s="2287"/>
      <c r="J48" s="2257" t="str">
        <f>S46&amp;".1"</f>
        <v>....1</v>
      </c>
      <c r="K48" s="1364"/>
      <c r="L48" s="1365" t="s">
        <v>438</v>
      </c>
      <c r="P48" s="2258"/>
      <c r="Q48" s="2258">
        <v>1</v>
      </c>
      <c r="R48" s="358"/>
      <c r="S48" s="1337" t="str">
        <f>$J48</f>
        <v>....1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501"/>
      <c r="AP48" s="501" t="str">
        <f>IF(T48="","",T48)</f>
        <v>Группа потребителей</v>
      </c>
      <c r="AQ48" s="501"/>
      <c r="AR48" s="501"/>
      <c r="AS48" s="1156">
        <v>21</v>
      </c>
    </row>
    <row customHeight="1" ht="22.049999999999997">
      <c r="A49" s="1364" t="s">
        <v>214</v>
      </c>
      <c r="B49" s="1364" t="s">
        <v>215</v>
      </c>
      <c r="C49" s="1364" t="s">
        <v>216</v>
      </c>
      <c r="D49" s="1364" t="s">
        <v>217</v>
      </c>
      <c r="E49" s="2260"/>
      <c r="F49" s="2260"/>
      <c r="G49" s="2260"/>
      <c r="H49" s="2260"/>
      <c r="I49" s="2287"/>
      <c r="J49" s="2287"/>
      <c r="K49" s="2257" t="str">
        <f>J48&amp;".1"</f>
        <v>....1.1</v>
      </c>
      <c r="L49" s="1365" t="s">
        <v>441</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481</v>
      </c>
      <c r="AN49" s="512">
        <f>STRCHECKDATE(V50:AL50)</f>
      </c>
      <c r="AO49" s="501"/>
      <c r="AP49" s="501" t="str">
        <f>IF(T49="","",T49)</f>
        <v/>
      </c>
      <c r="AQ49" s="501"/>
      <c r="AR49" s="501"/>
      <c r="AS49" s="1156">
        <v>21</v>
      </c>
    </row>
    <row customHeight="1" ht="1.05">
      <c r="A50" s="1364" t="s">
        <v>214</v>
      </c>
      <c r="B50" s="1364" t="s">
        <v>215</v>
      </c>
      <c r="C50" s="1364" t="s">
        <v>216</v>
      </c>
      <c r="D50" s="1364" t="s">
        <v>217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214</v>
      </c>
      <c r="B51" s="1364" t="s">
        <v>215</v>
      </c>
      <c r="C51" s="1364" t="s">
        <v>216</v>
      </c>
      <c r="D51" s="1364" t="s">
        <v>217</v>
      </c>
      <c r="E51" s="2260"/>
      <c r="F51" s="2260"/>
      <c r="G51" s="2260"/>
      <c r="H51" s="2260"/>
      <c r="I51" s="2287"/>
      <c r="J51" s="2257"/>
      <c r="K51" s="1364"/>
      <c r="L51" s="1365"/>
      <c r="P51" s="2258"/>
      <c r="Q51" s="2258"/>
      <c r="R51" s="357"/>
      <c r="S51" s="1279"/>
      <c r="T51" s="288" t="s">
        <v>443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214</v>
      </c>
      <c r="B52" s="1364" t="s">
        <v>215</v>
      </c>
      <c r="C52" s="1364" t="s">
        <v>216</v>
      </c>
      <c r="D52" s="1364" t="s">
        <v>217</v>
      </c>
      <c r="E52" s="2260"/>
      <c r="F52" s="2260"/>
      <c r="G52" s="2260"/>
      <c r="H52" s="2260"/>
      <c r="I52" s="2257"/>
      <c r="J52" s="1364"/>
      <c r="K52" s="1364"/>
      <c r="L52" s="1365"/>
      <c r="P52" s="2258"/>
      <c r="Q52" s="1332"/>
      <c r="R52" s="357"/>
      <c r="S52" s="1279"/>
      <c r="T52" s="366" t="s">
        <v>444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214</v>
      </c>
      <c r="B53" s="1364" t="s">
        <v>215</v>
      </c>
      <c r="C53" s="1364" t="s">
        <v>216</v>
      </c>
      <c r="D53" s="1364" t="s">
        <v>217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214</v>
      </c>
      <c r="B54" s="1344" t="s">
        <v>215</v>
      </c>
      <c r="C54" s="1344" t="s">
        <v>216</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214</v>
      </c>
      <c r="B55" s="1344" t="s">
        <v>215</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214</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AC5A3-F511-994A-6FAB-0.4F52526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428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429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430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431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432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433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434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435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438</v>
      </c>
      <c r="M7" s="538"/>
      <c r="N7" s="1367"/>
      <c r="P7" s="2258"/>
      <c r="Q7" s="2258">
        <v>1</v>
      </c>
      <c r="R7" s="358"/>
      <c r="S7" s="1337">
        <f>$J7</f>
      </c>
      <c r="T7" s="287" t="s">
        <v>439</v>
      </c>
      <c r="U7" s="301"/>
      <c r="V7" s="2246"/>
      <c r="W7" s="2247"/>
      <c r="X7" s="2247"/>
      <c r="Y7" s="2247"/>
      <c r="Z7" s="2247"/>
      <c r="AA7" s="2247"/>
      <c r="AB7" s="2247"/>
      <c r="AC7" s="2248"/>
      <c r="AD7" s="2246"/>
      <c r="AE7" s="2247"/>
      <c r="AF7" s="2247"/>
      <c r="AG7" s="2247"/>
      <c r="AH7" s="2247"/>
      <c r="AI7" s="2247"/>
      <c r="AJ7" s="2247"/>
      <c r="AK7" s="2247"/>
      <c r="AL7" s="2248"/>
      <c r="AM7" s="1259" t="s">
        <v>440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441</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442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443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444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446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447</v>
      </c>
      <c r="P22" s="1363"/>
      <c r="Q22" s="1372"/>
      <c r="R22" s="1372"/>
      <c r="S22" s="730"/>
      <c r="T22" s="1161" t="s">
        <v>448</v>
      </c>
      <c r="AA22" s="187" t="s">
        <v>449</v>
      </c>
      <c r="AC22" s="187" t="s">
        <v>450</v>
      </c>
      <c r="AD22" s="1161" t="s">
        <v>448</v>
      </c>
      <c r="AI22" s="187" t="s">
        <v>451</v>
      </c>
      <c r="AK22" s="187" t="s">
        <v>450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452</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453</v>
      </c>
      <c r="T31" s="2251"/>
      <c r="U31" s="1373"/>
      <c r="V31" s="2252" t="str">
        <f>IF(TITLE_NUMBER_PR_CHANGE="",IF(TITLE_NUMBER_PR="","",TITLE_NUMBER_PR),TITLE_NUMBER_PR_CHANGE)</f>
        <v>470/01-21</v>
      </c>
      <c r="W31" s="2252"/>
      <c r="X31" s="2252"/>
      <c r="Y31" s="2252"/>
      <c r="Z31" s="2252"/>
      <c r="AA31" s="2252"/>
      <c r="AB31" s="2252"/>
      <c r="AC31" s="327"/>
      <c r="AD31" s="2252" t="str">
        <f>IF(TITLE_NUMBER_PR_CHANGE="",IF(TITLE_NUMBER_PR="","",TITLE_NUMBER_PR),TITLE_NUMBER_PR_CHANGE)</f>
        <v>470/01-21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454</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455</v>
      </c>
      <c r="T35" s="2251"/>
      <c r="U35" s="1373"/>
      <c r="V35" s="2252" t="str">
        <f>IF(TITLE_NUMBER_PR_CHANGE="",IF(TITLE_NUMBER_PR="","",TITLE_NUMBER_PR),TITLE_NUMBER_PR_CHANGE)</f>
        <v>470/01-21</v>
      </c>
      <c r="W35" s="2252"/>
      <c r="X35" s="2252"/>
      <c r="Y35" s="2252"/>
      <c r="Z35" s="2252"/>
      <c r="AA35" s="2252"/>
      <c r="AB35" s="2252"/>
      <c r="AC35" s="327"/>
      <c r="AD35" s="2252" t="str">
        <f>IF(TITLE_NUMBER_PR_CHANGE="",IF(TITLE_NUMBER_PR="","",TITLE_NUMBER_PR),TITLE_NUMBER_PR_CHANGE)</f>
        <v>470/01-21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456</v>
      </c>
      <c r="AD36" s="327"/>
      <c r="AE36" s="327"/>
      <c r="AF36" s="327"/>
      <c r="AG36" s="327"/>
      <c r="AH36" s="327"/>
      <c r="AI36" s="327"/>
      <c r="AJ36" s="327"/>
      <c r="AK36" s="279" t="s">
        <v>456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332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333</v>
      </c>
      <c r="AS38" s="1156">
        <v>14</v>
      </c>
    </row>
    <row customHeight="1" ht="14.699999999999998">
      <c r="Q39" s="377"/>
      <c r="R39" s="377"/>
      <c r="S39" s="2274" t="s">
        <v>90</v>
      </c>
      <c r="T39" s="2210" t="s">
        <v>457</v>
      </c>
      <c r="U39" s="302"/>
      <c r="V39" s="2275" t="s">
        <v>458</v>
      </c>
      <c r="W39" s="2276"/>
      <c r="X39" s="2276"/>
      <c r="Y39" s="2276"/>
      <c r="Z39" s="2276"/>
      <c r="AA39" s="2276"/>
      <c r="AB39" s="2277"/>
      <c r="AC39" s="2278" t="s">
        <v>459</v>
      </c>
      <c r="AD39" s="2275" t="s">
        <v>458</v>
      </c>
      <c r="AE39" s="2276"/>
      <c r="AF39" s="2276"/>
      <c r="AG39" s="2276"/>
      <c r="AH39" s="2276"/>
      <c r="AI39" s="2276"/>
      <c r="AJ39" s="2277"/>
      <c r="AK39" s="2278" t="s">
        <v>460</v>
      </c>
      <c r="AL39" s="2281" t="s">
        <v>461</v>
      </c>
      <c r="AM39" s="2128"/>
      <c r="AS39" s="1156">
        <v>14</v>
      </c>
    </row>
    <row customHeight="1" ht="35.699999999999996">
      <c r="Q40" s="377"/>
      <c r="R40" s="377"/>
      <c r="S40" s="2274"/>
      <c r="T40" s="2210"/>
      <c r="U40" s="1032"/>
      <c r="V40" s="2261" t="s">
        <v>462</v>
      </c>
      <c r="W40" s="2284"/>
      <c r="X40" s="2263" t="s">
        <v>464</v>
      </c>
      <c r="Y40" s="2264"/>
      <c r="Z40" s="2263" t="s">
        <v>465</v>
      </c>
      <c r="AA40" s="2270"/>
      <c r="AB40" s="2264"/>
      <c r="AC40" s="2279"/>
      <c r="AD40" s="2261" t="s">
        <v>480</v>
      </c>
      <c r="AE40" s="2284"/>
      <c r="AF40" s="2263" t="s">
        <v>464</v>
      </c>
      <c r="AG40" s="2264"/>
      <c r="AH40" s="2263" t="s">
        <v>465</v>
      </c>
      <c r="AI40" s="2270"/>
      <c r="AJ40" s="2264"/>
      <c r="AK40" s="2279"/>
      <c r="AL40" s="2282"/>
      <c r="AM40" s="2128"/>
      <c r="AS40" s="1156">
        <v>34</v>
      </c>
    </row>
    <row customHeight="1" ht="35.699999999999996">
      <c r="A41" s="1371"/>
      <c r="B41" s="1371" t="s">
        <v>137</v>
      </c>
      <c r="C41" s="1371" t="s">
        <v>138</v>
      </c>
      <c r="D41" s="1371" t="s">
        <v>139</v>
      </c>
      <c r="E41" s="1365" t="s">
        <v>466</v>
      </c>
      <c r="F41" s="1365" t="s">
        <v>467</v>
      </c>
      <c r="G41" s="1365" t="s">
        <v>468</v>
      </c>
      <c r="H41" s="1365" t="s">
        <v>469</v>
      </c>
      <c r="I41" s="1365" t="s">
        <v>470</v>
      </c>
      <c r="J41" s="1365" t="s">
        <v>471</v>
      </c>
      <c r="K41" s="1365" t="s">
        <v>472</v>
      </c>
      <c r="L41" s="1365" t="s">
        <v>447</v>
      </c>
      <c r="Q41" s="377"/>
      <c r="R41" s="377"/>
      <c r="S41" s="2274"/>
      <c r="T41" s="2210"/>
      <c r="U41" s="303"/>
      <c r="V41" s="2262"/>
      <c r="W41" s="2285"/>
      <c r="X41" s="1223" t="s">
        <v>473</v>
      </c>
      <c r="Y41" s="1223" t="s">
        <v>474</v>
      </c>
      <c r="Z41" s="1339" t="s">
        <v>475</v>
      </c>
      <c r="AA41" s="2271" t="s">
        <v>476</v>
      </c>
      <c r="AB41" s="2272"/>
      <c r="AC41" s="2280"/>
      <c r="AD41" s="2262"/>
      <c r="AE41" s="2285"/>
      <c r="AF41" s="1223" t="s">
        <v>473</v>
      </c>
      <c r="AG41" s="1223" t="s">
        <v>474</v>
      </c>
      <c r="AH41" s="1339" t="s">
        <v>475</v>
      </c>
      <c r="AI41" s="2271" t="s">
        <v>476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220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220</v>
      </c>
      <c r="B44" s="1364" t="s">
        <v>221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429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430</v>
      </c>
      <c r="AO44" s="501"/>
      <c r="AP44" s="501" t="str">
        <f>IF(T44="","",T44)</f>
        <v>Территория действия тарифа</v>
      </c>
      <c r="AQ44" s="501"/>
      <c r="AR44" s="501"/>
      <c r="AS44" s="1156">
        <v>21</v>
      </c>
    </row>
    <row customHeight="1" ht="24">
      <c r="A45" s="1364" t="s">
        <v>220</v>
      </c>
      <c r="B45" s="1364" t="s">
        <v>221</v>
      </c>
      <c r="C45" s="1364" t="s">
        <v>222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431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432</v>
      </c>
      <c r="AO45" s="501"/>
      <c r="AP45" s="501" t="str">
        <f>IF(T45="","",T45)</f>
        <v>Наименование системы теплоснабжения </v>
      </c>
      <c r="AQ45" s="501"/>
      <c r="AR45" s="501"/>
      <c r="AS45" s="1156">
        <v>23</v>
      </c>
    </row>
    <row customHeight="1" ht="22.049999999999997">
      <c r="A46" s="1364" t="s">
        <v>220</v>
      </c>
      <c r="B46" s="1364" t="s">
        <v>221</v>
      </c>
      <c r="C46" s="1364" t="s">
        <v>222</v>
      </c>
      <c r="D46" s="1364" t="s">
        <v>223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433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434</v>
      </c>
      <c r="AO46" s="501"/>
      <c r="AP46" s="501" t="str">
        <f>IF(T46="","",T46)</f>
        <v>Источник тепловой энергии  </v>
      </c>
      <c r="AQ46" s="501"/>
      <c r="AR46" s="501"/>
      <c r="AS46" s="1156">
        <v>21</v>
      </c>
    </row>
    <row s="1643" customFormat="1" customHeight="1" ht="0">
      <c r="A47" s="1344" t="s">
        <v>220</v>
      </c>
      <c r="B47" s="1344" t="s">
        <v>221</v>
      </c>
      <c r="C47" s="1344" t="s">
        <v>222</v>
      </c>
      <c r="D47" s="1344" t="s">
        <v>223</v>
      </c>
      <c r="E47" s="2260"/>
      <c r="F47" s="2260"/>
      <c r="G47" s="2260"/>
      <c r="H47" s="2260"/>
      <c r="I47" s="2257" t="str">
        <f>S46&amp;".1"</f>
        <v>....1</v>
      </c>
      <c r="J47" s="1344"/>
      <c r="K47" s="1344"/>
      <c r="L47" s="1347" t="s">
        <v>435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220</v>
      </c>
      <c r="B48" s="1364" t="s">
        <v>221</v>
      </c>
      <c r="C48" s="1364" t="s">
        <v>222</v>
      </c>
      <c r="D48" s="1364" t="s">
        <v>223</v>
      </c>
      <c r="E48" s="2260"/>
      <c r="F48" s="2260"/>
      <c r="G48" s="2260"/>
      <c r="H48" s="2260"/>
      <c r="I48" s="2287"/>
      <c r="J48" s="2257" t="str">
        <f>S46&amp;".1"</f>
        <v>....1</v>
      </c>
      <c r="K48" s="1364"/>
      <c r="L48" s="1365" t="s">
        <v>438</v>
      </c>
      <c r="P48" s="2258"/>
      <c r="Q48" s="2258">
        <v>1</v>
      </c>
      <c r="R48" s="358"/>
      <c r="S48" s="1337" t="str">
        <f>$J48</f>
        <v>....1</v>
      </c>
      <c r="T48" s="287" t="s">
        <v>439</v>
      </c>
      <c r="U48" s="301"/>
      <c r="V48" s="2246"/>
      <c r="W48" s="2247"/>
      <c r="X48" s="2247"/>
      <c r="Y48" s="2247"/>
      <c r="Z48" s="2247"/>
      <c r="AA48" s="2247"/>
      <c r="AB48" s="2247"/>
      <c r="AC48" s="2248"/>
      <c r="AD48" s="2246"/>
      <c r="AE48" s="2247"/>
      <c r="AF48" s="2247"/>
      <c r="AG48" s="2247"/>
      <c r="AH48" s="2247"/>
      <c r="AI48" s="2247"/>
      <c r="AJ48" s="2247"/>
      <c r="AK48" s="2247"/>
      <c r="AL48" s="2248"/>
      <c r="AM48" s="1259" t="s">
        <v>440</v>
      </c>
      <c r="AO48" s="501"/>
      <c r="AP48" s="501" t="str">
        <f>IF(T48="","",T48)</f>
        <v>Группа потребителей</v>
      </c>
      <c r="AQ48" s="501"/>
      <c r="AR48" s="501"/>
      <c r="AS48" s="1156">
        <v>21</v>
      </c>
    </row>
    <row customHeight="1" ht="22.049999999999997">
      <c r="A49" s="1364" t="s">
        <v>220</v>
      </c>
      <c r="B49" s="1364" t="s">
        <v>221</v>
      </c>
      <c r="C49" s="1364" t="s">
        <v>222</v>
      </c>
      <c r="D49" s="1364" t="s">
        <v>223</v>
      </c>
      <c r="E49" s="2260"/>
      <c r="F49" s="2260"/>
      <c r="G49" s="2260"/>
      <c r="H49" s="2260"/>
      <c r="I49" s="2287"/>
      <c r="J49" s="2287"/>
      <c r="K49" s="2257" t="str">
        <f>J48&amp;".1"</f>
        <v>....1.1</v>
      </c>
      <c r="L49" s="1365" t="s">
        <v>441</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481</v>
      </c>
      <c r="AN49" s="512">
        <f>STRCHECKDATE(V50:AL50)</f>
      </c>
      <c r="AO49" s="501"/>
      <c r="AP49" s="501" t="str">
        <f>IF(T49="","",T49)</f>
        <v/>
      </c>
      <c r="AQ49" s="501"/>
      <c r="AR49" s="501"/>
      <c r="AS49" s="1156">
        <v>21</v>
      </c>
    </row>
    <row customHeight="1" ht="0">
      <c r="A50" s="1364" t="s">
        <v>220</v>
      </c>
      <c r="B50" s="1364" t="s">
        <v>221</v>
      </c>
      <c r="C50" s="1364" t="s">
        <v>222</v>
      </c>
      <c r="D50" s="1364" t="s">
        <v>223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220</v>
      </c>
      <c r="B51" s="1364" t="s">
        <v>221</v>
      </c>
      <c r="C51" s="1364" t="s">
        <v>222</v>
      </c>
      <c r="D51" s="1364" t="s">
        <v>223</v>
      </c>
      <c r="E51" s="2260"/>
      <c r="F51" s="2260"/>
      <c r="G51" s="2260"/>
      <c r="H51" s="2260"/>
      <c r="I51" s="2287"/>
      <c r="J51" s="2257"/>
      <c r="K51" s="1364"/>
      <c r="L51" s="1365"/>
      <c r="P51" s="2258"/>
      <c r="Q51" s="2258"/>
      <c r="R51" s="357"/>
      <c r="S51" s="1279"/>
      <c r="T51" s="288" t="s">
        <v>443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220</v>
      </c>
      <c r="B52" s="1364" t="s">
        <v>221</v>
      </c>
      <c r="C52" s="1364" t="s">
        <v>222</v>
      </c>
      <c r="D52" s="1364" t="s">
        <v>223</v>
      </c>
      <c r="E52" s="2260"/>
      <c r="F52" s="2260"/>
      <c r="G52" s="2260"/>
      <c r="H52" s="2260"/>
      <c r="I52" s="2257"/>
      <c r="J52" s="1364"/>
      <c r="K52" s="1364"/>
      <c r="L52" s="1365"/>
      <c r="P52" s="2258"/>
      <c r="Q52" s="1332"/>
      <c r="R52" s="357"/>
      <c r="S52" s="1279"/>
      <c r="T52" s="366" t="s">
        <v>444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220</v>
      </c>
      <c r="B53" s="1364" t="s">
        <v>221</v>
      </c>
      <c r="C53" s="1364" t="s">
        <v>222</v>
      </c>
      <c r="D53" s="1364" t="s">
        <v>223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220</v>
      </c>
      <c r="B54" s="1344" t="s">
        <v>221</v>
      </c>
      <c r="C54" s="1344" t="s">
        <v>222</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220</v>
      </c>
      <c r="B55" s="1344" t="s">
        <v>221</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220</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199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C8FEC-BA6B-16BB-D9B4-0.F8A70D7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428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429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430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431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432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433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434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435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438</v>
      </c>
      <c r="N7" s="510"/>
      <c r="O7" s="328"/>
      <c r="Q7" s="2258"/>
      <c r="R7" s="2258">
        <v>1</v>
      </c>
      <c r="S7" s="519"/>
      <c r="T7" s="358"/>
      <c r="U7" s="1337">
        <f>$J7</f>
      </c>
      <c r="V7" s="287" t="s">
        <v>439</v>
      </c>
      <c r="W7" s="301"/>
      <c r="X7" s="2246"/>
      <c r="Y7" s="2247"/>
      <c r="Z7" s="2247"/>
      <c r="AA7" s="2247"/>
      <c r="AB7" s="2247"/>
      <c r="AC7" s="2236"/>
      <c r="AD7" s="2236"/>
      <c r="AE7" s="2236"/>
      <c r="AF7" s="2309"/>
      <c r="AG7" s="2246"/>
      <c r="AH7" s="2247"/>
      <c r="AI7" s="2247"/>
      <c r="AJ7" s="2247"/>
      <c r="AK7" s="2247"/>
      <c r="AL7" s="2247"/>
      <c r="AM7" s="2247"/>
      <c r="AN7" s="2247"/>
      <c r="AO7" s="2247"/>
      <c r="AP7" s="2248"/>
      <c r="AQ7" s="1259" t="s">
        <v>440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441</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482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483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484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443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444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170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171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172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446</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447</v>
      </c>
      <c r="Q26" s="1363"/>
      <c r="R26" s="1372"/>
      <c r="S26" s="1372"/>
      <c r="T26" s="1372"/>
      <c r="U26" s="730"/>
      <c r="V26" s="1161" t="s">
        <v>448</v>
      </c>
      <c r="AD26" s="187" t="s">
        <v>449</v>
      </c>
      <c r="AF26" s="187" t="s">
        <v>450</v>
      </c>
      <c r="AG26" s="1161" t="s">
        <v>448</v>
      </c>
      <c r="AM26" s="187" t="s">
        <v>451</v>
      </c>
      <c r="AO26" s="187" t="s">
        <v>450</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тарифной и ценовой политики Тюменской области</v>
      </c>
      <c r="Y33" s="2252"/>
      <c r="Z33" s="2252"/>
      <c r="AA33" s="2252"/>
      <c r="AB33" s="2252"/>
      <c r="AC33" s="2252"/>
      <c r="AD33" s="2252"/>
      <c r="AE33" s="2252"/>
      <c r="AF33" s="327"/>
      <c r="AG33" s="2252" t="str">
        <f>IF(TITLE_NAME_OR_PR_CHANGE="",IF(TITLE_NAME_OR_PR="","",TITLE_NAME_OR_PR),TITLE_NAME_OR_PR_CHANGE)</f>
        <v>Департамент тарифной и ценовой политики Тюменской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452</v>
      </c>
      <c r="V34" s="2251"/>
      <c r="W34" s="1373"/>
      <c r="X34" s="2265" t="str">
        <f>IF(TITLE_DATE_PR_CHANGE="",IF(TITLE_DATE_PR="","",TITLE_DATE_PR),TITLE_DATE_PR_CHANGE)</f>
        <v>46009</v>
      </c>
      <c r="Y34" s="2265"/>
      <c r="Z34" s="2265"/>
      <c r="AA34" s="2265"/>
      <c r="AB34" s="2265"/>
      <c r="AC34" s="2265"/>
      <c r="AD34" s="2265"/>
      <c r="AE34" s="2265"/>
      <c r="AF34" s="327"/>
      <c r="AG34" s="2265" t="str">
        <f>IF(TITLE_DATE_PR_CHANGE="",IF(TITLE_DATE_PR="","",TITLE_DATE_PR),TITLE_DATE_PR_CHANGE)</f>
        <v>46009</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453</v>
      </c>
      <c r="V35" s="2251"/>
      <c r="W35" s="1373"/>
      <c r="X35" s="2252" t="str">
        <f>IF(TITLE_NUMBER_PR_CHANGE="",IF(TITLE_NUMBER_PR="","",TITLE_NUMBER_PR),TITLE_NUMBER_PR_CHANGE)</f>
        <v>470/01-21</v>
      </c>
      <c r="Y35" s="2252"/>
      <c r="Z35" s="2252"/>
      <c r="AA35" s="2252"/>
      <c r="AB35" s="2252"/>
      <c r="AC35" s="2252"/>
      <c r="AD35" s="2252"/>
      <c r="AE35" s="2252"/>
      <c r="AF35" s="327"/>
      <c r="AG35" s="2252" t="str">
        <f>IF(TITLE_NUMBER_PR_CHANGE="",IF(TITLE_NUMBER_PR="","",TITLE_NUMBER_PR),TITLE_NUMBER_PR_CHANGE)</f>
        <v>470/01-21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https://tarif.admtyumen.ru/OIGV/tarif/actions/npa.htm</v>
      </c>
      <c r="Y36" s="2252"/>
      <c r="Z36" s="2252"/>
      <c r="AA36" s="2252"/>
      <c r="AB36" s="2252"/>
      <c r="AC36" s="2252"/>
      <c r="AD36" s="2252"/>
      <c r="AE36" s="2252"/>
      <c r="AF36" s="327"/>
      <c r="AG36" s="2252" t="str">
        <f>IF(TITLE_IST_PUB_CHANGE="",IF(TITLE_IST_PUB="","",TITLE_IST_PUB),TITLE_IST_PUB_CHANGE)</f>
        <v>https://tarif.admtyumen.ru/OIGV/tarif/actions/npa.htm</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454</v>
      </c>
      <c r="V38" s="2251"/>
      <c r="W38" s="1373"/>
      <c r="X38" s="2265" t="str">
        <f>IF(TITLE_DATE_PR_CHANGE="",IF(TITLE_DATE_PR="","",TITLE_DATE_PR),TITLE_DATE_PR_CHANGE)</f>
        <v>46009</v>
      </c>
      <c r="Y38" s="2265"/>
      <c r="Z38" s="2265"/>
      <c r="AA38" s="2265"/>
      <c r="AB38" s="2265"/>
      <c r="AC38" s="2265"/>
      <c r="AD38" s="2265"/>
      <c r="AE38" s="2265"/>
      <c r="AF38" s="327"/>
      <c r="AG38" s="2265" t="str">
        <f>IF(TITLE_DATE_PR_CHANGE="",IF(TITLE_DATE_PR="","",TITLE_DATE_PR),TITLE_DATE_PR_CHANGE)</f>
        <v>46009</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455</v>
      </c>
      <c r="V39" s="2251"/>
      <c r="W39" s="1373"/>
      <c r="X39" s="2252" t="str">
        <f>IF(TITLE_NUMBER_PR_CHANGE="",IF(TITLE_NUMBER_PR="","",TITLE_NUMBER_PR),TITLE_NUMBER_PR_CHANGE)</f>
        <v>470/01-21</v>
      </c>
      <c r="Y39" s="2252"/>
      <c r="Z39" s="2252"/>
      <c r="AA39" s="2252"/>
      <c r="AB39" s="2252"/>
      <c r="AC39" s="2252"/>
      <c r="AD39" s="2252"/>
      <c r="AE39" s="2252"/>
      <c r="AF39" s="327"/>
      <c r="AG39" s="2252" t="str">
        <f>IF(TITLE_NUMBER_PR_CHANGE="",IF(TITLE_NUMBER_PR="","",TITLE_NUMBER_PR),TITLE_NUMBER_PR_CHANGE)</f>
        <v>470/01-21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456</v>
      </c>
      <c r="AG40" s="327"/>
      <c r="AH40" s="327"/>
      <c r="AI40" s="327"/>
      <c r="AJ40" s="327"/>
      <c r="AK40" s="327"/>
      <c r="AL40" s="327"/>
      <c r="AM40" s="327"/>
      <c r="AN40" s="327"/>
      <c r="AO40" s="279" t="s">
        <v>456</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332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333</v>
      </c>
      <c r="AW42" s="1156">
        <v>14</v>
      </c>
    </row>
    <row customHeight="1" ht="14.699999999999998">
      <c r="R43" s="377"/>
      <c r="S43" s="377"/>
      <c r="T43" s="377"/>
      <c r="U43" s="2274" t="s">
        <v>90</v>
      </c>
      <c r="V43" s="2210" t="s">
        <v>457</v>
      </c>
      <c r="W43" s="302"/>
      <c r="X43" s="2275" t="s">
        <v>458</v>
      </c>
      <c r="Y43" s="2292"/>
      <c r="Z43" s="2292"/>
      <c r="AA43" s="2292"/>
      <c r="AB43" s="2292"/>
      <c r="AC43" s="2276"/>
      <c r="AD43" s="2276"/>
      <c r="AE43" s="2277"/>
      <c r="AF43" s="2278" t="s">
        <v>459</v>
      </c>
      <c r="AG43" s="2275" t="s">
        <v>458</v>
      </c>
      <c r="AH43" s="2292"/>
      <c r="AI43" s="2292"/>
      <c r="AJ43" s="2292"/>
      <c r="AK43" s="2292"/>
      <c r="AL43" s="2276"/>
      <c r="AM43" s="2276"/>
      <c r="AN43" s="2277"/>
      <c r="AO43" s="2278" t="s">
        <v>460</v>
      </c>
      <c r="AP43" s="2281" t="s">
        <v>461</v>
      </c>
      <c r="AQ43" s="2128"/>
      <c r="AW43" s="1156">
        <v>14</v>
      </c>
    </row>
    <row customHeight="1" ht="35.699999999999996">
      <c r="R44" s="377"/>
      <c r="S44" s="377"/>
      <c r="T44" s="377"/>
      <c r="U44" s="2274"/>
      <c r="V44" s="2210"/>
      <c r="W44" s="1032"/>
      <c r="X44" s="2295" t="s">
        <v>485</v>
      </c>
      <c r="Y44" s="2313" t="s">
        <v>486</v>
      </c>
      <c r="Z44" s="2313"/>
      <c r="AA44" s="2313"/>
      <c r="AB44" s="2313"/>
      <c r="AC44" s="2295" t="s">
        <v>465</v>
      </c>
      <c r="AD44" s="2612"/>
      <c r="AE44" s="2315"/>
      <c r="AF44" s="2279"/>
      <c r="AG44" s="2295" t="s">
        <v>485</v>
      </c>
      <c r="AH44" s="2313" t="s">
        <v>486</v>
      </c>
      <c r="AI44" s="2313"/>
      <c r="AJ44" s="2313"/>
      <c r="AK44" s="2313"/>
      <c r="AL44" s="2295" t="s">
        <v>465</v>
      </c>
      <c r="AM44" s="2612"/>
      <c r="AN44" s="2315"/>
      <c r="AO44" s="2279"/>
      <c r="AP44" s="2282"/>
      <c r="AQ44" s="2128"/>
      <c r="AW44" s="1156">
        <v>34</v>
      </c>
    </row>
    <row customHeight="1" ht="14.699999999999998">
      <c r="R45" s="377"/>
      <c r="S45" s="377"/>
      <c r="T45" s="377"/>
      <c r="U45" s="2274"/>
      <c r="V45" s="2210"/>
      <c r="W45" s="1032"/>
      <c r="X45" s="2326"/>
      <c r="Y45" s="2318" t="s">
        <v>487</v>
      </c>
      <c r="Z45" s="2271" t="s">
        <v>488</v>
      </c>
      <c r="AA45" s="2321"/>
      <c r="AB45" s="2272"/>
      <c r="AC45" s="2296"/>
      <c r="AD45" s="2613"/>
      <c r="AE45" s="2317"/>
      <c r="AF45" s="2279"/>
      <c r="AG45" s="2326"/>
      <c r="AH45" s="2318" t="s">
        <v>487</v>
      </c>
      <c r="AI45" s="2271" t="s">
        <v>488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489</v>
      </c>
      <c r="AA46" s="2271" t="s">
        <v>490</v>
      </c>
      <c r="AB46" s="2272"/>
      <c r="AC46" s="2318" t="s">
        <v>475</v>
      </c>
      <c r="AD46" s="2322" t="s">
        <v>476</v>
      </c>
      <c r="AE46" s="2323"/>
      <c r="AF46" s="2279"/>
      <c r="AG46" s="2326"/>
      <c r="AH46" s="2319"/>
      <c r="AI46" s="2318" t="s">
        <v>489</v>
      </c>
      <c r="AJ46" s="2271" t="s">
        <v>490</v>
      </c>
      <c r="AK46" s="2272"/>
      <c r="AL46" s="2318" t="s">
        <v>475</v>
      </c>
      <c r="AM46" s="2322" t="s">
        <v>476</v>
      </c>
      <c r="AN46" s="2323"/>
      <c r="AO46" s="2279"/>
      <c r="AP46" s="2282"/>
      <c r="AQ46" s="2128"/>
      <c r="AW46" s="1156">
        <v>26</v>
      </c>
    </row>
    <row customHeight="1" ht="65.25">
      <c r="A47" s="1260"/>
      <c r="B47" s="1260" t="s">
        <v>137</v>
      </c>
      <c r="C47" s="1260" t="s">
        <v>138</v>
      </c>
      <c r="D47" s="1260" t="s">
        <v>139</v>
      </c>
      <c r="E47" s="1311" t="s">
        <v>466</v>
      </c>
      <c r="F47" s="1311" t="s">
        <v>467</v>
      </c>
      <c r="G47" s="1311" t="s">
        <v>468</v>
      </c>
      <c r="H47" s="1311" t="s">
        <v>469</v>
      </c>
      <c r="I47" s="1311" t="s">
        <v>470</v>
      </c>
      <c r="J47" s="1311" t="s">
        <v>471</v>
      </c>
      <c r="K47" s="1311" t="s">
        <v>472</v>
      </c>
      <c r="L47" s="1311" t="s">
        <v>491</v>
      </c>
      <c r="M47" s="1311" t="s">
        <v>447</v>
      </c>
      <c r="R47" s="377"/>
      <c r="S47" s="377"/>
      <c r="T47" s="377"/>
      <c r="U47" s="2274"/>
      <c r="V47" s="2210"/>
      <c r="W47" s="303"/>
      <c r="X47" s="2296"/>
      <c r="Y47" s="2320"/>
      <c r="Z47" s="2320"/>
      <c r="AA47" s="1223" t="s">
        <v>492</v>
      </c>
      <c r="AB47" s="1223" t="s">
        <v>493</v>
      </c>
      <c r="AC47" s="2320"/>
      <c r="AD47" s="2324"/>
      <c r="AE47" s="2325"/>
      <c r="AF47" s="2280"/>
      <c r="AG47" s="2296"/>
      <c r="AH47" s="2320"/>
      <c r="AI47" s="2320"/>
      <c r="AJ47" s="1223" t="s">
        <v>492</v>
      </c>
      <c r="AK47" s="1223" t="s">
        <v>493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208</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208</v>
      </c>
      <c r="B50" s="1268" t="s">
        <v>209</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429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430</v>
      </c>
      <c r="AS50" s="501"/>
      <c r="AT50" s="501" t="str">
        <f>IF(V50="","",V50)</f>
        <v>Территория действия тарифа</v>
      </c>
      <c r="AU50" s="501"/>
      <c r="AV50" s="501"/>
      <c r="AW50" s="1156">
        <v>21</v>
      </c>
    </row>
    <row customHeight="1" ht="24">
      <c r="A51" s="1268" t="s">
        <v>208</v>
      </c>
      <c r="B51" s="1268" t="s">
        <v>209</v>
      </c>
      <c r="C51" s="1268" t="s">
        <v>210</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431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432</v>
      </c>
      <c r="AS51" s="501"/>
      <c r="AT51" s="501" t="str">
        <f>IF(V51="","",V51)</f>
        <v>Наименование системы теплоснабжения </v>
      </c>
      <c r="AU51" s="501"/>
      <c r="AV51" s="501"/>
      <c r="AW51" s="1156">
        <v>23</v>
      </c>
    </row>
    <row customHeight="1" ht="22.049999999999997">
      <c r="A52" s="1268" t="s">
        <v>208</v>
      </c>
      <c r="B52" s="1268" t="s">
        <v>209</v>
      </c>
      <c r="C52" s="1268" t="s">
        <v>210</v>
      </c>
      <c r="D52" s="1268" t="s">
        <v>211</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433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434</v>
      </c>
      <c r="AS52" s="501"/>
      <c r="AT52" s="501" t="str">
        <f>IF(V52="","",V52)</f>
        <v>Источник тепловой энергии  </v>
      </c>
      <c r="AU52" s="501"/>
      <c r="AV52" s="501"/>
      <c r="AW52" s="1156">
        <v>21</v>
      </c>
    </row>
    <row s="1643" customFormat="1" customHeight="1" ht="0">
      <c r="A53" s="1376" t="s">
        <v>208</v>
      </c>
      <c r="B53" s="1376" t="s">
        <v>209</v>
      </c>
      <c r="C53" s="1376" t="s">
        <v>210</v>
      </c>
      <c r="D53" s="1376" t="s">
        <v>211</v>
      </c>
      <c r="E53" s="2291"/>
      <c r="F53" s="2291"/>
      <c r="G53" s="2291"/>
      <c r="H53" s="2312"/>
      <c r="I53" s="2128" t="str">
        <f>U52&amp;".1"</f>
        <v>....1</v>
      </c>
      <c r="J53" s="1376"/>
      <c r="K53" s="1376"/>
      <c r="L53" s="1376"/>
      <c r="M53" s="1382" t="s">
        <v>435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208</v>
      </c>
      <c r="B54" s="1268" t="s">
        <v>209</v>
      </c>
      <c r="C54" s="1268" t="s">
        <v>210</v>
      </c>
      <c r="D54" s="1268" t="s">
        <v>211</v>
      </c>
      <c r="E54" s="2291"/>
      <c r="F54" s="2291"/>
      <c r="G54" s="2291"/>
      <c r="H54" s="2312"/>
      <c r="I54" s="2102"/>
      <c r="J54" s="2128" t="str">
        <f>I53&amp;".1"</f>
        <v>....1.1</v>
      </c>
      <c r="K54" s="1268"/>
      <c r="L54" s="1268"/>
      <c r="M54" s="1311" t="s">
        <v>438</v>
      </c>
      <c r="Q54" s="2258"/>
      <c r="R54" s="2258">
        <v>1</v>
      </c>
      <c r="S54" s="519"/>
      <c r="T54" s="358"/>
      <c r="U54" s="1337" t="str">
        <f>$J54</f>
        <v>....1.1</v>
      </c>
      <c r="V54" s="287" t="s">
        <v>439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440</v>
      </c>
      <c r="AS54" s="501"/>
      <c r="AT54" s="501" t="str">
        <f>IF(V54="","",V54)</f>
        <v>Группа потребителей</v>
      </c>
      <c r="AU54" s="501"/>
      <c r="AV54" s="501"/>
      <c r="AW54" s="1156">
        <v>21</v>
      </c>
    </row>
    <row customHeight="1" ht="22.049999999999997">
      <c r="A55" s="1268" t="s">
        <v>208</v>
      </c>
      <c r="B55" s="1268" t="s">
        <v>209</v>
      </c>
      <c r="C55" s="1268" t="s">
        <v>210</v>
      </c>
      <c r="D55" s="1268" t="s">
        <v>211</v>
      </c>
      <c r="E55" s="2291"/>
      <c r="F55" s="2291"/>
      <c r="G55" s="2291"/>
      <c r="H55" s="2312"/>
      <c r="I55" s="2102"/>
      <c r="J55" s="2102"/>
      <c r="K55" s="2128" t="str">
        <f>J54&amp;".1"</f>
        <v>....1.1.1</v>
      </c>
      <c r="L55" s="140"/>
      <c r="M55" s="1311" t="s">
        <v>441</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482</v>
      </c>
      <c r="AR55" s="512">
        <f>STRCHECKDATE(X57:AP57)</f>
      </c>
      <c r="AS55" s="501"/>
      <c r="AT55" s="501" t="str">
        <f>IF(V55="","",V55)</f>
        <v/>
      </c>
      <c r="AU55" s="501"/>
      <c r="AV55" s="501"/>
      <c r="AW55" s="1156">
        <v>21</v>
      </c>
    </row>
    <row customHeight="1" ht="11.549999999999999">
      <c r="A56" s="1268" t="s">
        <v>208</v>
      </c>
      <c r="B56" s="1268" t="s">
        <v>209</v>
      </c>
      <c r="C56" s="1268" t="s">
        <v>210</v>
      </c>
      <c r="D56" s="1268" t="s">
        <v>211</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483</v>
      </c>
      <c r="AR56" s="512">
        <f>STRCHECKDATE(X58:AP58)</f>
      </c>
      <c r="AS56" s="501"/>
      <c r="AT56" s="501" t="str">
        <f>IF(V56="","",V56)</f>
        <v/>
      </c>
      <c r="AU56" s="501"/>
      <c r="AV56" s="501"/>
      <c r="AW56" s="1156">
        <v>11</v>
      </c>
    </row>
    <row customHeight="1" ht="0">
      <c r="A57" s="1268" t="s">
        <v>208</v>
      </c>
      <c r="B57" s="1268" t="s">
        <v>209</v>
      </c>
      <c r="C57" s="1268" t="s">
        <v>210</v>
      </c>
      <c r="D57" s="1268" t="s">
        <v>211</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208</v>
      </c>
      <c r="B58" s="1268" t="s">
        <v>209</v>
      </c>
      <c r="C58" s="1268" t="s">
        <v>210</v>
      </c>
      <c r="D58" s="1268" t="s">
        <v>211</v>
      </c>
      <c r="E58" s="2291"/>
      <c r="F58" s="2291"/>
      <c r="G58" s="2291"/>
      <c r="H58" s="2312"/>
      <c r="I58" s="2102"/>
      <c r="J58" s="2102"/>
      <c r="K58" s="2128"/>
      <c r="L58" s="1268"/>
      <c r="M58" s="1311"/>
      <c r="Q58" s="2258"/>
      <c r="R58" s="2258"/>
      <c r="S58" s="1332"/>
      <c r="T58" s="357"/>
      <c r="U58" s="1279"/>
      <c r="V58" s="289" t="s">
        <v>484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208</v>
      </c>
      <c r="B59" s="1268" t="s">
        <v>209</v>
      </c>
      <c r="C59" s="1268" t="s">
        <v>210</v>
      </c>
      <c r="D59" s="1268" t="s">
        <v>211</v>
      </c>
      <c r="E59" s="2291"/>
      <c r="F59" s="2291"/>
      <c r="G59" s="2291"/>
      <c r="H59" s="2312"/>
      <c r="I59" s="2102"/>
      <c r="J59" s="2128"/>
      <c r="K59" s="1268"/>
      <c r="L59" s="1268"/>
      <c r="M59" s="1311"/>
      <c r="Q59" s="2258"/>
      <c r="R59" s="2258"/>
      <c r="S59" s="1332"/>
      <c r="T59" s="357"/>
      <c r="U59" s="1279"/>
      <c r="V59" s="288" t="s">
        <v>443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208</v>
      </c>
      <c r="B60" s="1268" t="s">
        <v>209</v>
      </c>
      <c r="C60" s="1268" t="s">
        <v>210</v>
      </c>
      <c r="D60" s="1268" t="s">
        <v>211</v>
      </c>
      <c r="E60" s="2291"/>
      <c r="F60" s="2291"/>
      <c r="G60" s="2291"/>
      <c r="H60" s="2312"/>
      <c r="I60" s="2128"/>
      <c r="J60" s="1268"/>
      <c r="K60" s="1268"/>
      <c r="L60" s="1268"/>
      <c r="M60" s="1311"/>
      <c r="Q60" s="2258"/>
      <c r="R60" s="1332"/>
      <c r="S60" s="1332"/>
      <c r="T60" s="357"/>
      <c r="U60" s="1279"/>
      <c r="V60" s="366" t="s">
        <v>444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208</v>
      </c>
      <c r="B61" s="1268" t="s">
        <v>209</v>
      </c>
      <c r="C61" s="1268" t="s">
        <v>210</v>
      </c>
      <c r="D61" s="1268" t="s">
        <v>211</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208</v>
      </c>
      <c r="B62" s="1376" t="s">
        <v>209</v>
      </c>
      <c r="C62" s="1376" t="s">
        <v>210</v>
      </c>
      <c r="D62" s="1375"/>
      <c r="E62" s="2291"/>
      <c r="F62" s="2291"/>
      <c r="G62" s="2290"/>
      <c r="H62" s="1375"/>
      <c r="I62" s="1375"/>
      <c r="J62" s="1375"/>
      <c r="K62" s="1375"/>
      <c r="L62" s="1375"/>
      <c r="M62" s="1378"/>
      <c r="N62" s="1379"/>
      <c r="O62" s="1379"/>
      <c r="P62" s="352"/>
      <c r="Q62" s="1317"/>
      <c r="R62" s="1318"/>
      <c r="S62" s="1317"/>
      <c r="T62" s="1317"/>
      <c r="U62" s="1323"/>
      <c r="V62" s="1326" t="s">
        <v>170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208</v>
      </c>
      <c r="B63" s="1376" t="s">
        <v>209</v>
      </c>
      <c r="C63" s="1375"/>
      <c r="D63" s="1375"/>
      <c r="E63" s="2291"/>
      <c r="F63" s="2290"/>
      <c r="G63" s="1375"/>
      <c r="H63" s="1375"/>
      <c r="I63" s="1375"/>
      <c r="J63" s="1375"/>
      <c r="K63" s="1375"/>
      <c r="L63" s="1375"/>
      <c r="M63" s="1378"/>
      <c r="N63" s="1380"/>
      <c r="O63" s="1380"/>
      <c r="P63" s="352"/>
      <c r="Q63" s="1317"/>
      <c r="R63" s="1318"/>
      <c r="S63" s="1317"/>
      <c r="T63" s="1317"/>
      <c r="U63" s="1323"/>
      <c r="V63" s="1326" t="s">
        <v>171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208</v>
      </c>
      <c r="B64" s="1376"/>
      <c r="C64" s="1376"/>
      <c r="D64" s="1376"/>
      <c r="E64" s="2290"/>
      <c r="F64" s="1376"/>
      <c r="G64" s="1376"/>
      <c r="H64" s="1376"/>
      <c r="I64" s="1376"/>
      <c r="J64" s="1376"/>
      <c r="K64" s="1376"/>
      <c r="L64" s="1376"/>
      <c r="M64" s="1382"/>
      <c r="N64" s="1380"/>
      <c r="O64" s="1380"/>
      <c r="P64" s="352"/>
      <c r="Q64" s="381"/>
      <c r="R64" s="1345"/>
      <c r="S64" s="381"/>
      <c r="T64" s="381"/>
      <c r="U64" s="1323"/>
      <c r="V64" s="1326" t="s">
        <v>172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199</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C7901-FB37-B5B1-82FF-0.C60D4C3B}" mc:Ignorable="x14ac xr xr2 xr3">
  <sheetPr>
    <tabColor rgb="FFCCCCFF"/>
  </sheetPr>
  <dimension ref="A1:Q79"/>
  <sheetViews>
    <sheetView topLeftCell="A1" showGridLines="0" zoomScale="90" workbookViewId="0">
      <selection activeCell="F66" sqref="F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2679">
        <v>46023</v>
      </c>
      <c r="G11" s="78"/>
      <c r="H11" s="774" t="s">
        <v>22</v>
      </c>
      <c r="J11" s="877" t="s">
        <v>23</v>
      </c>
      <c r="Q11" s="75">
        <v>0</v>
      </c>
    </row>
    <row customHeight="1" ht="22.5">
      <c r="A12" s="2099"/>
      <c r="D12" s="76"/>
      <c r="E12" s="1166" t="s">
        <v>24</v>
      </c>
      <c r="F12" s="2679">
        <v>46387</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2679">
        <v>46009</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3704072-10FA-75DE-043E-0.5DF40D8}"/>
    <hyperlink ref="H17" location="Титульный!H9" display="Как заполнить?" tooltip="Помощь по работе с полями отчётной формы" xr:uid="{762E472B-AEBE-7725-FEED-0.53AD7A1A}"/>
    <hyperlink ref="F24" r:id="rId4" xr:uid="{96C811B5-0382-83D7-43BB-0.AF9070F}"/>
    <hyperlink ref="H39" location="Титульный!H9" display="Как заполнить?" tooltip="Помощь по работе с полями отчётной формы" xr:uid="{1FD3D30D-9ED6-4208-9D51-0.4F509AF8}"/>
    <hyperlink ref="H62" location="Титульный!H9" display="Как заполнить?" tooltip="Помощь по работе с полями отчётной формы" xr:uid="{.65A9DFF-45A8-F89C-45AE-0.63A5626E}"/>
    <hyperlink ref="F70" r:id="rId5" xr:uid="{89E24AC9-3BB4-B2F4-048D-0.1384052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70FFC-A74A-E85A-FB63-0.BB0B04C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428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429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430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431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432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433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434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435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494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495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496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497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498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170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171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172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446</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447</v>
      </c>
      <c r="P23" s="1509"/>
      <c r="Q23" s="1511"/>
      <c r="R23" s="1511"/>
      <c r="Y23" s="1508" t="s">
        <v>449</v>
      </c>
      <c r="AA23" s="1508" t="s">
        <v>450</v>
      </c>
      <c r="AB23" s="1508" t="s">
        <v>499</v>
      </c>
      <c r="AE23" s="1508" t="s">
        <v>500</v>
      </c>
      <c r="AF23" s="1508" t="s">
        <v>499</v>
      </c>
      <c r="AI23" s="1508" t="s">
        <v>501</v>
      </c>
      <c r="AJ23" s="1508" t="s">
        <v>499</v>
      </c>
      <c r="AM23" s="1508" t="s">
        <v>502</v>
      </c>
      <c r="AQ23" s="1508" t="s">
        <v>449</v>
      </c>
      <c r="AS23" s="1508" t="s">
        <v>450</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тарифной и ценовой политики Тюменской области</v>
      </c>
      <c r="W30" s="2252"/>
      <c r="X30" s="2252"/>
      <c r="Y30" s="2252"/>
      <c r="Z30" s="2252"/>
      <c r="AA30" s="327"/>
      <c r="AB30" s="2252" t="str">
        <f>IF(TITLE_NAME_OR_PR_CHANGE="",IF(TITLE_NAME_OR_PR="","",TITLE_NAME_OR_PR),TITLE_NAME_OR_PR_CHANGE)</f>
        <v>Департамент тарифной и ценовой политики Тюменской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452</v>
      </c>
      <c r="T31" s="2251"/>
      <c r="U31" s="1373"/>
      <c r="V31" s="2265" t="str">
        <f>IF(TITLE_DATE_PR_CHANGE="",IF(TITLE_DATE_PR="","",TITLE_DATE_PR),TITLE_DATE_PR_CHANGE)</f>
        <v>46009</v>
      </c>
      <c r="W31" s="2265"/>
      <c r="X31" s="2265"/>
      <c r="Y31" s="2265"/>
      <c r="Z31" s="2265"/>
      <c r="AA31" s="327"/>
      <c r="AB31" s="2265" t="str">
        <f>IF(TITLE_DATE_PR_CHANGE="",IF(TITLE_DATE_PR="","",TITLE_DATE_PR),TITLE_DATE_PR_CHANGE)</f>
        <v>46009</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453</v>
      </c>
      <c r="T32" s="2251"/>
      <c r="U32" s="1373"/>
      <c r="V32" s="2252" t="str">
        <f>IF(TITLE_NUMBER_PR_CHANGE="",IF(TITLE_NUMBER_PR="","",TITLE_NUMBER_PR),TITLE_NUMBER_PR_CHANGE)</f>
        <v>470/01-21</v>
      </c>
      <c r="W32" s="2252"/>
      <c r="X32" s="2252"/>
      <c r="Y32" s="2252"/>
      <c r="Z32" s="2252"/>
      <c r="AA32" s="327"/>
      <c r="AB32" s="2252" t="str">
        <f>IF(TITLE_NUMBER_PR_CHANGE="",IF(TITLE_NUMBER_PR="","",TITLE_NUMBER_PR),TITLE_NUMBER_PR_CHANGE)</f>
        <v>470/01-21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https://tarif.admtyumen.ru/OIGV/tarif/actions/npa.htm</v>
      </c>
      <c r="W33" s="2252"/>
      <c r="X33" s="2252"/>
      <c r="Y33" s="2252"/>
      <c r="Z33" s="2252"/>
      <c r="AA33" s="327"/>
      <c r="AB33" s="2252" t="str">
        <f>IF(TITLE_IST_PUB_CHANGE="",IF(TITLE_IST_PUB="","",TITLE_IST_PUB),TITLE_IST_PUB_CHANGE)</f>
        <v>https://tarif.admtyumen.ru/OIGV/tarif/actions/npa.htm</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452</v>
      </c>
      <c r="T35" s="2251"/>
      <c r="U35" s="1373"/>
      <c r="V35" s="2265" t="str">
        <f>IF(TITLE_DATE_PR_CHANGE="",IF(TITLE_DATE_PR="","",TITLE_DATE_PR),TITLE_DATE_PR_CHANGE)</f>
        <v>46009</v>
      </c>
      <c r="W35" s="2265"/>
      <c r="X35" s="2265"/>
      <c r="Y35" s="2265"/>
      <c r="Z35" s="2265"/>
      <c r="AA35" s="327"/>
      <c r="AB35" s="2265" t="str">
        <f>IF(TITLE_DATE_PR_CHANGE="",IF(TITLE_DATE_PR="","",TITLE_DATE_PR),TITLE_DATE_PR_CHANGE)</f>
        <v>46009</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453</v>
      </c>
      <c r="T36" s="2251"/>
      <c r="U36" s="1373"/>
      <c r="V36" s="2252" t="str">
        <f>IF(TITLE_NUMBER_PR_CHANGE="",IF(TITLE_NUMBER_PR="","",TITLE_NUMBER_PR),TITLE_NUMBER_PR_CHANGE)</f>
        <v>470/01-21</v>
      </c>
      <c r="W36" s="2252"/>
      <c r="X36" s="2252"/>
      <c r="Y36" s="2252"/>
      <c r="Z36" s="2252"/>
      <c r="AA36" s="327"/>
      <c r="AB36" s="2252" t="str">
        <f>IF(TITLE_NUMBER_PR_CHANGE="",IF(TITLE_NUMBER_PR="","",TITLE_NUMBER_PR),TITLE_NUMBER_PR_CHANGE)</f>
        <v>470/01-21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456</v>
      </c>
      <c r="AB37" s="327"/>
      <c r="AC37" s="327"/>
      <c r="AD37" s="327"/>
      <c r="AE37" s="327"/>
      <c r="AF37" s="327"/>
      <c r="AG37" s="327"/>
      <c r="AH37" s="327"/>
      <c r="AI37" s="327"/>
      <c r="AJ37" s="327"/>
      <c r="AK37" s="327"/>
      <c r="AL37" s="327"/>
      <c r="AM37" s="327"/>
      <c r="AN37" s="327"/>
      <c r="AO37" s="327"/>
      <c r="AP37" s="327"/>
      <c r="AQ37" s="327"/>
      <c r="AR37" s="327"/>
      <c r="AS37" s="279" t="s">
        <v>456</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332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333</v>
      </c>
      <c r="BA39" s="1156">
        <v>14</v>
      </c>
    </row>
    <row customHeight="1" ht="14.699999999999998">
      <c r="Q40" s="292"/>
      <c r="R40" s="377"/>
      <c r="S40" s="2274" t="s">
        <v>90</v>
      </c>
      <c r="T40" s="2210" t="s">
        <v>503</v>
      </c>
      <c r="U40" s="302"/>
      <c r="V40" s="2276"/>
      <c r="W40" s="2276"/>
      <c r="X40" s="2276"/>
      <c r="Y40" s="2276"/>
      <c r="Z40" s="2277"/>
      <c r="AA40" s="2337" t="s">
        <v>459</v>
      </c>
      <c r="AB40" s="2329" t="s">
        <v>504</v>
      </c>
      <c r="AC40" s="2292"/>
      <c r="AD40" s="2292"/>
      <c r="AE40" s="2330"/>
      <c r="AF40" s="2292" t="s">
        <v>505</v>
      </c>
      <c r="AG40" s="2292"/>
      <c r="AH40" s="2292"/>
      <c r="AI40" s="2330"/>
      <c r="AJ40" s="2329" t="s">
        <v>506</v>
      </c>
      <c r="AK40" s="2292"/>
      <c r="AL40" s="2292"/>
      <c r="AM40" s="2330"/>
      <c r="AN40" s="2329" t="s">
        <v>458</v>
      </c>
      <c r="AO40" s="2292"/>
      <c r="AP40" s="2276"/>
      <c r="AQ40" s="2276"/>
      <c r="AR40" s="2277"/>
      <c r="AS40" s="2278" t="s">
        <v>459</v>
      </c>
      <c r="AT40" s="2281" t="s">
        <v>461</v>
      </c>
      <c r="AU40" s="2128"/>
      <c r="BA40" s="1156">
        <v>14</v>
      </c>
    </row>
    <row customHeight="1" ht="35.699999999999996">
      <c r="Q41" s="292"/>
      <c r="R41" s="377"/>
      <c r="S41" s="2274"/>
      <c r="T41" s="2210"/>
      <c r="U41" s="1032"/>
      <c r="V41" s="2128" t="s">
        <v>507</v>
      </c>
      <c r="W41" s="2128"/>
      <c r="X41" s="2295" t="s">
        <v>465</v>
      </c>
      <c r="Y41" s="2314"/>
      <c r="Z41" s="2315"/>
      <c r="AA41" s="2338"/>
      <c r="AB41" s="2331"/>
      <c r="AC41" s="2332"/>
      <c r="AD41" s="2332"/>
      <c r="AE41" s="2333"/>
      <c r="AF41" s="2332"/>
      <c r="AG41" s="2332"/>
      <c r="AH41" s="2332"/>
      <c r="AI41" s="2333"/>
      <c r="AJ41" s="2331"/>
      <c r="AK41" s="2332"/>
      <c r="AL41" s="2332"/>
      <c r="AM41" s="2332"/>
      <c r="AN41" s="2128" t="s">
        <v>507</v>
      </c>
      <c r="AO41" s="2128"/>
      <c r="AP41" s="2314" t="s">
        <v>465</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466</v>
      </c>
      <c r="F43" s="1365" t="s">
        <v>467</v>
      </c>
      <c r="G43" s="1365" t="s">
        <v>468</v>
      </c>
      <c r="H43" s="1365" t="s">
        <v>469</v>
      </c>
      <c r="I43" s="1365" t="s">
        <v>470</v>
      </c>
      <c r="J43" s="1365" t="s">
        <v>471</v>
      </c>
      <c r="K43" s="1365" t="s">
        <v>472</v>
      </c>
      <c r="L43" s="1365" t="s">
        <v>447</v>
      </c>
      <c r="Q43" s="292"/>
      <c r="R43" s="377"/>
      <c r="S43" s="2274"/>
      <c r="T43" s="2210"/>
      <c r="U43" s="303"/>
      <c r="V43" s="1331" t="s">
        <v>508</v>
      </c>
      <c r="W43" s="1331" t="s">
        <v>509</v>
      </c>
      <c r="X43" s="1339" t="s">
        <v>475</v>
      </c>
      <c r="Y43" s="2271" t="s">
        <v>476</v>
      </c>
      <c r="Z43" s="2272"/>
      <c r="AA43" s="2339"/>
      <c r="AB43" s="2334"/>
      <c r="AC43" s="2335"/>
      <c r="AD43" s="2335"/>
      <c r="AE43" s="2336"/>
      <c r="AF43" s="2335"/>
      <c r="AG43" s="2335"/>
      <c r="AH43" s="2335"/>
      <c r="AI43" s="2336"/>
      <c r="AJ43" s="2334"/>
      <c r="AK43" s="2335"/>
      <c r="AL43" s="2335"/>
      <c r="AM43" s="2336"/>
      <c r="AN43" s="1861" t="s">
        <v>508</v>
      </c>
      <c r="AO43" s="1861" t="s">
        <v>509</v>
      </c>
      <c r="AP43" s="1339" t="s">
        <v>475</v>
      </c>
      <c r="AQ43" s="2271" t="s">
        <v>476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232</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232</v>
      </c>
      <c r="B46" s="1364" t="s">
        <v>233</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429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430</v>
      </c>
      <c r="AW46" s="501"/>
      <c r="AX46" s="501" t="str">
        <f>IF(T46="","",T46)</f>
        <v>Территория действия тарифа</v>
      </c>
      <c r="AY46" s="501"/>
      <c r="AZ46" s="501"/>
      <c r="BA46" s="1156">
        <v>21</v>
      </c>
    </row>
    <row customHeight="1" ht="24">
      <c r="A47" s="1364" t="s">
        <v>232</v>
      </c>
      <c r="B47" s="1364" t="s">
        <v>233</v>
      </c>
      <c r="C47" s="1364" t="s">
        <v>234</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431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432</v>
      </c>
      <c r="AW47" s="501"/>
      <c r="AX47" s="501" t="str">
        <f>IF(T47="","",T47)</f>
        <v>Наименование системы теплоснабжения </v>
      </c>
      <c r="AY47" s="501"/>
      <c r="AZ47" s="501"/>
      <c r="BA47" s="1156">
        <v>23</v>
      </c>
    </row>
    <row customHeight="1" ht="21">
      <c r="A48" s="1364" t="s">
        <v>232</v>
      </c>
      <c r="B48" s="1364" t="s">
        <v>233</v>
      </c>
      <c r="C48" s="1364" t="s">
        <v>234</v>
      </c>
      <c r="D48" s="1364" t="s">
        <v>235</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433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434</v>
      </c>
      <c r="AW48" s="501"/>
      <c r="AX48" s="501" t="str">
        <f>IF(T48="","",T48)</f>
        <v>Источник тепловой энергии  </v>
      </c>
      <c r="AY48" s="501"/>
      <c r="AZ48" s="501"/>
      <c r="BA48" s="1156">
        <v>20</v>
      </c>
    </row>
    <row s="1643" customFormat="1" customHeight="1" ht="1.05">
      <c r="A49" s="1344" t="s">
        <v>232</v>
      </c>
      <c r="B49" s="1344" t="s">
        <v>233</v>
      </c>
      <c r="C49" s="1344" t="s">
        <v>234</v>
      </c>
      <c r="D49" s="1344" t="s">
        <v>235</v>
      </c>
      <c r="E49" s="2260"/>
      <c r="F49" s="2260"/>
      <c r="G49" s="2260"/>
      <c r="H49" s="2260"/>
      <c r="I49" s="2257" t="str">
        <f>S48&amp;".1"</f>
        <v>....1</v>
      </c>
      <c r="J49" s="1344"/>
      <c r="K49" s="1344"/>
      <c r="L49" s="1347" t="s">
        <v>435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232</v>
      </c>
      <c r="B50" s="1344" t="s">
        <v>233</v>
      </c>
      <c r="C50" s="1344" t="s">
        <v>234</v>
      </c>
      <c r="D50" s="1344" t="s">
        <v>235</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232</v>
      </c>
      <c r="B51" s="1364" t="s">
        <v>233</v>
      </c>
      <c r="C51" s="1364" t="s">
        <v>234</v>
      </c>
      <c r="D51" s="1364" t="s">
        <v>235</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510</v>
      </c>
      <c r="AV51" s="512">
        <f>STRCHECKDATE(V54:AT54)</f>
      </c>
      <c r="AW51" s="501"/>
      <c r="AX51" s="501" t="str">
        <f>IF(T51="","",T51)</f>
        <v/>
      </c>
      <c r="AY51" s="501"/>
      <c r="AZ51" s="501"/>
      <c r="BA51" s="1156">
        <v>21</v>
      </c>
    </row>
    <row customHeight="1" ht="11.549999999999999">
      <c r="A52" s="1364" t="s">
        <v>232</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495</v>
      </c>
      <c r="AN52" s="1394"/>
      <c r="AO52" s="1497"/>
      <c r="AP52" s="1394"/>
      <c r="AQ52" s="1394"/>
      <c r="AR52" s="1394"/>
      <c r="AS52" s="1394"/>
      <c r="AT52" s="1391"/>
      <c r="AU52" s="2255"/>
      <c r="AW52" s="501"/>
      <c r="AX52" s="501"/>
      <c r="AY52" s="501"/>
      <c r="AZ52" s="501"/>
      <c r="BA52" s="1156">
        <v>11</v>
      </c>
    </row>
    <row customHeight="1" ht="11.549999999999999">
      <c r="A53" s="1364" t="s">
        <v>232</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496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232</v>
      </c>
      <c r="B54" s="1364" t="s">
        <v>233</v>
      </c>
      <c r="C54" s="1364" t="s">
        <v>234</v>
      </c>
      <c r="D54" s="1364" t="s">
        <v>235</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497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232</v>
      </c>
      <c r="B55" s="1364" t="s">
        <v>233</v>
      </c>
      <c r="C55" s="1364" t="s">
        <v>234</v>
      </c>
      <c r="D55" s="1364" t="s">
        <v>235</v>
      </c>
      <c r="E55" s="2260"/>
      <c r="F55" s="2260"/>
      <c r="G55" s="2260"/>
      <c r="H55" s="2260"/>
      <c r="I55" s="2287"/>
      <c r="J55" s="2257"/>
      <c r="K55" s="1364"/>
      <c r="L55" s="1365"/>
      <c r="P55" s="2258"/>
      <c r="Q55" s="2258"/>
      <c r="R55" s="357"/>
      <c r="S55" s="1279"/>
      <c r="T55" s="288" t="s">
        <v>498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232</v>
      </c>
      <c r="B56" s="1344" t="s">
        <v>233</v>
      </c>
      <c r="C56" s="1344" t="s">
        <v>234</v>
      </c>
      <c r="D56" s="1344" t="s">
        <v>235</v>
      </c>
      <c r="E56" s="2260"/>
      <c r="F56" s="2260"/>
      <c r="G56" s="2260"/>
      <c r="H56" s="2260"/>
      <c r="I56" s="2257"/>
      <c r="J56" s="1344"/>
      <c r="K56" s="1344"/>
      <c r="L56" s="1347"/>
      <c r="M56" s="511"/>
      <c r="N56" s="511"/>
      <c r="O56" s="511"/>
      <c r="P56" s="2258"/>
      <c r="Q56" s="1332"/>
      <c r="R56" s="357"/>
      <c r="S56" s="1387"/>
      <c r="T56" s="1388" t="s">
        <v>444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232</v>
      </c>
      <c r="B57" s="1344" t="s">
        <v>233</v>
      </c>
      <c r="C57" s="1344" t="s">
        <v>234</v>
      </c>
      <c r="D57" s="1344" t="s">
        <v>235</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232</v>
      </c>
      <c r="B58" s="1344" t="s">
        <v>233</v>
      </c>
      <c r="C58" s="1344" t="s">
        <v>234</v>
      </c>
      <c r="D58" s="1315"/>
      <c r="E58" s="2260"/>
      <c r="F58" s="2260"/>
      <c r="G58" s="2259"/>
      <c r="H58" s="1315"/>
      <c r="I58" s="1315"/>
      <c r="J58" s="1315"/>
      <c r="K58" s="1315"/>
      <c r="L58" s="1340"/>
      <c r="M58" s="1316"/>
      <c r="N58" s="1316"/>
      <c r="P58" s="1317"/>
      <c r="Q58" s="1318"/>
      <c r="R58" s="1317"/>
      <c r="S58" s="1323"/>
      <c r="T58" s="1326" t="s">
        <v>170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232</v>
      </c>
      <c r="B59" s="1344" t="s">
        <v>233</v>
      </c>
      <c r="C59" s="1315"/>
      <c r="D59" s="1315"/>
      <c r="E59" s="2260"/>
      <c r="F59" s="2259"/>
      <c r="G59" s="1315"/>
      <c r="H59" s="1315"/>
      <c r="I59" s="1315"/>
      <c r="J59" s="1315"/>
      <c r="K59" s="1315"/>
      <c r="L59" s="1340"/>
      <c r="M59" s="1322"/>
      <c r="N59" s="1322"/>
      <c r="P59" s="1317"/>
      <c r="Q59" s="1318"/>
      <c r="R59" s="1317"/>
      <c r="S59" s="1323"/>
      <c r="T59" s="1326" t="s">
        <v>171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232</v>
      </c>
      <c r="B60" s="1344"/>
      <c r="C60" s="1344"/>
      <c r="D60" s="1344"/>
      <c r="E60" s="2260"/>
      <c r="F60" s="1344"/>
      <c r="G60" s="1344"/>
      <c r="H60" s="1344"/>
      <c r="I60" s="1344"/>
      <c r="J60" s="1344"/>
      <c r="K60" s="1344"/>
      <c r="L60" s="1347"/>
      <c r="M60" s="1322"/>
      <c r="N60" s="1322"/>
      <c r="O60" s="519"/>
      <c r="P60" s="381"/>
      <c r="Q60" s="1345"/>
      <c r="R60" s="381"/>
      <c r="S60" s="1323"/>
      <c r="T60" s="1326" t="s">
        <v>172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232</v>
      </c>
      <c r="B61" s="1344"/>
      <c r="C61" s="1344"/>
      <c r="D61" s="1344"/>
      <c r="E61" s="2259"/>
      <c r="F61" s="1344"/>
      <c r="G61" s="1344"/>
      <c r="H61" s="1344"/>
      <c r="I61" s="1344"/>
      <c r="J61" s="1344"/>
      <c r="K61" s="1344"/>
      <c r="L61" s="1347"/>
      <c r="M61" s="1322"/>
      <c r="N61" s="1322"/>
      <c r="O61" s="519"/>
      <c r="P61" s="381"/>
      <c r="Q61" s="1345"/>
      <c r="R61" s="381"/>
      <c r="S61" s="1323"/>
      <c r="T61" s="1326" t="s">
        <v>172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199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18BE3-9D78-5F4F-43E6-0.D898946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511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26">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353" t="s">
        <v>519</v>
      </c>
      <c r="W38" s="2263" t="s">
        <v>464</v>
      </c>
      <c r="X38" s="2264"/>
      <c r="Y38" s="2263" t="s">
        <v>465</v>
      </c>
      <c r="Z38" s="2270"/>
      <c r="AA38" s="2264"/>
      <c r="AB38" s="2279"/>
      <c r="AC38" s="1353" t="s">
        <v>519</v>
      </c>
      <c r="AD38" s="2263" t="s">
        <v>464</v>
      </c>
      <c r="AE38" s="2264"/>
      <c r="AF38" s="2263" t="s">
        <v>465</v>
      </c>
      <c r="AG38" s="2270"/>
      <c r="AH38" s="2264"/>
      <c r="AI38" s="2279"/>
      <c r="AJ38" s="2282"/>
      <c r="AK38" s="2128"/>
      <c r="AQ38" s="1156">
        <v>34</v>
      </c>
    </row>
    <row customHeight="1" ht="35.699999999999996">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353" t="s">
        <v>522</v>
      </c>
      <c r="W39" s="1223" t="s">
        <v>523</v>
      </c>
      <c r="X39" s="1223" t="s">
        <v>524</v>
      </c>
      <c r="Y39" s="1358" t="s">
        <v>475</v>
      </c>
      <c r="Z39" s="2271" t="s">
        <v>476</v>
      </c>
      <c r="AA39" s="2272"/>
      <c r="AB39" s="2280"/>
      <c r="AC39" s="1353" t="s">
        <v>522</v>
      </c>
      <c r="AD39" s="1223" t="s">
        <v>523</v>
      </c>
      <c r="AE39" s="1223" t="s">
        <v>524</v>
      </c>
      <c r="AF39" s="1358" t="s">
        <v>475</v>
      </c>
      <c r="AG39" s="2271" t="s">
        <v>476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258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258</v>
      </c>
      <c r="B42" s="1364" t="s">
        <v>259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258</v>
      </c>
      <c r="B43" s="1364" t="s">
        <v>259</v>
      </c>
      <c r="C43" s="1364" t="s">
        <v>260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511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512</v>
      </c>
      <c r="AM43" s="501"/>
      <c r="AN43" s="501" t="str">
        <f>IF(T43="","",T43)</f>
        <v>Наименование централизованной системы холодного водоснабжения</v>
      </c>
      <c r="AO43" s="501"/>
      <c r="AP43" s="501"/>
      <c r="AQ43" s="1156">
        <v>23</v>
      </c>
    </row>
    <row customHeight="1" ht="24">
      <c r="A44" s="1364" t="s">
        <v>258</v>
      </c>
      <c r="B44" s="1364" t="s">
        <v>259</v>
      </c>
      <c r="C44" s="1364" t="s">
        <v>260</v>
      </c>
      <c r="D44" s="1364" t="s">
        <v>525</v>
      </c>
      <c r="E44" s="2260"/>
      <c r="F44" s="2260"/>
      <c r="G44" s="2260"/>
      <c r="H44" s="2260"/>
      <c r="I44" s="2257" t="str">
        <f>S43&amp;".1"</f>
        <v>...1</v>
      </c>
      <c r="J44" s="1364"/>
      <c r="K44" s="1364"/>
      <c r="L44" s="1365"/>
      <c r="P44" s="2258">
        <v>1</v>
      </c>
      <c r="Q44" s="1355"/>
      <c r="R44" s="357"/>
      <c r="S44" s="1359"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258</v>
      </c>
      <c r="B45" s="1364" t="s">
        <v>259</v>
      </c>
      <c r="C45" s="1364" t="s">
        <v>260</v>
      </c>
      <c r="D45" s="1364" t="s">
        <v>525</v>
      </c>
      <c r="E45" s="2260"/>
      <c r="F45" s="2260"/>
      <c r="G45" s="2260"/>
      <c r="H45" s="2260"/>
      <c r="I45" s="2287"/>
      <c r="J45" s="2257" t="str">
        <f>I44&amp;".1"</f>
        <v>...1.1</v>
      </c>
      <c r="K45" s="1364"/>
      <c r="L45" s="1365" t="s">
        <v>438</v>
      </c>
      <c r="P45" s="2258"/>
      <c r="Q45" s="2258">
        <v>1</v>
      </c>
      <c r="R45" s="358"/>
      <c r="S45" s="1359"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258</v>
      </c>
      <c r="B46" s="1364" t="s">
        <v>259</v>
      </c>
      <c r="C46" s="1364" t="s">
        <v>260</v>
      </c>
      <c r="D46" s="1364" t="s">
        <v>525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258</v>
      </c>
      <c r="B47" s="1364" t="s">
        <v>259</v>
      </c>
      <c r="C47" s="1364" t="s">
        <v>260</v>
      </c>
      <c r="D47" s="1364" t="s">
        <v>525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258</v>
      </c>
      <c r="B48" s="1364" t="s">
        <v>259</v>
      </c>
      <c r="C48" s="1364" t="s">
        <v>260</v>
      </c>
      <c r="D48" s="1364" t="s">
        <v>525</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258</v>
      </c>
      <c r="B49" s="1364" t="s">
        <v>259</v>
      </c>
      <c r="C49" s="1364" t="s">
        <v>260</v>
      </c>
      <c r="D49" s="1364" t="s">
        <v>525</v>
      </c>
      <c r="E49" s="2260"/>
      <c r="F49" s="2260"/>
      <c r="G49" s="2260"/>
      <c r="H49" s="2260"/>
      <c r="I49" s="2257"/>
      <c r="J49" s="1364"/>
      <c r="K49" s="1364"/>
      <c r="L49" s="1365"/>
      <c r="P49" s="2258"/>
      <c r="Q49" s="1355"/>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258</v>
      </c>
      <c r="B50" s="1364" t="s">
        <v>259</v>
      </c>
      <c r="C50" s="1364" t="s">
        <v>260</v>
      </c>
      <c r="D50" s="1364" t="s">
        <v>525</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258</v>
      </c>
      <c r="B51" s="1344" t="s">
        <v>259</v>
      </c>
      <c r="C51" s="1315"/>
      <c r="D51" s="1315"/>
      <c r="E51" s="2260"/>
      <c r="F51" s="2259"/>
      <c r="G51" s="1315"/>
      <c r="H51" s="1315"/>
      <c r="I51" s="1315"/>
      <c r="J51" s="1315"/>
      <c r="K51" s="1315"/>
      <c r="L51" s="1427"/>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258</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D18AE-3D62-CD4A-8BCF-0.7C3ABB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511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58">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453" t="s">
        <v>519</v>
      </c>
      <c r="W38" s="2263" t="s">
        <v>464</v>
      </c>
      <c r="X38" s="2264"/>
      <c r="Y38" s="2263" t="s">
        <v>465</v>
      </c>
      <c r="Z38" s="2270"/>
      <c r="AA38" s="2264"/>
      <c r="AB38" s="2279"/>
      <c r="AC38" s="1453" t="s">
        <v>519</v>
      </c>
      <c r="AD38" s="2263" t="s">
        <v>464</v>
      </c>
      <c r="AE38" s="2264"/>
      <c r="AF38" s="2263" t="s">
        <v>465</v>
      </c>
      <c r="AG38" s="2270"/>
      <c r="AH38" s="2264"/>
      <c r="AI38" s="2279"/>
      <c r="AJ38" s="2282"/>
      <c r="AK38" s="2128"/>
      <c r="AQ38" s="1156">
        <v>34</v>
      </c>
    </row>
    <row customHeight="1" ht="35.699999999999996">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453" t="s">
        <v>522</v>
      </c>
      <c r="W39" s="1223" t="s">
        <v>523</v>
      </c>
      <c r="X39" s="1223" t="s">
        <v>524</v>
      </c>
      <c r="Y39" s="1456" t="s">
        <v>475</v>
      </c>
      <c r="Z39" s="2271" t="s">
        <v>476</v>
      </c>
      <c r="AA39" s="2272"/>
      <c r="AB39" s="2280"/>
      <c r="AC39" s="1453" t="s">
        <v>522</v>
      </c>
      <c r="AD39" s="1223" t="s">
        <v>523</v>
      </c>
      <c r="AE39" s="1223" t="s">
        <v>524</v>
      </c>
      <c r="AF39" s="1456" t="s">
        <v>475</v>
      </c>
      <c r="AG39" s="2271" t="s">
        <v>476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511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512</v>
      </c>
      <c r="AM43" s="501"/>
      <c r="AN43" s="501" t="str">
        <f>IF(T43="","",T43)</f>
        <v>Наименование централизованной системы холодного водоснабжения</v>
      </c>
      <c r="AO43" s="501"/>
      <c r="AP43" s="501"/>
      <c r="AQ43" s="1156">
        <v>23</v>
      </c>
    </row>
    <row customHeight="1" ht="24">
      <c r="A44" s="1364" t="s">
        <v>263</v>
      </c>
      <c r="B44" s="1364" t="s">
        <v>264</v>
      </c>
      <c r="C44" s="1364" t="s">
        <v>265</v>
      </c>
      <c r="D44" s="1364" t="s">
        <v>526</v>
      </c>
      <c r="E44" s="2260"/>
      <c r="F44" s="2260"/>
      <c r="G44" s="2260"/>
      <c r="H44" s="2260"/>
      <c r="I44" s="2257" t="str">
        <f>S43&amp;".1"</f>
        <v>...1</v>
      </c>
      <c r="J44" s="1364"/>
      <c r="K44" s="1364"/>
      <c r="L44" s="1365"/>
      <c r="P44" s="2258">
        <v>1</v>
      </c>
      <c r="Q44" s="1451"/>
      <c r="R44" s="357"/>
      <c r="S44" s="1458"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526</v>
      </c>
      <c r="E45" s="2260"/>
      <c r="F45" s="2260"/>
      <c r="G45" s="2260"/>
      <c r="H45" s="2260"/>
      <c r="I45" s="2287"/>
      <c r="J45" s="2257" t="str">
        <f>I44&amp;".1"</f>
        <v>...1.1</v>
      </c>
      <c r="K45" s="1364"/>
      <c r="L45" s="1365" t="s">
        <v>438</v>
      </c>
      <c r="P45" s="2258"/>
      <c r="Q45" s="2258">
        <v>1</v>
      </c>
      <c r="R45" s="358"/>
      <c r="S45" s="1458"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263</v>
      </c>
      <c r="B46" s="1364" t="s">
        <v>264</v>
      </c>
      <c r="C46" s="1364" t="s">
        <v>265</v>
      </c>
      <c r="D46" s="1364" t="s">
        <v>526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526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526</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526</v>
      </c>
      <c r="E49" s="2260"/>
      <c r="F49" s="2260"/>
      <c r="G49" s="2260"/>
      <c r="H49" s="2260"/>
      <c r="I49" s="2257"/>
      <c r="J49" s="1364"/>
      <c r="K49" s="1364"/>
      <c r="L49" s="1365"/>
      <c r="P49" s="2258"/>
      <c r="Q49" s="1451"/>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526</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1DF77-0FA6-9044-6DF4-0.7447D40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511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58">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453" t="s">
        <v>519</v>
      </c>
      <c r="W38" s="2263" t="s">
        <v>464</v>
      </c>
      <c r="X38" s="2264"/>
      <c r="Y38" s="2263" t="s">
        <v>465</v>
      </c>
      <c r="Z38" s="2270"/>
      <c r="AA38" s="2264"/>
      <c r="AB38" s="2279"/>
      <c r="AC38" s="1453" t="s">
        <v>519</v>
      </c>
      <c r="AD38" s="2263" t="s">
        <v>464</v>
      </c>
      <c r="AE38" s="2264"/>
      <c r="AF38" s="2263" t="s">
        <v>465</v>
      </c>
      <c r="AG38" s="2270"/>
      <c r="AH38" s="2264"/>
      <c r="AI38" s="2279"/>
      <c r="AJ38" s="2282"/>
      <c r="AK38" s="2128"/>
      <c r="AQ38" s="1156">
        <v>34</v>
      </c>
    </row>
    <row customHeight="1" ht="35.699999999999996">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453" t="s">
        <v>522</v>
      </c>
      <c r="W39" s="1223" t="s">
        <v>523</v>
      </c>
      <c r="X39" s="1223" t="s">
        <v>524</v>
      </c>
      <c r="Y39" s="1456" t="s">
        <v>475</v>
      </c>
      <c r="Z39" s="2271" t="s">
        <v>476</v>
      </c>
      <c r="AA39" s="2272"/>
      <c r="AB39" s="2280"/>
      <c r="AC39" s="1453" t="s">
        <v>522</v>
      </c>
      <c r="AD39" s="1223" t="s">
        <v>523</v>
      </c>
      <c r="AE39" s="1223" t="s">
        <v>524</v>
      </c>
      <c r="AF39" s="1456" t="s">
        <v>475</v>
      </c>
      <c r="AG39" s="2271" t="s">
        <v>476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511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512</v>
      </c>
      <c r="AM43" s="501"/>
      <c r="AN43" s="501" t="str">
        <f>IF(T43="","",T43)</f>
        <v>Наименование централизованной системы холодного водоснабжения</v>
      </c>
      <c r="AO43" s="501"/>
      <c r="AP43" s="501"/>
      <c r="AQ43" s="1156">
        <v>23</v>
      </c>
    </row>
    <row customHeight="1" ht="24">
      <c r="A44" s="1364" t="s">
        <v>268</v>
      </c>
      <c r="B44" s="1364" t="s">
        <v>269</v>
      </c>
      <c r="C44" s="1364" t="s">
        <v>270</v>
      </c>
      <c r="D44" s="1364" t="s">
        <v>527</v>
      </c>
      <c r="E44" s="2260"/>
      <c r="F44" s="2260"/>
      <c r="G44" s="2260"/>
      <c r="H44" s="2260"/>
      <c r="I44" s="2257" t="str">
        <f>S43&amp;".1"</f>
        <v>...1</v>
      </c>
      <c r="J44" s="1364"/>
      <c r="K44" s="1364"/>
      <c r="L44" s="1365"/>
      <c r="P44" s="2258">
        <v>1</v>
      </c>
      <c r="Q44" s="1451"/>
      <c r="R44" s="357"/>
      <c r="S44" s="1458"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527</v>
      </c>
      <c r="E45" s="2260"/>
      <c r="F45" s="2260"/>
      <c r="G45" s="2260"/>
      <c r="H45" s="2260"/>
      <c r="I45" s="2287"/>
      <c r="J45" s="2257" t="str">
        <f>I44&amp;".1"</f>
        <v>...1.1</v>
      </c>
      <c r="K45" s="1364"/>
      <c r="L45" s="1365" t="s">
        <v>438</v>
      </c>
      <c r="P45" s="2258"/>
      <c r="Q45" s="2258">
        <v>1</v>
      </c>
      <c r="R45" s="358"/>
      <c r="S45" s="1458"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268</v>
      </c>
      <c r="B46" s="1364" t="s">
        <v>269</v>
      </c>
      <c r="C46" s="1364" t="s">
        <v>270</v>
      </c>
      <c r="D46" s="1364" t="s">
        <v>527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527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527</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527</v>
      </c>
      <c r="E49" s="2260"/>
      <c r="F49" s="2260"/>
      <c r="G49" s="2260"/>
      <c r="H49" s="2260"/>
      <c r="I49" s="2257"/>
      <c r="J49" s="1364"/>
      <c r="K49" s="1364"/>
      <c r="L49" s="1365"/>
      <c r="P49" s="2258"/>
      <c r="Q49" s="1451"/>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527</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C6FCE-15B7-5355-D04B-0.F47C496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511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58">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453" t="s">
        <v>519</v>
      </c>
      <c r="W38" s="2263" t="s">
        <v>464</v>
      </c>
      <c r="X38" s="2264"/>
      <c r="Y38" s="2263" t="s">
        <v>465</v>
      </c>
      <c r="Z38" s="2270"/>
      <c r="AA38" s="2264"/>
      <c r="AB38" s="2279"/>
      <c r="AC38" s="1453" t="s">
        <v>519</v>
      </c>
      <c r="AD38" s="2263" t="s">
        <v>464</v>
      </c>
      <c r="AE38" s="2264"/>
      <c r="AF38" s="2263" t="s">
        <v>465</v>
      </c>
      <c r="AG38" s="2270"/>
      <c r="AH38" s="2264"/>
      <c r="AI38" s="2279"/>
      <c r="AJ38" s="2282"/>
      <c r="AK38" s="2128"/>
      <c r="AQ38" s="1156">
        <v>34</v>
      </c>
    </row>
    <row customHeight="1" ht="35.699999999999996">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453" t="s">
        <v>522</v>
      </c>
      <c r="W39" s="1223" t="s">
        <v>523</v>
      </c>
      <c r="X39" s="1223" t="s">
        <v>524</v>
      </c>
      <c r="Y39" s="1456" t="s">
        <v>475</v>
      </c>
      <c r="Z39" s="2271" t="s">
        <v>476</v>
      </c>
      <c r="AA39" s="2272"/>
      <c r="AB39" s="2280"/>
      <c r="AC39" s="1453" t="s">
        <v>522</v>
      </c>
      <c r="AD39" s="1223" t="s">
        <v>523</v>
      </c>
      <c r="AE39" s="1223" t="s">
        <v>524</v>
      </c>
      <c r="AF39" s="1456" t="s">
        <v>475</v>
      </c>
      <c r="AG39" s="2271" t="s">
        <v>476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511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512</v>
      </c>
      <c r="AM43" s="501"/>
      <c r="AN43" s="501" t="str">
        <f>IF(T43="","",T43)</f>
        <v>Наименование централизованной системы холодного водоснабжения</v>
      </c>
      <c r="AO43" s="501"/>
      <c r="AP43" s="501"/>
      <c r="AQ43" s="1156">
        <v>23</v>
      </c>
    </row>
    <row customHeight="1" ht="24">
      <c r="A44" s="1364" t="s">
        <v>273</v>
      </c>
      <c r="B44" s="1364" t="s">
        <v>274</v>
      </c>
      <c r="C44" s="1364" t="s">
        <v>275</v>
      </c>
      <c r="D44" s="1364" t="s">
        <v>528</v>
      </c>
      <c r="E44" s="2260"/>
      <c r="F44" s="2260"/>
      <c r="G44" s="2260"/>
      <c r="H44" s="2260"/>
      <c r="I44" s="2257" t="str">
        <f>S43&amp;".1"</f>
        <v>...1</v>
      </c>
      <c r="J44" s="1364"/>
      <c r="K44" s="1364"/>
      <c r="L44" s="1365"/>
      <c r="P44" s="2258">
        <v>1</v>
      </c>
      <c r="Q44" s="1451"/>
      <c r="R44" s="357"/>
      <c r="S44" s="1458"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528</v>
      </c>
      <c r="E45" s="2260"/>
      <c r="F45" s="2260"/>
      <c r="G45" s="2260"/>
      <c r="H45" s="2260"/>
      <c r="I45" s="2287"/>
      <c r="J45" s="2257" t="str">
        <f>I44&amp;".1"</f>
        <v>...1.1</v>
      </c>
      <c r="K45" s="1364"/>
      <c r="L45" s="1365" t="s">
        <v>438</v>
      </c>
      <c r="P45" s="2258"/>
      <c r="Q45" s="2258">
        <v>1</v>
      </c>
      <c r="R45" s="358"/>
      <c r="S45" s="1458"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273</v>
      </c>
      <c r="B46" s="1364" t="s">
        <v>274</v>
      </c>
      <c r="C46" s="1364" t="s">
        <v>275</v>
      </c>
      <c r="D46" s="1364" t="s">
        <v>528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528</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528</v>
      </c>
      <c r="E49" s="2260"/>
      <c r="F49" s="2260"/>
      <c r="G49" s="2260"/>
      <c r="H49" s="2260"/>
      <c r="I49" s="2257"/>
      <c r="J49" s="1364"/>
      <c r="K49" s="1364"/>
      <c r="L49" s="1365"/>
      <c r="P49" s="2258"/>
      <c r="Q49" s="1451"/>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528</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438BB-4CD6-CAAC-405A-0.4997191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428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429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430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431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432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433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434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435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494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498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171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172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446</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447</v>
      </c>
      <c r="P20" s="1509"/>
      <c r="Q20" s="1511"/>
      <c r="R20" s="1511"/>
      <c r="Y20" s="1508" t="s">
        <v>449</v>
      </c>
      <c r="AA20" s="1508" t="s">
        <v>450</v>
      </c>
      <c r="AC20" s="1508" t="s">
        <v>500</v>
      </c>
      <c r="AG20" s="1508" t="s">
        <v>449</v>
      </c>
      <c r="AI20" s="1508" t="s">
        <v>450</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452</v>
      </c>
      <c r="T28" s="2251"/>
      <c r="U28" s="1373"/>
      <c r="V28" s="2265" t="str">
        <f>IF(TITLE_DATE_PR_CHANGE="",IF(TITLE_DATE_PR="","",TITLE_DATE_PR),TITLE_DATE_PR_CHANGE)</f>
        <v>46009</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453</v>
      </c>
      <c r="T29" s="2251"/>
      <c r="U29" s="1373"/>
      <c r="V29" s="2252" t="str">
        <f>IF(TITLE_NUMBER_PR_CHANGE="",IF(TITLE_NUMBER_PR="","",TITLE_NUMBER_PR),TITLE_NUMBER_PR_CHANGE)</f>
        <v>470/01-21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https://tarif.admtyumen.ru/OIGV/tarif/actions/npa.htm</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452</v>
      </c>
      <c r="T32" s="2251"/>
      <c r="U32" s="1373"/>
      <c r="V32" s="2265" t="str">
        <f>IF(TITLE_DATE_PR_CHANGE="",IF(TITLE_DATE_PR="","",TITLE_DATE_PR),TITLE_DATE_PR_CHANGE)</f>
        <v>46009</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453</v>
      </c>
      <c r="T33" s="2251"/>
      <c r="U33" s="1373"/>
      <c r="V33" s="2252" t="str">
        <f>IF(TITLE_NUMBER_PR_CHANGE="",IF(TITLE_NUMBER_PR="","",TITLE_NUMBER_PR),TITLE_NUMBER_PR_CHANGE)</f>
        <v>470/01-21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456</v>
      </c>
      <c r="AB34" s="1643"/>
      <c r="AC34" s="1636"/>
      <c r="AD34" s="1636"/>
      <c r="AE34" s="1636"/>
      <c r="AF34" s="1636"/>
      <c r="AG34" s="1636"/>
      <c r="AH34" s="1636"/>
      <c r="AI34" s="1643" t="s">
        <v>456</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332</v>
      </c>
      <c r="T36" s="2128"/>
      <c r="U36" s="2128"/>
      <c r="V36" s="2128"/>
      <c r="W36" s="2128"/>
      <c r="X36" s="2128"/>
      <c r="Y36" s="2128"/>
      <c r="Z36" s="2128"/>
      <c r="AA36" s="2176"/>
      <c r="AB36" s="2176"/>
      <c r="AC36" s="2176"/>
      <c r="AD36" s="2128"/>
      <c r="AE36" s="2128"/>
      <c r="AF36" s="2128"/>
      <c r="AG36" s="2128"/>
      <c r="AH36" s="2128"/>
      <c r="AI36" s="2128"/>
      <c r="AJ36" s="2128"/>
      <c r="AK36" s="2128" t="s">
        <v>333</v>
      </c>
      <c r="AQ36" s="1632">
        <v>14</v>
      </c>
    </row>
    <row customHeight="1" ht="14.699999999999998">
      <c r="Q37" s="292"/>
      <c r="R37" s="377"/>
      <c r="S37" s="2274" t="s">
        <v>90</v>
      </c>
      <c r="T37" s="2210" t="s">
        <v>529</v>
      </c>
      <c r="U37" s="338"/>
      <c r="V37" s="2276"/>
      <c r="W37" s="2276"/>
      <c r="X37" s="2276"/>
      <c r="Y37" s="2276"/>
      <c r="Z37" s="2276"/>
      <c r="AA37" s="2210" t="s">
        <v>459</v>
      </c>
      <c r="AB37" s="2209" t="s">
        <v>530</v>
      </c>
      <c r="AC37" s="2209" t="s">
        <v>504</v>
      </c>
      <c r="AD37" s="2292" t="s">
        <v>458</v>
      </c>
      <c r="AE37" s="2292"/>
      <c r="AF37" s="2276"/>
      <c r="AG37" s="2276"/>
      <c r="AH37" s="2277"/>
      <c r="AI37" s="2278" t="s">
        <v>459</v>
      </c>
      <c r="AJ37" s="2281" t="s">
        <v>461</v>
      </c>
      <c r="AK37" s="2128"/>
      <c r="AQ37" s="1632">
        <v>14</v>
      </c>
    </row>
    <row customHeight="1" ht="35.699999999999996">
      <c r="Q38" s="292"/>
      <c r="R38" s="377"/>
      <c r="S38" s="2274"/>
      <c r="T38" s="2210"/>
      <c r="U38" s="1032"/>
      <c r="V38" s="2104" t="s">
        <v>507</v>
      </c>
      <c r="W38" s="2128"/>
      <c r="X38" s="2295" t="s">
        <v>465</v>
      </c>
      <c r="Y38" s="2314"/>
      <c r="Z38" s="2314"/>
      <c r="AA38" s="2210"/>
      <c r="AB38" s="2209"/>
      <c r="AC38" s="2209"/>
      <c r="AD38" s="2104" t="s">
        <v>507</v>
      </c>
      <c r="AE38" s="2128"/>
      <c r="AF38" s="2314" t="s">
        <v>465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466</v>
      </c>
      <c r="F40" s="1311" t="s">
        <v>467</v>
      </c>
      <c r="G40" s="1311" t="s">
        <v>468</v>
      </c>
      <c r="H40" s="1311" t="s">
        <v>469</v>
      </c>
      <c r="I40" s="1311" t="s">
        <v>470</v>
      </c>
      <c r="J40" s="1311" t="s">
        <v>471</v>
      </c>
      <c r="K40" s="1311" t="s">
        <v>472</v>
      </c>
      <c r="L40" s="1311" t="s">
        <v>447</v>
      </c>
      <c r="Q40" s="292"/>
      <c r="R40" s="377"/>
      <c r="S40" s="2274"/>
      <c r="T40" s="2210"/>
      <c r="U40" s="303"/>
      <c r="V40" s="1951" t="s">
        <v>508</v>
      </c>
      <c r="W40" s="1951" t="s">
        <v>509</v>
      </c>
      <c r="X40" s="1939" t="s">
        <v>475</v>
      </c>
      <c r="Y40" s="2271" t="s">
        <v>476</v>
      </c>
      <c r="Z40" s="2321"/>
      <c r="AA40" s="2210"/>
      <c r="AB40" s="2209"/>
      <c r="AC40" s="2209"/>
      <c r="AD40" s="1969" t="s">
        <v>508</v>
      </c>
      <c r="AE40" s="1960" t="s">
        <v>509</v>
      </c>
      <c r="AF40" s="1939" t="s">
        <v>475</v>
      </c>
      <c r="AG40" s="2271" t="s">
        <v>476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238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238</v>
      </c>
      <c r="B43" s="1268" t="s">
        <v>239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429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430</v>
      </c>
      <c r="AM43" s="1625"/>
      <c r="AN43" s="1625" t="str">
        <f>IF(T43="","",T43)</f>
        <v>Территория действия тарифа</v>
      </c>
      <c r="AO43" s="1625"/>
      <c r="AP43" s="1625"/>
      <c r="AQ43" s="1632">
        <v>21</v>
      </c>
    </row>
    <row customHeight="1" ht="24">
      <c r="A44" s="1268" t="s">
        <v>238</v>
      </c>
      <c r="B44" s="1268" t="s">
        <v>239</v>
      </c>
      <c r="C44" s="1268" t="s">
        <v>240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431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432</v>
      </c>
      <c r="AM44" s="1625"/>
      <c r="AN44" s="1625" t="str">
        <f>IF(T44="","",T44)</f>
        <v>Наименование системы теплоснабжения </v>
      </c>
      <c r="AO44" s="1625"/>
      <c r="AP44" s="1625"/>
      <c r="AQ44" s="1632">
        <v>23</v>
      </c>
    </row>
    <row customHeight="1" ht="22.049999999999997">
      <c r="A45" s="1268" t="s">
        <v>238</v>
      </c>
      <c r="B45" s="1268" t="s">
        <v>239</v>
      </c>
      <c r="C45" s="1268" t="s">
        <v>240</v>
      </c>
      <c r="D45" s="1268" t="s">
        <v>241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433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434</v>
      </c>
      <c r="AM45" s="1625"/>
      <c r="AN45" s="1625" t="str">
        <f>IF(T45="","",T45)</f>
        <v>Источник тепловой энергии  </v>
      </c>
      <c r="AO45" s="1625"/>
      <c r="AP45" s="1625"/>
      <c r="AQ45" s="1632">
        <v>21</v>
      </c>
    </row>
    <row s="1643" customFormat="1" customHeight="1" ht="0">
      <c r="A46" s="1376" t="s">
        <v>238</v>
      </c>
      <c r="B46" s="1376" t="s">
        <v>239</v>
      </c>
      <c r="C46" s="1376" t="s">
        <v>240</v>
      </c>
      <c r="D46" s="1376" t="s">
        <v>241</v>
      </c>
      <c r="E46" s="2291"/>
      <c r="F46" s="2291"/>
      <c r="G46" s="2291"/>
      <c r="H46" s="2291"/>
      <c r="I46" s="2128" t="str">
        <f>S45&amp;".1"</f>
        <v>....1</v>
      </c>
      <c r="J46" s="1376"/>
      <c r="K46" s="1376"/>
      <c r="L46" s="1382" t="s">
        <v>435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238</v>
      </c>
      <c r="B47" s="1376" t="s">
        <v>239</v>
      </c>
      <c r="C47" s="1376" t="s">
        <v>240</v>
      </c>
      <c r="D47" s="1376" t="s">
        <v>241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238</v>
      </c>
      <c r="B48" s="1268" t="s">
        <v>239</v>
      </c>
      <c r="C48" s="1268" t="s">
        <v>240</v>
      </c>
      <c r="D48" s="1268" t="s">
        <v>241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63</v>
      </c>
      <c r="Z48" s="1956"/>
      <c r="AA48" s="1943" t="s">
        <v>63</v>
      </c>
      <c r="AB48" s="1965"/>
      <c r="AC48" s="1964" t="s">
        <v>28</v>
      </c>
      <c r="AD48" s="752"/>
      <c r="AE48" s="1258"/>
      <c r="AF48" s="1956"/>
      <c r="AG48" s="1943" t="s">
        <v>63</v>
      </c>
      <c r="AH48" s="1956"/>
      <c r="AI48" s="1943" t="s">
        <v>63</v>
      </c>
      <c r="AJ48" s="1349"/>
      <c r="AK48" s="2254" t="s">
        <v>510</v>
      </c>
      <c r="AL48" s="1637">
        <f>STRCHECKDATE(#REF!)</f>
      </c>
      <c r="AM48" s="1625"/>
      <c r="AN48" s="1625" t="str">
        <f>IF(T48="","",T48)</f>
        <v/>
      </c>
      <c r="AO48" s="1625"/>
      <c r="AP48" s="1625"/>
      <c r="AQ48" s="1632">
        <v>21</v>
      </c>
    </row>
    <row customHeight="1" ht="11.549999999999999">
      <c r="A49" s="1268" t="s">
        <v>238</v>
      </c>
      <c r="B49" s="1268" t="s">
        <v>239</v>
      </c>
      <c r="C49" s="1268" t="s">
        <v>240</v>
      </c>
      <c r="D49" s="1268" t="s">
        <v>241</v>
      </c>
      <c r="E49" s="2291"/>
      <c r="F49" s="2291"/>
      <c r="G49" s="2291"/>
      <c r="H49" s="2291"/>
      <c r="I49" s="2102"/>
      <c r="J49" s="2128"/>
      <c r="K49" s="1268"/>
      <c r="L49" s="1311"/>
      <c r="P49" s="2258"/>
      <c r="Q49" s="2258"/>
      <c r="R49" s="357"/>
      <c r="S49" s="1279"/>
      <c r="T49" s="288" t="s">
        <v>498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238</v>
      </c>
      <c r="B50" s="1376" t="s">
        <v>239</v>
      </c>
      <c r="C50" s="1376" t="s">
        <v>240</v>
      </c>
      <c r="D50" s="1376" t="s">
        <v>241</v>
      </c>
      <c r="E50" s="2291"/>
      <c r="F50" s="2291"/>
      <c r="G50" s="2291"/>
      <c r="H50" s="2291"/>
      <c r="I50" s="2128"/>
      <c r="J50" s="1376"/>
      <c r="K50" s="1376"/>
      <c r="L50" s="1382"/>
      <c r="M50" s="1247"/>
      <c r="N50" s="1247"/>
      <c r="O50" s="1247"/>
      <c r="P50" s="2258"/>
      <c r="Q50" s="1955"/>
      <c r="R50" s="357"/>
      <c r="S50" s="1387"/>
      <c r="T50" s="1388" t="s">
        <v>444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238</v>
      </c>
      <c r="B51" s="1376" t="s">
        <v>239</v>
      </c>
      <c r="C51" s="1376" t="s">
        <v>240</v>
      </c>
      <c r="D51" s="1376" t="s">
        <v>241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238</v>
      </c>
      <c r="B52" s="1376" t="s">
        <v>239</v>
      </c>
      <c r="C52" s="1376" t="s">
        <v>240</v>
      </c>
      <c r="D52" s="1375"/>
      <c r="E52" s="2291"/>
      <c r="F52" s="2291"/>
      <c r="G52" s="2290"/>
      <c r="H52" s="1375"/>
      <c r="I52" s="1375"/>
      <c r="J52" s="1375"/>
      <c r="K52" s="1375"/>
      <c r="L52" s="1378"/>
      <c r="M52" s="1379"/>
      <c r="N52" s="1379"/>
      <c r="O52" s="352"/>
      <c r="P52" s="1317"/>
      <c r="Q52" s="1318"/>
      <c r="R52" s="1317"/>
      <c r="S52" s="1323"/>
      <c r="T52" s="1326" t="s">
        <v>170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238</v>
      </c>
      <c r="B53" s="1376" t="s">
        <v>239</v>
      </c>
      <c r="C53" s="1375"/>
      <c r="D53" s="1375"/>
      <c r="E53" s="2291"/>
      <c r="F53" s="2290"/>
      <c r="G53" s="1375"/>
      <c r="H53" s="1375"/>
      <c r="I53" s="1375"/>
      <c r="J53" s="1375"/>
      <c r="K53" s="1375"/>
      <c r="L53" s="1378"/>
      <c r="M53" s="1380"/>
      <c r="N53" s="1380"/>
      <c r="O53" s="352"/>
      <c r="P53" s="1317"/>
      <c r="Q53" s="1318"/>
      <c r="R53" s="1317"/>
      <c r="S53" s="1323"/>
      <c r="T53" s="1326" t="s">
        <v>171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238</v>
      </c>
      <c r="B54" s="1376"/>
      <c r="C54" s="1376"/>
      <c r="D54" s="1376"/>
      <c r="E54" s="2291"/>
      <c r="F54" s="1376"/>
      <c r="G54" s="1376"/>
      <c r="H54" s="1376"/>
      <c r="I54" s="1376"/>
      <c r="J54" s="1376"/>
      <c r="K54" s="1376"/>
      <c r="L54" s="1382"/>
      <c r="M54" s="1380"/>
      <c r="N54" s="1380"/>
      <c r="O54" s="352"/>
      <c r="P54" s="381"/>
      <c r="Q54" s="1345"/>
      <c r="R54" s="381"/>
      <c r="S54" s="1323"/>
      <c r="T54" s="1326" t="s">
        <v>172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238</v>
      </c>
      <c r="B55" s="1376"/>
      <c r="C55" s="1376"/>
      <c r="D55" s="1376"/>
      <c r="E55" s="2290"/>
      <c r="F55" s="1376"/>
      <c r="G55" s="1376"/>
      <c r="H55" s="1376"/>
      <c r="I55" s="1376"/>
      <c r="J55" s="1376"/>
      <c r="K55" s="1376"/>
      <c r="L55" s="1382"/>
      <c r="M55" s="1380"/>
      <c r="N55" s="1380"/>
      <c r="O55" s="352"/>
      <c r="P55" s="381"/>
      <c r="Q55" s="1345"/>
      <c r="R55" s="381"/>
      <c r="S55" s="1323"/>
      <c r="T55" s="1326" t="s">
        <v>172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199</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4471D-DC91-D2FD-1CDE-0.D1C3EBF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429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430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511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434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435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531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532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535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498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446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447</v>
      </c>
      <c r="P24" s="1509"/>
      <c r="Q24" s="1511"/>
      <c r="R24" s="1511"/>
      <c r="AA24" s="1508" t="s">
        <v>449</v>
      </c>
      <c r="AC24" s="1508" t="s">
        <v>450</v>
      </c>
      <c r="AD24" s="1508" t="s">
        <v>499</v>
      </c>
      <c r="AH24" s="1508" t="s">
        <v>499</v>
      </c>
      <c r="AK24" s="1508" t="s">
        <v>536</v>
      </c>
      <c r="AL24" s="1508" t="s">
        <v>499</v>
      </c>
      <c r="AP24" s="1508" t="s">
        <v>499</v>
      </c>
      <c r="AY24" s="1508" t="s">
        <v>449</v>
      </c>
      <c r="BA24" s="1508" t="s">
        <v>450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452</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453</v>
      </c>
      <c r="T33" s="2251"/>
      <c r="U33" s="1373"/>
      <c r="V33" s="2252" t="str">
        <f>IF(TITLE_NUMBER_PR_CHANGE="",IF(TITLE_NUMBER_PR="","",TITLE_NUMBER_PR),TITLE_NUMBER_PR_CHANGE)</f>
        <v>470/01-21</v>
      </c>
      <c r="W33" s="2252"/>
      <c r="X33" s="2252"/>
      <c r="Y33" s="2252"/>
      <c r="Z33" s="2252"/>
      <c r="AA33" s="2252"/>
      <c r="AB33" s="2252"/>
      <c r="AC33" s="327"/>
      <c r="AD33" s="2252" t="str">
        <f>IF(TITLE_NUMBER_PR_CHANGE="",IF(TITLE_NUMBER_PR="","",TITLE_NUMBER_PR),TITLE_NUMBER_PR_CHANGE)</f>
        <v>470/01-21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452</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453</v>
      </c>
      <c r="T37" s="2251"/>
      <c r="U37" s="1373"/>
      <c r="V37" s="2252" t="str">
        <f>IF(TITLE_NUMBER_PR_CHANGE="",IF(TITLE_NUMBER_PR="","",TITLE_NUMBER_PR),TITLE_NUMBER_PR_CHANGE)</f>
        <v>470/01-21</v>
      </c>
      <c r="W37" s="2252"/>
      <c r="X37" s="2252"/>
      <c r="Y37" s="2252"/>
      <c r="Z37" s="2252"/>
      <c r="AA37" s="2252"/>
      <c r="AB37" s="2252"/>
      <c r="AC37" s="327"/>
      <c r="AD37" s="2252" t="str">
        <f>IF(TITLE_NUMBER_PR_CHANGE="",IF(TITLE_NUMBER_PR="","",TITLE_NUMBER_PR),TITLE_NUMBER_PR_CHANGE)</f>
        <v>470/01-21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456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456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332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333</v>
      </c>
      <c r="BI40" s="1156">
        <v>14</v>
      </c>
    </row>
    <row customHeight="1" ht="14.699999999999998">
      <c r="Q41" s="292"/>
      <c r="R41" s="377"/>
      <c r="S41" s="2274" t="s">
        <v>90</v>
      </c>
      <c r="T41" s="2210" t="s">
        <v>537</v>
      </c>
      <c r="U41" s="302"/>
      <c r="V41" s="2275" t="s">
        <v>458</v>
      </c>
      <c r="W41" s="2276"/>
      <c r="X41" s="2276"/>
      <c r="Y41" s="2276"/>
      <c r="Z41" s="2276"/>
      <c r="AA41" s="2276"/>
      <c r="AB41" s="2277"/>
      <c r="AC41" s="2278" t="s">
        <v>459</v>
      </c>
      <c r="AD41" s="2329" t="s">
        <v>538</v>
      </c>
      <c r="AE41" s="2292"/>
      <c r="AF41" s="2292"/>
      <c r="AG41" s="2330"/>
      <c r="AH41" s="2329" t="s">
        <v>539</v>
      </c>
      <c r="AI41" s="2292"/>
      <c r="AJ41" s="2292"/>
      <c r="AK41" s="2330"/>
      <c r="AL41" s="2329" t="s">
        <v>540</v>
      </c>
      <c r="AM41" s="2292"/>
      <c r="AN41" s="2292"/>
      <c r="AO41" s="2330"/>
      <c r="AP41" s="2329" t="s">
        <v>541</v>
      </c>
      <c r="AQ41" s="2292"/>
      <c r="AR41" s="2292"/>
      <c r="AS41" s="2330"/>
      <c r="AT41" s="2275" t="s">
        <v>458</v>
      </c>
      <c r="AU41" s="2276"/>
      <c r="AV41" s="2276"/>
      <c r="AW41" s="2276"/>
      <c r="AX41" s="2276"/>
      <c r="AY41" s="2276"/>
      <c r="AZ41" s="2277"/>
      <c r="BA41" s="2278" t="s">
        <v>459</v>
      </c>
      <c r="BB41" s="2281" t="s">
        <v>461</v>
      </c>
      <c r="BC41" s="2128"/>
      <c r="BI41" s="1156">
        <v>14</v>
      </c>
    </row>
    <row customHeight="1" ht="35.699999999999996">
      <c r="Q42" s="292"/>
      <c r="R42" s="377"/>
      <c r="S42" s="2274"/>
      <c r="T42" s="2210"/>
      <c r="U42" s="1032"/>
      <c r="V42" s="2193" t="s">
        <v>542</v>
      </c>
      <c r="W42" s="2194"/>
      <c r="X42" s="2193" t="s">
        <v>543</v>
      </c>
      <c r="Y42" s="2194"/>
      <c r="Z42" s="2295" t="s">
        <v>544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542</v>
      </c>
      <c r="AU42" s="2194"/>
      <c r="AV42" s="2193" t="s">
        <v>543</v>
      </c>
      <c r="AW42" s="2194"/>
      <c r="AX42" s="2295" t="s">
        <v>544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466</v>
      </c>
      <c r="F44" s="1365" t="s">
        <v>467</v>
      </c>
      <c r="G44" s="1365" t="s">
        <v>468</v>
      </c>
      <c r="H44" s="1365" t="s">
        <v>469</v>
      </c>
      <c r="I44" s="1365" t="s">
        <v>470</v>
      </c>
      <c r="J44" s="1365" t="s">
        <v>471</v>
      </c>
      <c r="K44" s="1365" t="s">
        <v>472</v>
      </c>
      <c r="L44" s="1365" t="s">
        <v>447</v>
      </c>
      <c r="Q44" s="292"/>
      <c r="R44" s="377"/>
      <c r="S44" s="2274"/>
      <c r="T44" s="2210"/>
      <c r="U44" s="303"/>
      <c r="V44" s="1449" t="s">
        <v>508</v>
      </c>
      <c r="W44" s="1449" t="s">
        <v>509</v>
      </c>
      <c r="X44" s="1449" t="s">
        <v>508</v>
      </c>
      <c r="Y44" s="1449" t="s">
        <v>509</v>
      </c>
      <c r="Z44" s="1456" t="s">
        <v>475</v>
      </c>
      <c r="AA44" s="2271" t="s">
        <v>476</v>
      </c>
      <c r="AB44" s="2272"/>
      <c r="AC44" s="2280"/>
      <c r="AD44" s="2334"/>
      <c r="AE44" s="2335"/>
      <c r="AF44" s="2335"/>
      <c r="AG44" s="2336"/>
      <c r="AH44" s="2334"/>
      <c r="AI44" s="2335"/>
      <c r="AJ44" s="2335"/>
      <c r="AK44" s="2336"/>
      <c r="AL44" s="2334"/>
      <c r="AM44" s="2335"/>
      <c r="AN44" s="2335"/>
      <c r="AO44" s="2336"/>
      <c r="AP44" s="2334"/>
      <c r="AQ44" s="2335"/>
      <c r="AR44" s="2335"/>
      <c r="AS44" s="2336"/>
      <c r="AT44" s="1449" t="s">
        <v>508</v>
      </c>
      <c r="AU44" s="1449" t="s">
        <v>509</v>
      </c>
      <c r="AV44" s="1449" t="s">
        <v>508</v>
      </c>
      <c r="AW44" s="1449" t="s">
        <v>509</v>
      </c>
      <c r="AX44" s="1456" t="s">
        <v>475</v>
      </c>
      <c r="AY44" s="2271" t="s">
        <v>476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278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278</v>
      </c>
      <c r="B47" s="1364" t="s">
        <v>279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429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430</v>
      </c>
      <c r="BE47" s="501"/>
      <c r="BF47" s="501" t="str">
        <f>IF(T47="","",T47)</f>
        <v>Территория действия тарифа</v>
      </c>
      <c r="BG47" s="501"/>
      <c r="BH47" s="501"/>
      <c r="BI47" s="1156">
        <v>21</v>
      </c>
    </row>
    <row customHeight="1" ht="43.050000000000004">
      <c r="A48" s="1364" t="s">
        <v>278</v>
      </c>
      <c r="B48" s="1364" t="s">
        <v>279</v>
      </c>
      <c r="C48" s="1364" t="s">
        <v>280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511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278</v>
      </c>
      <c r="B49" s="1344" t="s">
        <v>279</v>
      </c>
      <c r="C49" s="1344" t="s">
        <v>280</v>
      </c>
      <c r="D49" s="1344" t="s">
        <v>545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434</v>
      </c>
      <c r="BE49" s="501"/>
      <c r="BF49" s="501" t="str">
        <f>IF(T49="","",T49)</f>
        <v/>
      </c>
      <c r="BG49" s="501"/>
      <c r="BH49" s="501"/>
      <c r="BI49" s="512">
        <v>0</v>
      </c>
    </row>
    <row s="1643" customFormat="1" customHeight="1" ht="0">
      <c r="A50" s="1344" t="s">
        <v>278</v>
      </c>
      <c r="B50" s="1344" t="s">
        <v>279</v>
      </c>
      <c r="C50" s="1344" t="s">
        <v>280</v>
      </c>
      <c r="D50" s="1344" t="s">
        <v>545</v>
      </c>
      <c r="E50" s="2260"/>
      <c r="F50" s="2260"/>
      <c r="G50" s="2260"/>
      <c r="H50" s="2260"/>
      <c r="I50" s="2257" t="str">
        <f>S49&amp;".1"</f>
        <v>.1</v>
      </c>
      <c r="J50" s="1344"/>
      <c r="K50" s="1344"/>
      <c r="L50" s="1347" t="s">
        <v>435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278</v>
      </c>
      <c r="B51" s="1344" t="s">
        <v>279</v>
      </c>
      <c r="C51" s="1344" t="s">
        <v>280</v>
      </c>
      <c r="D51" s="1344" t="s">
        <v>545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278</v>
      </c>
      <c r="B52" s="1364" t="s">
        <v>279</v>
      </c>
      <c r="C52" s="1364" t="s">
        <v>280</v>
      </c>
      <c r="D52" s="1364" t="s">
        <v>545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531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532</v>
      </c>
      <c r="AT53" s="1394"/>
      <c r="AU53" s="1497"/>
      <c r="AV53" s="1394"/>
      <c r="AW53" s="1497"/>
      <c r="AX53" s="1394"/>
      <c r="AY53" s="1394"/>
      <c r="AZ53" s="1394"/>
      <c r="BA53" s="1394"/>
      <c r="BB53" s="1398"/>
      <c r="BC53" s="2255"/>
      <c r="BE53" s="501"/>
      <c r="BF53" s="501"/>
      <c r="BG53" s="501"/>
      <c r="BH53" s="501"/>
      <c r="BI53" s="1156">
        <v>11</v>
      </c>
    </row>
    <row customHeight="1" ht="11.549999999999999">
      <c r="A54" s="1364" t="s">
        <v>278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278</v>
      </c>
      <c r="B56" s="1364" t="s">
        <v>279</v>
      </c>
      <c r="C56" s="1364" t="s">
        <v>280</v>
      </c>
      <c r="D56" s="1364" t="s">
        <v>545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535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278</v>
      </c>
      <c r="B57" s="1364" t="s">
        <v>279</v>
      </c>
      <c r="C57" s="1364" t="s">
        <v>280</v>
      </c>
      <c r="D57" s="1364" t="s">
        <v>545</v>
      </c>
      <c r="E57" s="2260"/>
      <c r="F57" s="2260"/>
      <c r="G57" s="2260"/>
      <c r="H57" s="2260"/>
      <c r="I57" s="2287"/>
      <c r="J57" s="2257"/>
      <c r="K57" s="1364"/>
      <c r="L57" s="1365"/>
      <c r="P57" s="2258"/>
      <c r="Q57" s="2258"/>
      <c r="R57" s="357"/>
      <c r="S57" s="1279"/>
      <c r="T57" s="288" t="s">
        <v>498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278</v>
      </c>
      <c r="B58" s="1344" t="s">
        <v>279</v>
      </c>
      <c r="C58" s="1344" t="s">
        <v>280</v>
      </c>
      <c r="D58" s="1344" t="s">
        <v>545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278</v>
      </c>
      <c r="B59" s="1344" t="s">
        <v>279</v>
      </c>
      <c r="C59" s="1344" t="s">
        <v>280</v>
      </c>
      <c r="D59" s="1344" t="s">
        <v>545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278</v>
      </c>
      <c r="B60" s="1344" t="s">
        <v>279</v>
      </c>
      <c r="C60" s="1344" t="s">
        <v>280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278</v>
      </c>
      <c r="B61" s="1344" t="s">
        <v>279</v>
      </c>
      <c r="C61" s="1315"/>
      <c r="D61" s="1315"/>
      <c r="E61" s="2260"/>
      <c r="F61" s="2259"/>
      <c r="G61" s="1315"/>
      <c r="H61" s="1315"/>
      <c r="I61" s="1315"/>
      <c r="J61" s="1315"/>
      <c r="K61" s="1315"/>
      <c r="L61" s="146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278</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199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9E306-AC89-EAA5-3101-0.4A7D4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547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94">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484" t="s">
        <v>519</v>
      </c>
      <c r="W38" s="2263" t="s">
        <v>464</v>
      </c>
      <c r="X38" s="2264"/>
      <c r="Y38" s="2263" t="s">
        <v>465</v>
      </c>
      <c r="Z38" s="2270"/>
      <c r="AA38" s="2264"/>
      <c r="AB38" s="2279"/>
      <c r="AC38" s="1484" t="s">
        <v>519</v>
      </c>
      <c r="AD38" s="2263" t="s">
        <v>464</v>
      </c>
      <c r="AE38" s="2264"/>
      <c r="AF38" s="2263" t="s">
        <v>465</v>
      </c>
      <c r="AG38" s="2270"/>
      <c r="AH38" s="2264"/>
      <c r="AI38" s="2279"/>
      <c r="AJ38" s="2282"/>
      <c r="AK38" s="2128"/>
      <c r="AQ38" s="1156">
        <v>34</v>
      </c>
    </row>
    <row customHeight="1" ht="90.3">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484" t="s">
        <v>548</v>
      </c>
      <c r="W39" s="1223" t="s">
        <v>549</v>
      </c>
      <c r="X39" s="1223" t="s">
        <v>524</v>
      </c>
      <c r="Y39" s="1490" t="s">
        <v>475</v>
      </c>
      <c r="Z39" s="2271" t="s">
        <v>476</v>
      </c>
      <c r="AA39" s="2272"/>
      <c r="AB39" s="2280"/>
      <c r="AC39" s="1484" t="s">
        <v>548</v>
      </c>
      <c r="AD39" s="1223" t="s">
        <v>549</v>
      </c>
      <c r="AE39" s="1223" t="s">
        <v>524</v>
      </c>
      <c r="AF39" s="1490" t="s">
        <v>475</v>
      </c>
      <c r="AG39" s="2271" t="s">
        <v>476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298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298</v>
      </c>
      <c r="B42" s="1364" t="s">
        <v>299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298</v>
      </c>
      <c r="B43" s="1364" t="s">
        <v>299</v>
      </c>
      <c r="C43" s="1364" t="s">
        <v>300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546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547</v>
      </c>
      <c r="AM43" s="501"/>
      <c r="AN43" s="501" t="str">
        <f>IF(T43="","",T43)</f>
        <v>Наименование централизованной системы водоотведения</v>
      </c>
      <c r="AO43" s="501"/>
      <c r="AP43" s="501"/>
      <c r="AQ43" s="1156">
        <v>23</v>
      </c>
    </row>
    <row customHeight="1" ht="24">
      <c r="A44" s="1364" t="s">
        <v>298</v>
      </c>
      <c r="B44" s="1364" t="s">
        <v>299</v>
      </c>
      <c r="C44" s="1364" t="s">
        <v>300</v>
      </c>
      <c r="D44" s="1364" t="s">
        <v>550</v>
      </c>
      <c r="E44" s="2260"/>
      <c r="F44" s="2260"/>
      <c r="G44" s="2260"/>
      <c r="H44" s="2260"/>
      <c r="I44" s="2257" t="str">
        <f>S43&amp;".1"</f>
        <v>...1</v>
      </c>
      <c r="J44" s="1364"/>
      <c r="K44" s="1364"/>
      <c r="L44" s="1365"/>
      <c r="P44" s="2258">
        <v>1</v>
      </c>
      <c r="Q44" s="1482"/>
      <c r="R44" s="357"/>
      <c r="S44" s="1494"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298</v>
      </c>
      <c r="B45" s="1364" t="s">
        <v>299</v>
      </c>
      <c r="C45" s="1364" t="s">
        <v>300</v>
      </c>
      <c r="D45" s="1364" t="s">
        <v>550</v>
      </c>
      <c r="E45" s="2260"/>
      <c r="F45" s="2260"/>
      <c r="G45" s="2260"/>
      <c r="H45" s="2260"/>
      <c r="I45" s="2287"/>
      <c r="J45" s="2257" t="str">
        <f>I44&amp;".1"</f>
        <v>...1.1</v>
      </c>
      <c r="K45" s="1364"/>
      <c r="L45" s="1365" t="s">
        <v>438</v>
      </c>
      <c r="P45" s="2258"/>
      <c r="Q45" s="2258">
        <v>1</v>
      </c>
      <c r="R45" s="358"/>
      <c r="S45" s="1494"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298</v>
      </c>
      <c r="B46" s="1364" t="s">
        <v>299</v>
      </c>
      <c r="C46" s="1364" t="s">
        <v>300</v>
      </c>
      <c r="D46" s="1364" t="s">
        <v>550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298</v>
      </c>
      <c r="B47" s="1364" t="s">
        <v>299</v>
      </c>
      <c r="C47" s="1364" t="s">
        <v>300</v>
      </c>
      <c r="D47" s="1364" t="s">
        <v>550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298</v>
      </c>
      <c r="B48" s="1364" t="s">
        <v>299</v>
      </c>
      <c r="C48" s="1364" t="s">
        <v>300</v>
      </c>
      <c r="D48" s="1364" t="s">
        <v>550</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298</v>
      </c>
      <c r="B49" s="1364" t="s">
        <v>299</v>
      </c>
      <c r="C49" s="1364" t="s">
        <v>300</v>
      </c>
      <c r="D49" s="1364" t="s">
        <v>550</v>
      </c>
      <c r="E49" s="2260"/>
      <c r="F49" s="2260"/>
      <c r="G49" s="2260"/>
      <c r="H49" s="2260"/>
      <c r="I49" s="2257"/>
      <c r="J49" s="1364"/>
      <c r="K49" s="1364"/>
      <c r="L49" s="1365"/>
      <c r="P49" s="2258"/>
      <c r="Q49" s="1482"/>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298</v>
      </c>
      <c r="B50" s="1364" t="s">
        <v>299</v>
      </c>
      <c r="C50" s="1364" t="s">
        <v>300</v>
      </c>
      <c r="D50" s="1364" t="s">
        <v>550</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298</v>
      </c>
      <c r="B51" s="1344" t="s">
        <v>299</v>
      </c>
      <c r="C51" s="1315"/>
      <c r="D51" s="1315"/>
      <c r="E51" s="2260"/>
      <c r="F51" s="2259"/>
      <c r="G51" s="1315"/>
      <c r="H51" s="1315"/>
      <c r="I51" s="1315"/>
      <c r="J51" s="1315"/>
      <c r="K51" s="1315"/>
      <c r="L51" s="1495"/>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298</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D65E2-FF4C-1B91-EB41-0.5941418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429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430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547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513</v>
      </c>
      <c r="U5" s="301"/>
      <c r="V5" s="2351"/>
      <c r="W5" s="2352"/>
      <c r="X5" s="2352"/>
      <c r="Y5" s="2352"/>
      <c r="Z5" s="2352"/>
      <c r="AA5" s="2352"/>
      <c r="AB5" s="2353"/>
      <c r="AC5" s="2354"/>
      <c r="AD5" s="2355"/>
      <c r="AE5" s="2355"/>
      <c r="AF5" s="2355"/>
      <c r="AG5" s="2355"/>
      <c r="AH5" s="2355"/>
      <c r="AI5" s="2355"/>
      <c r="AJ5" s="2356"/>
      <c r="AK5" s="1259" t="s">
        <v>514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438</v>
      </c>
      <c r="P6" s="2258"/>
      <c r="Q6" s="2258">
        <v>1</v>
      </c>
      <c r="R6" s="358"/>
      <c r="S6" s="1494">
        <f>$J6</f>
      </c>
      <c r="T6" s="287" t="s">
        <v>439</v>
      </c>
      <c r="U6" s="301"/>
      <c r="V6" s="2246"/>
      <c r="W6" s="2247"/>
      <c r="X6" s="2247"/>
      <c r="Y6" s="2247"/>
      <c r="Z6" s="2247"/>
      <c r="AA6" s="2247"/>
      <c r="AB6" s="2248"/>
      <c r="AC6" s="2246"/>
      <c r="AD6" s="2247"/>
      <c r="AE6" s="2247"/>
      <c r="AF6" s="2247"/>
      <c r="AG6" s="2247"/>
      <c r="AH6" s="2247"/>
      <c r="AI6" s="2247"/>
      <c r="AJ6" s="2248"/>
      <c r="AK6" s="1308" t="s">
        <v>515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368"/>
      <c r="X9" s="368"/>
      <c r="Y9" s="368"/>
      <c r="Z9" s="368"/>
      <c r="AA9" s="368"/>
      <c r="AB9" s="368"/>
      <c r="AC9" s="368"/>
      <c r="AD9" s="368"/>
      <c r="AE9" s="368"/>
      <c r="AF9" s="368"/>
      <c r="AG9" s="368"/>
      <c r="AH9" s="368"/>
      <c r="AI9" s="368"/>
      <c r="AJ9" s="368"/>
      <c r="AK9" s="1259" t="s">
        <v>517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444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446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447</v>
      </c>
      <c r="P20" s="1363"/>
      <c r="Q20" s="1443"/>
      <c r="R20" s="1443"/>
      <c r="S20" s="730"/>
      <c r="T20" s="1161" t="s">
        <v>448</v>
      </c>
      <c r="Z20" s="187" t="s">
        <v>449</v>
      </c>
      <c r="AB20" s="187" t="s">
        <v>450</v>
      </c>
      <c r="AC20" s="1161" t="s">
        <v>448</v>
      </c>
      <c r="AG20" s="187" t="s">
        <v>451</v>
      </c>
      <c r="AI20" s="187" t="s">
        <v>450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327"/>
      <c r="AC29" s="2252" t="str">
        <f>IF(TITLE_NUMBER_PR_CHANGE="",IF(TITLE_NUMBER_PR="","",TITLE_NUMBER_PR),TITLE_NUMBER_PR_CHANGE)</f>
        <v>470/01-21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327"/>
      <c r="AC33" s="2252" t="str">
        <f>IF(TITLE_NUMBER_PR_CHANGE="",IF(TITLE_NUMBER_PR="","",TITLE_NUMBER_PR),TITLE_NUMBER_PR_CHANGE)</f>
        <v>470/01-21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456</v>
      </c>
      <c r="AC34" s="327"/>
      <c r="AD34" s="327"/>
      <c r="AE34" s="327"/>
      <c r="AF34" s="327"/>
      <c r="AG34" s="327"/>
      <c r="AH34" s="327"/>
      <c r="AI34" s="279" t="s">
        <v>456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t="s">
        <v>333</v>
      </c>
      <c r="AQ36" s="1156">
        <v>14</v>
      </c>
    </row>
    <row customHeight="1" ht="14.699999999999998">
      <c r="Q37" s="377"/>
      <c r="R37" s="377"/>
      <c r="S37" s="2274" t="s">
        <v>90</v>
      </c>
      <c r="T37" s="2210" t="s">
        <v>457</v>
      </c>
      <c r="U37" s="302"/>
      <c r="V37" s="2275" t="s">
        <v>458</v>
      </c>
      <c r="W37" s="2276"/>
      <c r="X37" s="2276"/>
      <c r="Y37" s="2276"/>
      <c r="Z37" s="2276"/>
      <c r="AA37" s="2277"/>
      <c r="AB37" s="2278" t="s">
        <v>459</v>
      </c>
      <c r="AC37" s="2275" t="s">
        <v>458</v>
      </c>
      <c r="AD37" s="2276"/>
      <c r="AE37" s="2276"/>
      <c r="AF37" s="2276"/>
      <c r="AG37" s="2276"/>
      <c r="AH37" s="2277"/>
      <c r="AI37" s="2278" t="s">
        <v>460</v>
      </c>
      <c r="AJ37" s="2281" t="s">
        <v>461</v>
      </c>
      <c r="AK37" s="2128"/>
      <c r="AQ37" s="1156">
        <v>14</v>
      </c>
    </row>
    <row customHeight="1" ht="35.699999999999996">
      <c r="Q38" s="377"/>
      <c r="R38" s="377"/>
      <c r="S38" s="2274"/>
      <c r="T38" s="2210"/>
      <c r="U38" s="1032"/>
      <c r="V38" s="1484" t="s">
        <v>519</v>
      </c>
      <c r="W38" s="2263" t="s">
        <v>464</v>
      </c>
      <c r="X38" s="2264"/>
      <c r="Y38" s="2263" t="s">
        <v>465</v>
      </c>
      <c r="Z38" s="2270"/>
      <c r="AA38" s="2264"/>
      <c r="AB38" s="2279"/>
      <c r="AC38" s="1484" t="s">
        <v>519</v>
      </c>
      <c r="AD38" s="2263" t="s">
        <v>464</v>
      </c>
      <c r="AE38" s="2264"/>
      <c r="AF38" s="2263" t="s">
        <v>465</v>
      </c>
      <c r="AG38" s="2270"/>
      <c r="AH38" s="2264"/>
      <c r="AI38" s="2279"/>
      <c r="AJ38" s="2282"/>
      <c r="AK38" s="2128"/>
      <c r="AQ38" s="1156">
        <v>34</v>
      </c>
    </row>
    <row customHeight="1" ht="90.3">
      <c r="A39" s="1371"/>
      <c r="B39" s="1371" t="s">
        <v>137</v>
      </c>
      <c r="C39" s="1371" t="s">
        <v>138</v>
      </c>
      <c r="D39" s="1371" t="s">
        <v>139</v>
      </c>
      <c r="E39" s="1365" t="s">
        <v>466</v>
      </c>
      <c r="F39" s="1365" t="s">
        <v>467</v>
      </c>
      <c r="G39" s="1365" t="s">
        <v>468</v>
      </c>
      <c r="H39" s="1365"/>
      <c r="I39" s="1365" t="s">
        <v>520</v>
      </c>
      <c r="J39" s="1365" t="s">
        <v>471</v>
      </c>
      <c r="K39" s="1365" t="s">
        <v>521</v>
      </c>
      <c r="L39" s="1365" t="s">
        <v>447</v>
      </c>
      <c r="Q39" s="377"/>
      <c r="R39" s="377"/>
      <c r="S39" s="2274"/>
      <c r="T39" s="2210"/>
      <c r="U39" s="303"/>
      <c r="V39" s="1484" t="s">
        <v>548</v>
      </c>
      <c r="W39" s="1223" t="s">
        <v>549</v>
      </c>
      <c r="X39" s="1223" t="s">
        <v>524</v>
      </c>
      <c r="Y39" s="1490" t="s">
        <v>475</v>
      </c>
      <c r="Z39" s="2271" t="s">
        <v>476</v>
      </c>
      <c r="AA39" s="2272"/>
      <c r="AB39" s="2280"/>
      <c r="AC39" s="1484" t="s">
        <v>548</v>
      </c>
      <c r="AD39" s="1223" t="s">
        <v>549</v>
      </c>
      <c r="AE39" s="1223" t="s">
        <v>524</v>
      </c>
      <c r="AF39" s="1490" t="s">
        <v>475</v>
      </c>
      <c r="AG39" s="2271" t="s">
        <v>476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303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303</v>
      </c>
      <c r="B42" s="1364" t="s">
        <v>304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429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430</v>
      </c>
      <c r="AM42" s="501"/>
      <c r="AN42" s="501" t="str">
        <f>IF(T42="","",T42)</f>
        <v>Территория действия тарифа</v>
      </c>
      <c r="AO42" s="501"/>
      <c r="AP42" s="501"/>
      <c r="AQ42" s="1156">
        <v>23</v>
      </c>
    </row>
    <row customHeight="1" ht="24">
      <c r="A43" s="1364" t="s">
        <v>303</v>
      </c>
      <c r="B43" s="1364" t="s">
        <v>304</v>
      </c>
      <c r="C43" s="1364" t="s">
        <v>305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546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547</v>
      </c>
      <c r="AM43" s="501"/>
      <c r="AN43" s="501" t="str">
        <f>IF(T43="","",T43)</f>
        <v>Наименование централизованной системы водоотведения</v>
      </c>
      <c r="AO43" s="501"/>
      <c r="AP43" s="501"/>
      <c r="AQ43" s="1156">
        <v>23</v>
      </c>
    </row>
    <row customHeight="1" ht="24">
      <c r="A44" s="1364" t="s">
        <v>303</v>
      </c>
      <c r="B44" s="1364" t="s">
        <v>304</v>
      </c>
      <c r="C44" s="1364" t="s">
        <v>305</v>
      </c>
      <c r="D44" s="1364" t="s">
        <v>551</v>
      </c>
      <c r="E44" s="2260"/>
      <c r="F44" s="2260"/>
      <c r="G44" s="2260"/>
      <c r="H44" s="2260"/>
      <c r="I44" s="2257" t="str">
        <f>S43&amp;".1"</f>
        <v>...1</v>
      </c>
      <c r="J44" s="1364"/>
      <c r="K44" s="1364"/>
      <c r="L44" s="1365"/>
      <c r="P44" s="2258">
        <v>1</v>
      </c>
      <c r="Q44" s="1482"/>
      <c r="R44" s="357"/>
      <c r="S44" s="1494" t="str">
        <f>$I44</f>
        <v>...1</v>
      </c>
      <c r="T44" s="286" t="s">
        <v>513</v>
      </c>
      <c r="U44" s="301"/>
      <c r="V44" s="2351"/>
      <c r="W44" s="2352"/>
      <c r="X44" s="2352"/>
      <c r="Y44" s="2352"/>
      <c r="Z44" s="2352"/>
      <c r="AA44" s="2352"/>
      <c r="AB44" s="2353"/>
      <c r="AC44" s="2354"/>
      <c r="AD44" s="2355"/>
      <c r="AE44" s="2355"/>
      <c r="AF44" s="2355"/>
      <c r="AG44" s="2355"/>
      <c r="AH44" s="2355"/>
      <c r="AI44" s="2355"/>
      <c r="AJ44" s="2356"/>
      <c r="AK44" s="1259" t="s">
        <v>514</v>
      </c>
      <c r="AM44" s="501"/>
      <c r="AN44" s="501" t="str">
        <f>IF(T44="","",T44)</f>
        <v>Наименование признака дифференциации</v>
      </c>
      <c r="AO44" s="501"/>
      <c r="AP44" s="501"/>
      <c r="AQ44" s="1156">
        <v>23</v>
      </c>
    </row>
    <row customHeight="1" ht="24">
      <c r="A45" s="1364" t="s">
        <v>303</v>
      </c>
      <c r="B45" s="1364" t="s">
        <v>304</v>
      </c>
      <c r="C45" s="1364" t="s">
        <v>305</v>
      </c>
      <c r="D45" s="1364" t="s">
        <v>551</v>
      </c>
      <c r="E45" s="2260"/>
      <c r="F45" s="2260"/>
      <c r="G45" s="2260"/>
      <c r="H45" s="2260"/>
      <c r="I45" s="2287"/>
      <c r="J45" s="2257" t="str">
        <f>I44&amp;".1"</f>
        <v>...1.1</v>
      </c>
      <c r="K45" s="1364"/>
      <c r="L45" s="1365" t="s">
        <v>438</v>
      </c>
      <c r="P45" s="2258"/>
      <c r="Q45" s="2258">
        <v>1</v>
      </c>
      <c r="R45" s="358"/>
      <c r="S45" s="1494" t="str">
        <f>$J45</f>
        <v>...1.1</v>
      </c>
      <c r="T45" s="287" t="s">
        <v>439</v>
      </c>
      <c r="U45" s="301"/>
      <c r="V45" s="2246"/>
      <c r="W45" s="2247"/>
      <c r="X45" s="2247"/>
      <c r="Y45" s="2247"/>
      <c r="Z45" s="2247"/>
      <c r="AA45" s="2247"/>
      <c r="AB45" s="2248"/>
      <c r="AC45" s="2246"/>
      <c r="AD45" s="2247"/>
      <c r="AE45" s="2247"/>
      <c r="AF45" s="2247"/>
      <c r="AG45" s="2247"/>
      <c r="AH45" s="2247"/>
      <c r="AI45" s="2247"/>
      <c r="AJ45" s="2248"/>
      <c r="AK45" s="1308" t="s">
        <v>515</v>
      </c>
      <c r="AM45" s="501"/>
      <c r="AN45" s="501" t="str">
        <f>IF(T45="","",T45)</f>
        <v>Группа потребителей</v>
      </c>
      <c r="AO45" s="501"/>
      <c r="AP45" s="501"/>
      <c r="AQ45" s="1156">
        <v>23</v>
      </c>
    </row>
    <row customHeight="1" ht="24">
      <c r="A46" s="1364" t="s">
        <v>303</v>
      </c>
      <c r="B46" s="1364" t="s">
        <v>304</v>
      </c>
      <c r="C46" s="1364" t="s">
        <v>305</v>
      </c>
      <c r="D46" s="1364" t="s">
        <v>551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303</v>
      </c>
      <c r="B47" s="1364" t="s">
        <v>304</v>
      </c>
      <c r="C47" s="1364" t="s">
        <v>305</v>
      </c>
      <c r="D47" s="1364" t="s">
        <v>551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303</v>
      </c>
      <c r="B48" s="1364" t="s">
        <v>304</v>
      </c>
      <c r="C48" s="1364" t="s">
        <v>305</v>
      </c>
      <c r="D48" s="1364" t="s">
        <v>551</v>
      </c>
      <c r="E48" s="2260"/>
      <c r="F48" s="2260"/>
      <c r="G48" s="2260"/>
      <c r="H48" s="2260"/>
      <c r="I48" s="2287"/>
      <c r="J48" s="2257"/>
      <c r="K48" s="1364"/>
      <c r="L48" s="1365"/>
      <c r="P48" s="2258"/>
      <c r="Q48" s="2258"/>
      <c r="R48" s="357"/>
      <c r="S48" s="1279"/>
      <c r="T48" s="288" t="s">
        <v>516</v>
      </c>
      <c r="U48" s="368"/>
      <c r="V48" s="368"/>
      <c r="W48" s="368"/>
      <c r="X48" s="368"/>
      <c r="Y48" s="368"/>
      <c r="Z48" s="368"/>
      <c r="AA48" s="368"/>
      <c r="AB48" s="368"/>
      <c r="AC48" s="368"/>
      <c r="AD48" s="368"/>
      <c r="AE48" s="368"/>
      <c r="AF48" s="368"/>
      <c r="AG48" s="368"/>
      <c r="AH48" s="368"/>
      <c r="AI48" s="368"/>
      <c r="AJ48" s="368"/>
      <c r="AK48" s="1259" t="s">
        <v>517</v>
      </c>
      <c r="AM48" s="501"/>
      <c r="AN48" s="501" t="str">
        <f>IF(T48="","",T48)</f>
        <v>Добавить значение признака дифференциации</v>
      </c>
      <c r="AO48" s="501"/>
      <c r="AP48" s="501"/>
      <c r="AQ48" s="1156">
        <v>20</v>
      </c>
    </row>
    <row customHeight="1" ht="22.049999999999997">
      <c r="A49" s="1364" t="s">
        <v>303</v>
      </c>
      <c r="B49" s="1364" t="s">
        <v>304</v>
      </c>
      <c r="C49" s="1364" t="s">
        <v>305</v>
      </c>
      <c r="D49" s="1364" t="s">
        <v>551</v>
      </c>
      <c r="E49" s="2260"/>
      <c r="F49" s="2260"/>
      <c r="G49" s="2260"/>
      <c r="H49" s="2260"/>
      <c r="I49" s="2257"/>
      <c r="J49" s="1364"/>
      <c r="K49" s="1364"/>
      <c r="L49" s="1365"/>
      <c r="P49" s="2258"/>
      <c r="Q49" s="1482"/>
      <c r="R49" s="357"/>
      <c r="S49" s="1279"/>
      <c r="T49" s="366" t="s">
        <v>444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303</v>
      </c>
      <c r="B50" s="1364" t="s">
        <v>304</v>
      </c>
      <c r="C50" s="1364" t="s">
        <v>305</v>
      </c>
      <c r="D50" s="1364" t="s">
        <v>551</v>
      </c>
      <c r="E50" s="2260"/>
      <c r="F50" s="2260"/>
      <c r="G50" s="2260"/>
      <c r="H50" s="2259"/>
      <c r="I50" s="1364"/>
      <c r="J50" s="1364"/>
      <c r="K50" s="1364"/>
      <c r="L50" s="1365"/>
      <c r="M50" s="1366"/>
      <c r="N50" s="1366"/>
      <c r="O50" s="538"/>
      <c r="P50" s="361"/>
      <c r="Q50" s="376"/>
      <c r="R50" s="356"/>
      <c r="S50" s="1279"/>
      <c r="T50" s="373" t="s">
        <v>518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303</v>
      </c>
      <c r="B51" s="1344" t="s">
        <v>304</v>
      </c>
      <c r="C51" s="1315"/>
      <c r="D51" s="1315"/>
      <c r="E51" s="2260"/>
      <c r="F51" s="2259"/>
      <c r="G51" s="1315"/>
      <c r="H51" s="1315"/>
      <c r="I51" s="1315"/>
      <c r="J51" s="1315"/>
      <c r="K51" s="1315"/>
      <c r="L51" s="1495"/>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303</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199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8CEBC-423A-4377-0DAE-0.B9C98F2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429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430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434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435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531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532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552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553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535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498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446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447</v>
      </c>
      <c r="P24" s="1509"/>
      <c r="Q24" s="1511"/>
      <c r="R24" s="1511"/>
      <c r="AA24" s="1508" t="s">
        <v>449</v>
      </c>
      <c r="AC24" s="1508" t="s">
        <v>450</v>
      </c>
      <c r="AD24" s="1508" t="s">
        <v>499</v>
      </c>
      <c r="AH24" s="1508" t="s">
        <v>499</v>
      </c>
      <c r="AK24" s="1508" t="s">
        <v>536</v>
      </c>
      <c r="AL24" s="1508" t="s">
        <v>499</v>
      </c>
      <c r="AP24" s="1508" t="s">
        <v>499</v>
      </c>
      <c r="AY24" s="1508" t="s">
        <v>449</v>
      </c>
      <c r="BA24" s="1508" t="s">
        <v>450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452</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453</v>
      </c>
      <c r="T33" s="2251"/>
      <c r="U33" s="1373"/>
      <c r="V33" s="2252" t="str">
        <f>IF(TITLE_NUMBER_PR_CHANGE="",IF(TITLE_NUMBER_PR="","",TITLE_NUMBER_PR),TITLE_NUMBER_PR_CHANGE)</f>
        <v>470/01-21</v>
      </c>
      <c r="W33" s="2252"/>
      <c r="X33" s="2252"/>
      <c r="Y33" s="2252"/>
      <c r="Z33" s="2252"/>
      <c r="AA33" s="2252"/>
      <c r="AB33" s="2252"/>
      <c r="AC33" s="327"/>
      <c r="AD33" s="2252" t="str">
        <f>IF(TITLE_NUMBER_PR_CHANGE="",IF(TITLE_NUMBER_PR="","",TITLE_NUMBER_PR),TITLE_NUMBER_PR_CHANGE)</f>
        <v>470/01-21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452</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453</v>
      </c>
      <c r="T37" s="2251"/>
      <c r="U37" s="1373"/>
      <c r="V37" s="2252" t="str">
        <f>IF(TITLE_NUMBER_PR_CHANGE="",IF(TITLE_NUMBER_PR="","",TITLE_NUMBER_PR),TITLE_NUMBER_PR_CHANGE)</f>
        <v>470/01-21</v>
      </c>
      <c r="W37" s="2252"/>
      <c r="X37" s="2252"/>
      <c r="Y37" s="2252"/>
      <c r="Z37" s="2252"/>
      <c r="AA37" s="2252"/>
      <c r="AB37" s="2252"/>
      <c r="AC37" s="327"/>
      <c r="AD37" s="2252" t="str">
        <f>IF(TITLE_NUMBER_PR_CHANGE="",IF(TITLE_NUMBER_PR="","",TITLE_NUMBER_PR),TITLE_NUMBER_PR_CHANGE)</f>
        <v>470/01-21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456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456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332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333</v>
      </c>
      <c r="BI40" s="1156">
        <v>14</v>
      </c>
    </row>
    <row customHeight="1" ht="14.699999999999998">
      <c r="Q41" s="292"/>
      <c r="R41" s="377"/>
      <c r="S41" s="2274" t="s">
        <v>90</v>
      </c>
      <c r="T41" s="2210" t="s">
        <v>537</v>
      </c>
      <c r="U41" s="302"/>
      <c r="V41" s="2275" t="s">
        <v>458</v>
      </c>
      <c r="W41" s="2276"/>
      <c r="X41" s="2276"/>
      <c r="Y41" s="2276"/>
      <c r="Z41" s="2276"/>
      <c r="AA41" s="2276"/>
      <c r="AB41" s="2277"/>
      <c r="AC41" s="2278" t="s">
        <v>459</v>
      </c>
      <c r="AD41" s="2329" t="s">
        <v>554</v>
      </c>
      <c r="AE41" s="2292"/>
      <c r="AF41" s="2292"/>
      <c r="AG41" s="2330"/>
      <c r="AH41" s="2329" t="s">
        <v>555</v>
      </c>
      <c r="AI41" s="2292"/>
      <c r="AJ41" s="2292"/>
      <c r="AK41" s="2330"/>
      <c r="AL41" s="2329" t="s">
        <v>556</v>
      </c>
      <c r="AM41" s="2292"/>
      <c r="AN41" s="2292"/>
      <c r="AO41" s="2330"/>
      <c r="AP41" s="2329" t="s">
        <v>541</v>
      </c>
      <c r="AQ41" s="2292"/>
      <c r="AR41" s="2292"/>
      <c r="AS41" s="2330"/>
      <c r="AT41" s="2275" t="s">
        <v>458</v>
      </c>
      <c r="AU41" s="2276"/>
      <c r="AV41" s="2276"/>
      <c r="AW41" s="2276"/>
      <c r="AX41" s="2276"/>
      <c r="AY41" s="2276"/>
      <c r="AZ41" s="2277"/>
      <c r="BA41" s="2278" t="s">
        <v>459</v>
      </c>
      <c r="BB41" s="2281" t="s">
        <v>461</v>
      </c>
      <c r="BC41" s="2128"/>
      <c r="BI41" s="1156">
        <v>14</v>
      </c>
    </row>
    <row customHeight="1" ht="35.699999999999996">
      <c r="Q42" s="292"/>
      <c r="R42" s="377"/>
      <c r="S42" s="2274"/>
      <c r="T42" s="2210"/>
      <c r="U42" s="1032"/>
      <c r="V42" s="2193" t="s">
        <v>542</v>
      </c>
      <c r="W42" s="2194"/>
      <c r="X42" s="2193" t="s">
        <v>543</v>
      </c>
      <c r="Y42" s="2194"/>
      <c r="Z42" s="2295" t="s">
        <v>544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557</v>
      </c>
      <c r="AU42" s="2194"/>
      <c r="AV42" s="2193" t="s">
        <v>558</v>
      </c>
      <c r="AW42" s="2194"/>
      <c r="AX42" s="2295" t="s">
        <v>544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466</v>
      </c>
      <c r="F44" s="1365" t="s">
        <v>467</v>
      </c>
      <c r="G44" s="1365" t="s">
        <v>468</v>
      </c>
      <c r="H44" s="1365" t="s">
        <v>469</v>
      </c>
      <c r="I44" s="1365" t="s">
        <v>470</v>
      </c>
      <c r="J44" s="1365" t="s">
        <v>471</v>
      </c>
      <c r="K44" s="1365" t="s">
        <v>472</v>
      </c>
      <c r="L44" s="1365" t="s">
        <v>447</v>
      </c>
      <c r="Q44" s="292"/>
      <c r="R44" s="377"/>
      <c r="S44" s="2274"/>
      <c r="T44" s="2210"/>
      <c r="U44" s="303"/>
      <c r="V44" s="1480" t="s">
        <v>508</v>
      </c>
      <c r="W44" s="1480" t="s">
        <v>509</v>
      </c>
      <c r="X44" s="1480" t="s">
        <v>508</v>
      </c>
      <c r="Y44" s="1480" t="s">
        <v>509</v>
      </c>
      <c r="Z44" s="1490" t="s">
        <v>475</v>
      </c>
      <c r="AA44" s="2271" t="s">
        <v>476</v>
      </c>
      <c r="AB44" s="2272"/>
      <c r="AC44" s="2280"/>
      <c r="AD44" s="2334"/>
      <c r="AE44" s="2335"/>
      <c r="AF44" s="2335"/>
      <c r="AG44" s="2336"/>
      <c r="AH44" s="2334"/>
      <c r="AI44" s="2335"/>
      <c r="AJ44" s="2335"/>
      <c r="AK44" s="2336"/>
      <c r="AL44" s="2334"/>
      <c r="AM44" s="2335"/>
      <c r="AN44" s="2335"/>
      <c r="AO44" s="2336"/>
      <c r="AP44" s="2334"/>
      <c r="AQ44" s="2335"/>
      <c r="AR44" s="2335"/>
      <c r="AS44" s="2336"/>
      <c r="AT44" s="1480" t="s">
        <v>508</v>
      </c>
      <c r="AU44" s="1480" t="s">
        <v>509</v>
      </c>
      <c r="AV44" s="1480" t="s">
        <v>508</v>
      </c>
      <c r="AW44" s="1480" t="s">
        <v>509</v>
      </c>
      <c r="AX44" s="1490" t="s">
        <v>475</v>
      </c>
      <c r="AY44" s="2271" t="s">
        <v>476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308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308</v>
      </c>
      <c r="B47" s="1364" t="s">
        <v>309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429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430</v>
      </c>
      <c r="BE47" s="501"/>
      <c r="BF47" s="501" t="str">
        <f>IF(T47="","",T47)</f>
        <v>Территория действия тарифа</v>
      </c>
      <c r="BG47" s="501"/>
      <c r="BH47" s="501"/>
      <c r="BI47" s="1156">
        <v>21</v>
      </c>
    </row>
    <row customHeight="1" ht="35.699999999999996">
      <c r="A48" s="1364" t="s">
        <v>308</v>
      </c>
      <c r="B48" s="1364" t="s">
        <v>309</v>
      </c>
      <c r="C48" s="1364" t="s">
        <v>310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547</v>
      </c>
      <c r="BE48" s="501"/>
      <c r="BF48" s="501" t="str">
        <f>IF(T48="","",T48)</f>
        <v>Наименование централизованной системы водоотведения</v>
      </c>
      <c r="BG48" s="501"/>
      <c r="BH48" s="501"/>
      <c r="BI48" s="1156">
        <v>34</v>
      </c>
    </row>
    <row s="1643" customFormat="1" customHeight="1" ht="0">
      <c r="A49" s="1344" t="s">
        <v>308</v>
      </c>
      <c r="B49" s="1344" t="s">
        <v>309</v>
      </c>
      <c r="C49" s="1344" t="s">
        <v>310</v>
      </c>
      <c r="D49" s="1344" t="s">
        <v>559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434</v>
      </c>
      <c r="BE49" s="501"/>
      <c r="BF49" s="501" t="str">
        <f>IF(T49="","",T49)</f>
        <v/>
      </c>
      <c r="BG49" s="501"/>
      <c r="BH49" s="501"/>
      <c r="BI49" s="512">
        <v>0</v>
      </c>
    </row>
    <row s="1643" customFormat="1" customHeight="1" ht="0">
      <c r="A50" s="1344" t="s">
        <v>308</v>
      </c>
      <c r="B50" s="1344" t="s">
        <v>309</v>
      </c>
      <c r="C50" s="1344" t="s">
        <v>310</v>
      </c>
      <c r="D50" s="1344" t="s">
        <v>559</v>
      </c>
      <c r="E50" s="2260"/>
      <c r="F50" s="2260"/>
      <c r="G50" s="2260"/>
      <c r="H50" s="2260"/>
      <c r="I50" s="2257" t="str">
        <f>S49&amp;".1"</f>
        <v>.1</v>
      </c>
      <c r="J50" s="1344"/>
      <c r="K50" s="1344"/>
      <c r="L50" s="1347" t="s">
        <v>435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308</v>
      </c>
      <c r="B51" s="1344" t="s">
        <v>309</v>
      </c>
      <c r="C51" s="1344" t="s">
        <v>310</v>
      </c>
      <c r="D51" s="1344" t="s">
        <v>559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308</v>
      </c>
      <c r="B52" s="1364" t="s">
        <v>309</v>
      </c>
      <c r="C52" s="1364" t="s">
        <v>310</v>
      </c>
      <c r="D52" s="1364" t="s">
        <v>559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531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532</v>
      </c>
      <c r="AT53" s="1394"/>
      <c r="AU53" s="1497"/>
      <c r="AV53" s="1394"/>
      <c r="AW53" s="1497"/>
      <c r="AX53" s="1394"/>
      <c r="AY53" s="1394"/>
      <c r="AZ53" s="1394"/>
      <c r="BA53" s="1394"/>
      <c r="BB53" s="1398"/>
      <c r="BC53" s="2255"/>
      <c r="BE53" s="501"/>
      <c r="BF53" s="501"/>
      <c r="BG53" s="501"/>
      <c r="BH53" s="501"/>
      <c r="BI53" s="1156">
        <v>11</v>
      </c>
    </row>
    <row customHeight="1" ht="11.549999999999999">
      <c r="A54" s="1364" t="s">
        <v>308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552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308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553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308</v>
      </c>
      <c r="B56" s="1364" t="s">
        <v>309</v>
      </c>
      <c r="C56" s="1364" t="s">
        <v>310</v>
      </c>
      <c r="D56" s="1364" t="s">
        <v>559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535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308</v>
      </c>
      <c r="B57" s="1364" t="s">
        <v>309</v>
      </c>
      <c r="C57" s="1364" t="s">
        <v>310</v>
      </c>
      <c r="D57" s="1364" t="s">
        <v>559</v>
      </c>
      <c r="E57" s="2260"/>
      <c r="F57" s="2260"/>
      <c r="G57" s="2260"/>
      <c r="H57" s="2260"/>
      <c r="I57" s="2287"/>
      <c r="J57" s="2257"/>
      <c r="K57" s="1364"/>
      <c r="L57" s="1365"/>
      <c r="P57" s="2258"/>
      <c r="Q57" s="2258"/>
      <c r="R57" s="357"/>
      <c r="S57" s="1279"/>
      <c r="T57" s="288" t="s">
        <v>498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308</v>
      </c>
      <c r="B58" s="1344" t="s">
        <v>309</v>
      </c>
      <c r="C58" s="1344" t="s">
        <v>310</v>
      </c>
      <c r="D58" s="1344" t="s">
        <v>559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308</v>
      </c>
      <c r="B59" s="1344" t="s">
        <v>309</v>
      </c>
      <c r="C59" s="1344" t="s">
        <v>310</v>
      </c>
      <c r="D59" s="1344" t="s">
        <v>559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308</v>
      </c>
      <c r="B60" s="1344" t="s">
        <v>309</v>
      </c>
      <c r="C60" s="1344" t="s">
        <v>310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308</v>
      </c>
      <c r="B61" s="1344" t="s">
        <v>309</v>
      </c>
      <c r="C61" s="1315"/>
      <c r="D61" s="1315"/>
      <c r="E61" s="2260"/>
      <c r="F61" s="2259"/>
      <c r="G61" s="1315"/>
      <c r="H61" s="1315"/>
      <c r="I61" s="1315"/>
      <c r="J61" s="1315"/>
      <c r="K61" s="1315"/>
      <c r="L61" s="149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308</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199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6842C-A418-98CD-DD38-0.D232F9D9}"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F5DD3-B338-8C58-DBEB-0.8561992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429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430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560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561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513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514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438</v>
      </c>
      <c r="P6" s="2258"/>
      <c r="Q6" s="2258">
        <v>1</v>
      </c>
      <c r="R6" s="358"/>
      <c r="S6" s="1494">
        <f>$J6</f>
      </c>
      <c r="T6" s="287" t="s">
        <v>439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515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517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444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446</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447</v>
      </c>
      <c r="P20" s="1363"/>
      <c r="Q20" s="1443"/>
      <c r="R20" s="1443"/>
      <c r="S20" s="730"/>
      <c r="T20" s="1161" t="s">
        <v>448</v>
      </c>
      <c r="W20" s="1367"/>
      <c r="X20" s="1367"/>
      <c r="Y20" s="1367"/>
      <c r="Z20" s="1367"/>
      <c r="AA20" s="1367"/>
      <c r="AB20" s="1367"/>
      <c r="AD20" s="187" t="s">
        <v>449</v>
      </c>
      <c r="AF20" s="187" t="s">
        <v>450</v>
      </c>
      <c r="AG20" s="1161" t="s">
        <v>448</v>
      </c>
      <c r="AH20" s="1367"/>
      <c r="AI20" s="1367"/>
      <c r="AJ20" s="1367"/>
      <c r="AK20" s="1367"/>
      <c r="AL20" s="1367"/>
      <c r="AO20" s="187" t="s">
        <v>451</v>
      </c>
      <c r="AQ20" s="187" t="s">
        <v>450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2252"/>
      <c r="AC29" s="2252"/>
      <c r="AD29" s="2252"/>
      <c r="AE29" s="2252"/>
      <c r="AF29" s="327"/>
      <c r="AG29" s="2252" t="str">
        <f>IF(TITLE_NUMBER_PR_CHANGE="",IF(TITLE_NUMBER_PR="","",TITLE_NUMBER_PR),TITLE_NUMBER_PR_CHANGE)</f>
        <v>470/01-21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2252"/>
      <c r="AC33" s="2252"/>
      <c r="AD33" s="2252"/>
      <c r="AE33" s="2252"/>
      <c r="AF33" s="327"/>
      <c r="AG33" s="2252" t="str">
        <f>IF(TITLE_NUMBER_PR_CHANGE="",IF(TITLE_NUMBER_PR="","",TITLE_NUMBER_PR),TITLE_NUMBER_PR_CHANGE)</f>
        <v>470/01-21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456</v>
      </c>
      <c r="AG34" s="327"/>
      <c r="AH34" s="1636"/>
      <c r="AI34" s="1636"/>
      <c r="AJ34" s="1636"/>
      <c r="AK34" s="1636"/>
      <c r="AL34" s="1636"/>
      <c r="AM34" s="327"/>
      <c r="AN34" s="327"/>
      <c r="AO34" s="327"/>
      <c r="AP34" s="327"/>
      <c r="AQ34" s="279" t="s">
        <v>456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333</v>
      </c>
      <c r="AY36" s="1156">
        <v>14</v>
      </c>
    </row>
    <row customHeight="1" ht="14.699999999999998">
      <c r="Q37" s="377"/>
      <c r="R37" s="377"/>
      <c r="S37" s="2274" t="s">
        <v>90</v>
      </c>
      <c r="T37" s="2210" t="s">
        <v>457</v>
      </c>
      <c r="U37" s="302"/>
      <c r="V37" s="2275" t="s">
        <v>458</v>
      </c>
      <c r="W37" s="2292"/>
      <c r="X37" s="2292"/>
      <c r="Y37" s="2292"/>
      <c r="Z37" s="2292"/>
      <c r="AA37" s="2292"/>
      <c r="AB37" s="2292"/>
      <c r="AC37" s="2276"/>
      <c r="AD37" s="2276"/>
      <c r="AE37" s="2277"/>
      <c r="AF37" s="2278" t="s">
        <v>459</v>
      </c>
      <c r="AG37" s="2275" t="s">
        <v>458</v>
      </c>
      <c r="AH37" s="2276"/>
      <c r="AI37" s="2276"/>
      <c r="AJ37" s="2276"/>
      <c r="AK37" s="2276"/>
      <c r="AL37" s="2276"/>
      <c r="AM37" s="2276"/>
      <c r="AN37" s="2276"/>
      <c r="AO37" s="2276"/>
      <c r="AP37" s="2277"/>
      <c r="AQ37" s="2278" t="s">
        <v>460</v>
      </c>
      <c r="AR37" s="2281" t="s">
        <v>461</v>
      </c>
      <c r="AS37" s="2128"/>
      <c r="AY37" s="1156">
        <v>14</v>
      </c>
    </row>
    <row customHeight="1" ht="19.95">
      <c r="Q38" s="377"/>
      <c r="R38" s="377"/>
      <c r="S38" s="2274"/>
      <c r="T38" s="2210"/>
      <c r="U38" s="1032"/>
      <c r="V38" s="2367" t="s">
        <v>562</v>
      </c>
      <c r="W38" s="2366" t="s">
        <v>563</v>
      </c>
      <c r="X38" s="2366"/>
      <c r="Y38" s="2366"/>
      <c r="Z38" s="2366" t="s">
        <v>564</v>
      </c>
      <c r="AA38" s="2366"/>
      <c r="AB38" s="2366"/>
      <c r="AC38" s="2295" t="s">
        <v>465</v>
      </c>
      <c r="AD38" s="2314"/>
      <c r="AE38" s="2315"/>
      <c r="AF38" s="2279"/>
      <c r="AG38" s="2367" t="s">
        <v>562</v>
      </c>
      <c r="AH38" s="2366" t="s">
        <v>563</v>
      </c>
      <c r="AI38" s="2366"/>
      <c r="AJ38" s="2366"/>
      <c r="AK38" s="2366" t="s">
        <v>564</v>
      </c>
      <c r="AL38" s="2366"/>
      <c r="AM38" s="2366"/>
      <c r="AN38" s="2295" t="s">
        <v>465</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565</v>
      </c>
      <c r="X39" s="2366" t="s">
        <v>566</v>
      </c>
      <c r="Y39" s="2366"/>
      <c r="Z39" s="2366" t="s">
        <v>567</v>
      </c>
      <c r="AA39" s="2366" t="s">
        <v>566</v>
      </c>
      <c r="AB39" s="2366"/>
      <c r="AC39" s="2296"/>
      <c r="AD39" s="2316"/>
      <c r="AE39" s="2317"/>
      <c r="AF39" s="2279"/>
      <c r="AG39" s="2367"/>
      <c r="AH39" s="2366" t="s">
        <v>565</v>
      </c>
      <c r="AI39" s="2366" t="s">
        <v>566</v>
      </c>
      <c r="AJ39" s="2366"/>
      <c r="AK39" s="2366" t="s">
        <v>567</v>
      </c>
      <c r="AL39" s="2366" t="s">
        <v>566</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466</v>
      </c>
      <c r="F40" s="1365" t="s">
        <v>467</v>
      </c>
      <c r="G40" s="1365" t="s">
        <v>468</v>
      </c>
      <c r="H40" s="1365"/>
      <c r="I40" s="1365" t="s">
        <v>520</v>
      </c>
      <c r="J40" s="1365" t="s">
        <v>471</v>
      </c>
      <c r="K40" s="1365" t="s">
        <v>521</v>
      </c>
      <c r="L40" s="1365" t="s">
        <v>447</v>
      </c>
      <c r="Q40" s="377"/>
      <c r="R40" s="377"/>
      <c r="S40" s="2274"/>
      <c r="T40" s="2210"/>
      <c r="U40" s="303"/>
      <c r="V40" s="2367"/>
      <c r="W40" s="2366"/>
      <c r="X40" s="1984" t="s">
        <v>568</v>
      </c>
      <c r="Y40" s="1984" t="s">
        <v>569</v>
      </c>
      <c r="Z40" s="2366"/>
      <c r="AA40" s="1984" t="s">
        <v>570</v>
      </c>
      <c r="AB40" s="1984" t="s">
        <v>571</v>
      </c>
      <c r="AC40" s="1490" t="s">
        <v>475</v>
      </c>
      <c r="AD40" s="2271" t="s">
        <v>476</v>
      </c>
      <c r="AE40" s="2272"/>
      <c r="AF40" s="2280"/>
      <c r="AG40" s="2367"/>
      <c r="AH40" s="2366"/>
      <c r="AI40" s="1984" t="s">
        <v>568</v>
      </c>
      <c r="AJ40" s="1984" t="s">
        <v>569</v>
      </c>
      <c r="AK40" s="2366"/>
      <c r="AL40" s="1984" t="s">
        <v>570</v>
      </c>
      <c r="AM40" s="1984" t="s">
        <v>571</v>
      </c>
      <c r="AN40" s="1490" t="s">
        <v>475</v>
      </c>
      <c r="AO40" s="2271" t="s">
        <v>476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283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283</v>
      </c>
      <c r="B43" s="1364" t="s">
        <v>284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429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430</v>
      </c>
      <c r="AU43" s="501"/>
      <c r="AV43" s="501" t="str">
        <f>IF(T43="","",T43)</f>
        <v>Территория действия тарифа</v>
      </c>
      <c r="AW43" s="501"/>
      <c r="AX43" s="501"/>
      <c r="AY43" s="1156">
        <v>23</v>
      </c>
    </row>
    <row customHeight="1" ht="24">
      <c r="A44" s="1364" t="s">
        <v>283</v>
      </c>
      <c r="B44" s="1364" t="s">
        <v>284</v>
      </c>
      <c r="C44" s="1364" t="s">
        <v>285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560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561</v>
      </c>
      <c r="AU44" s="501"/>
      <c r="AV44" s="501" t="str">
        <f>IF(T44="","",T44)</f>
        <v>Наименование централизованной системы горячего водоснабжения</v>
      </c>
      <c r="AW44" s="501"/>
      <c r="AX44" s="501"/>
      <c r="AY44" s="1156">
        <v>23</v>
      </c>
    </row>
    <row customHeight="1" ht="24">
      <c r="A45" s="1364" t="s">
        <v>283</v>
      </c>
      <c r="B45" s="1364" t="s">
        <v>284</v>
      </c>
      <c r="C45" s="1364" t="s">
        <v>285</v>
      </c>
      <c r="D45" s="1364" t="s">
        <v>572</v>
      </c>
      <c r="E45" s="2260"/>
      <c r="F45" s="2260"/>
      <c r="G45" s="2260"/>
      <c r="H45" s="2260"/>
      <c r="I45" s="2257" t="str">
        <f>S44&amp;".1"</f>
        <v>...1</v>
      </c>
      <c r="J45" s="1364"/>
      <c r="K45" s="1364"/>
      <c r="L45" s="1365"/>
      <c r="P45" s="2258">
        <v>1</v>
      </c>
      <c r="Q45" s="1482"/>
      <c r="R45" s="357"/>
      <c r="S45" s="1494" t="str">
        <f>$I45</f>
        <v>...1</v>
      </c>
      <c r="T45" s="286" t="s">
        <v>513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514</v>
      </c>
      <c r="AU45" s="501"/>
      <c r="AV45" s="501" t="str">
        <f>IF(T45="","",T45)</f>
        <v>Наименование признака дифференциации</v>
      </c>
      <c r="AW45" s="501"/>
      <c r="AX45" s="501"/>
      <c r="AY45" s="1156">
        <v>23</v>
      </c>
    </row>
    <row customHeight="1" ht="24">
      <c r="A46" s="1364" t="s">
        <v>283</v>
      </c>
      <c r="B46" s="1364" t="s">
        <v>284</v>
      </c>
      <c r="C46" s="1364" t="s">
        <v>285</v>
      </c>
      <c r="D46" s="1364" t="s">
        <v>572</v>
      </c>
      <c r="E46" s="2260"/>
      <c r="F46" s="2260"/>
      <c r="G46" s="2260"/>
      <c r="H46" s="2260"/>
      <c r="I46" s="2287"/>
      <c r="J46" s="2257" t="str">
        <f>I45&amp;".1"</f>
        <v>...1.1</v>
      </c>
      <c r="K46" s="1364"/>
      <c r="L46" s="1365" t="s">
        <v>438</v>
      </c>
      <c r="P46" s="2258"/>
      <c r="Q46" s="2258">
        <v>1</v>
      </c>
      <c r="R46" s="358"/>
      <c r="S46" s="1494" t="str">
        <f>$J46</f>
        <v>...1.1</v>
      </c>
      <c r="T46" s="287" t="s">
        <v>439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515</v>
      </c>
      <c r="AU46" s="501"/>
      <c r="AV46" s="501" t="str">
        <f>IF(T46="","",T46)</f>
        <v>Группа потребителей</v>
      </c>
      <c r="AW46" s="501"/>
      <c r="AX46" s="501"/>
      <c r="AY46" s="1156">
        <v>23</v>
      </c>
    </row>
    <row customHeight="1" ht="24">
      <c r="A47" s="1364" t="s">
        <v>283</v>
      </c>
      <c r="B47" s="1364" t="s">
        <v>284</v>
      </c>
      <c r="C47" s="1364" t="s">
        <v>285</v>
      </c>
      <c r="D47" s="1364" t="s">
        <v>572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283</v>
      </c>
      <c r="B48" s="1364" t="s">
        <v>284</v>
      </c>
      <c r="C48" s="1364" t="s">
        <v>285</v>
      </c>
      <c r="D48" s="1364" t="s">
        <v>572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283</v>
      </c>
      <c r="B49" s="1364" t="s">
        <v>284</v>
      </c>
      <c r="C49" s="1364" t="s">
        <v>285</v>
      </c>
      <c r="D49" s="1364" t="s">
        <v>572</v>
      </c>
      <c r="E49" s="2260"/>
      <c r="F49" s="2260"/>
      <c r="G49" s="2260"/>
      <c r="H49" s="2260"/>
      <c r="I49" s="2287"/>
      <c r="J49" s="2257"/>
      <c r="K49" s="1364"/>
      <c r="L49" s="1365"/>
      <c r="P49" s="2258"/>
      <c r="Q49" s="2258"/>
      <c r="R49" s="357"/>
      <c r="S49" s="1279"/>
      <c r="T49" s="288" t="s">
        <v>516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517</v>
      </c>
      <c r="AU49" s="501"/>
      <c r="AV49" s="501" t="str">
        <f>IF(T49="","",T49)</f>
        <v>Добавить значение признака дифференциации</v>
      </c>
      <c r="AW49" s="501"/>
      <c r="AX49" s="501"/>
      <c r="AY49" s="1156">
        <v>20</v>
      </c>
    </row>
    <row customHeight="1" ht="22.049999999999997">
      <c r="A50" s="1364" t="s">
        <v>283</v>
      </c>
      <c r="B50" s="1364" t="s">
        <v>284</v>
      </c>
      <c r="C50" s="1364" t="s">
        <v>285</v>
      </c>
      <c r="D50" s="1364" t="s">
        <v>572</v>
      </c>
      <c r="E50" s="2260"/>
      <c r="F50" s="2260"/>
      <c r="G50" s="2260"/>
      <c r="H50" s="2260"/>
      <c r="I50" s="2257"/>
      <c r="J50" s="1364"/>
      <c r="K50" s="1364"/>
      <c r="L50" s="1365"/>
      <c r="P50" s="2258"/>
      <c r="Q50" s="1482"/>
      <c r="R50" s="357"/>
      <c r="S50" s="1279"/>
      <c r="T50" s="366" t="s">
        <v>444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283</v>
      </c>
      <c r="B51" s="1364" t="s">
        <v>284</v>
      </c>
      <c r="C51" s="1364" t="s">
        <v>285</v>
      </c>
      <c r="D51" s="1364" t="s">
        <v>572</v>
      </c>
      <c r="E51" s="2260"/>
      <c r="F51" s="2260"/>
      <c r="G51" s="2260"/>
      <c r="H51" s="2259"/>
      <c r="I51" s="1364"/>
      <c r="J51" s="1364"/>
      <c r="K51" s="1364"/>
      <c r="L51" s="1365"/>
      <c r="M51" s="1366"/>
      <c r="N51" s="1366"/>
      <c r="O51" s="538"/>
      <c r="P51" s="361"/>
      <c r="Q51" s="376"/>
      <c r="R51" s="356"/>
      <c r="S51" s="1279"/>
      <c r="T51" s="373" t="s">
        <v>518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283</v>
      </c>
      <c r="B52" s="1344" t="s">
        <v>284</v>
      </c>
      <c r="C52" s="1315"/>
      <c r="D52" s="1315"/>
      <c r="E52" s="2260"/>
      <c r="F52" s="2259"/>
      <c r="G52" s="1315"/>
      <c r="H52" s="1315"/>
      <c r="I52" s="1315"/>
      <c r="J52" s="1315"/>
      <c r="K52" s="1315"/>
      <c r="L52" s="1495"/>
      <c r="M52" s="1322"/>
      <c r="N52" s="1322"/>
      <c r="P52" s="1317"/>
      <c r="Q52" s="1318"/>
      <c r="R52" s="1317"/>
      <c r="S52" s="1323"/>
      <c r="T52" s="1326" t="s">
        <v>171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283</v>
      </c>
      <c r="B53" s="1344"/>
      <c r="C53" s="1344"/>
      <c r="D53" s="1344"/>
      <c r="E53" s="2259"/>
      <c r="F53" s="1344"/>
      <c r="G53" s="1344"/>
      <c r="H53" s="1344"/>
      <c r="I53" s="1344"/>
      <c r="J53" s="1344"/>
      <c r="K53" s="1344"/>
      <c r="L53" s="1347"/>
      <c r="M53" s="1322"/>
      <c r="N53" s="1322"/>
      <c r="O53" s="519"/>
      <c r="P53" s="381"/>
      <c r="Q53" s="1345"/>
      <c r="R53" s="381"/>
      <c r="S53" s="1323"/>
      <c r="T53" s="1326" t="s">
        <v>172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199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84BAF-E9CE-1008-4D0F-0.41C81DB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429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430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560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561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513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514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438</v>
      </c>
      <c r="P6" s="2258"/>
      <c r="Q6" s="2258">
        <v>1</v>
      </c>
      <c r="R6" s="358"/>
      <c r="S6" s="1494">
        <f>$J6</f>
      </c>
      <c r="T6" s="287" t="s">
        <v>439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515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516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517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444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518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446</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447</v>
      </c>
      <c r="P20" s="1363"/>
      <c r="Q20" s="1443"/>
      <c r="R20" s="1443"/>
      <c r="S20" s="730"/>
      <c r="T20" s="1161" t="s">
        <v>448</v>
      </c>
      <c r="W20" s="1367"/>
      <c r="X20" s="1367"/>
      <c r="Y20" s="1367"/>
      <c r="Z20" s="1367"/>
      <c r="AA20" s="1367"/>
      <c r="AD20" s="187" t="s">
        <v>449</v>
      </c>
      <c r="AF20" s="187" t="s">
        <v>450</v>
      </c>
      <c r="AG20" s="1161" t="s">
        <v>448</v>
      </c>
      <c r="AH20" s="1367"/>
      <c r="AI20" s="1367"/>
      <c r="AJ20" s="1367"/>
      <c r="AK20" s="1367"/>
      <c r="AL20" s="1367"/>
      <c r="AO20" s="187" t="s">
        <v>451</v>
      </c>
      <c r="AQ20" s="187" t="s">
        <v>450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452</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453</v>
      </c>
      <c r="T29" s="2251"/>
      <c r="U29" s="1373"/>
      <c r="V29" s="2252" t="str">
        <f>IF(TITLE_NUMBER_PR_CHANGE="",IF(TITLE_NUMBER_PR="","",TITLE_NUMBER_PR),TITLE_NUMBER_PR_CHANGE)</f>
        <v>470/01-21</v>
      </c>
      <c r="W29" s="2252"/>
      <c r="X29" s="2252"/>
      <c r="Y29" s="2252"/>
      <c r="Z29" s="2252"/>
      <c r="AA29" s="2252"/>
      <c r="AB29" s="2252"/>
      <c r="AC29" s="2252"/>
      <c r="AD29" s="2252"/>
      <c r="AE29" s="2252"/>
      <c r="AF29" s="327"/>
      <c r="AG29" s="2252" t="str">
        <f>IF(TITLE_NUMBER_PR_CHANGE="",IF(TITLE_NUMBER_PR="","",TITLE_NUMBER_PR),TITLE_NUMBER_PR_CHANGE)</f>
        <v>470/01-21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454</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455</v>
      </c>
      <c r="T33" s="2251"/>
      <c r="U33" s="1373"/>
      <c r="V33" s="2252" t="str">
        <f>IF(TITLE_NUMBER_PR_CHANGE="",IF(TITLE_NUMBER_PR="","",TITLE_NUMBER_PR),TITLE_NUMBER_PR_CHANGE)</f>
        <v>470/01-21</v>
      </c>
      <c r="W33" s="2252"/>
      <c r="X33" s="2252"/>
      <c r="Y33" s="2252"/>
      <c r="Z33" s="2252"/>
      <c r="AA33" s="2252"/>
      <c r="AB33" s="2252"/>
      <c r="AC33" s="2252"/>
      <c r="AD33" s="2252"/>
      <c r="AE33" s="2252"/>
      <c r="AF33" s="327"/>
      <c r="AG33" s="2252" t="str">
        <f>IF(TITLE_NUMBER_PR_CHANGE="",IF(TITLE_NUMBER_PR="","",TITLE_NUMBER_PR),TITLE_NUMBER_PR_CHANGE)</f>
        <v>470/01-21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456</v>
      </c>
      <c r="AG34" s="327"/>
      <c r="AH34" s="1636"/>
      <c r="AI34" s="1636"/>
      <c r="AJ34" s="1636"/>
      <c r="AK34" s="1636"/>
      <c r="AL34" s="1636"/>
      <c r="AM34" s="327"/>
      <c r="AN34" s="327"/>
      <c r="AO34" s="327"/>
      <c r="AP34" s="327"/>
      <c r="AQ34" s="279" t="s">
        <v>456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332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333</v>
      </c>
      <c r="AY36" s="1156">
        <v>14</v>
      </c>
    </row>
    <row customHeight="1" ht="14.699999999999998">
      <c r="Q37" s="377"/>
      <c r="R37" s="377"/>
      <c r="S37" s="2274" t="s">
        <v>90</v>
      </c>
      <c r="T37" s="2210" t="s">
        <v>457</v>
      </c>
      <c r="U37" s="302"/>
      <c r="V37" s="2275" t="s">
        <v>458</v>
      </c>
      <c r="W37" s="2276"/>
      <c r="X37" s="2276"/>
      <c r="Y37" s="2276"/>
      <c r="Z37" s="2276"/>
      <c r="AA37" s="2276"/>
      <c r="AB37" s="2276"/>
      <c r="AC37" s="2276"/>
      <c r="AD37" s="2276"/>
      <c r="AE37" s="2277"/>
      <c r="AF37" s="2278" t="s">
        <v>459</v>
      </c>
      <c r="AG37" s="2275" t="s">
        <v>458</v>
      </c>
      <c r="AH37" s="2276"/>
      <c r="AI37" s="2276"/>
      <c r="AJ37" s="2276"/>
      <c r="AK37" s="2276"/>
      <c r="AL37" s="2276"/>
      <c r="AM37" s="2276"/>
      <c r="AN37" s="2276"/>
      <c r="AO37" s="2276"/>
      <c r="AP37" s="2277"/>
      <c r="AQ37" s="2278" t="s">
        <v>460</v>
      </c>
      <c r="AR37" s="2281" t="s">
        <v>461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562</v>
      </c>
      <c r="W38" s="2366" t="s">
        <v>563</v>
      </c>
      <c r="X38" s="2366"/>
      <c r="Y38" s="2366"/>
      <c r="Z38" s="2366" t="s">
        <v>564</v>
      </c>
      <c r="AA38" s="2366"/>
      <c r="AB38" s="2366"/>
      <c r="AC38" s="2295" t="s">
        <v>465</v>
      </c>
      <c r="AD38" s="2314"/>
      <c r="AE38" s="2315"/>
      <c r="AF38" s="2279"/>
      <c r="AG38" s="2367" t="s">
        <v>562</v>
      </c>
      <c r="AH38" s="2366" t="s">
        <v>563</v>
      </c>
      <c r="AI38" s="2366"/>
      <c r="AJ38" s="2366"/>
      <c r="AK38" s="2366" t="s">
        <v>564</v>
      </c>
      <c r="AL38" s="2366"/>
      <c r="AM38" s="2366"/>
      <c r="AN38" s="2295" t="s">
        <v>465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565</v>
      </c>
      <c r="X39" s="2366" t="s">
        <v>566</v>
      </c>
      <c r="Y39" s="2366"/>
      <c r="Z39" s="2366" t="s">
        <v>567</v>
      </c>
      <c r="AA39" s="2366" t="s">
        <v>566</v>
      </c>
      <c r="AB39" s="2366"/>
      <c r="AC39" s="2296"/>
      <c r="AD39" s="2316"/>
      <c r="AE39" s="2317"/>
      <c r="AF39" s="2279"/>
      <c r="AG39" s="2367"/>
      <c r="AH39" s="2366" t="s">
        <v>565</v>
      </c>
      <c r="AI39" s="2366" t="s">
        <v>566</v>
      </c>
      <c r="AJ39" s="2366"/>
      <c r="AK39" s="2366" t="s">
        <v>567</v>
      </c>
      <c r="AL39" s="2366" t="s">
        <v>566</v>
      </c>
      <c r="AM39" s="2366"/>
      <c r="AN39" s="2296"/>
      <c r="AO39" s="2316"/>
      <c r="AP39" s="2317"/>
      <c r="AQ39" s="2279"/>
      <c r="AR39" s="2282"/>
      <c r="AS39" s="2128"/>
      <c r="AY39" s="1156">
        <v>19</v>
      </c>
    </row>
    <row customHeight="1" ht="61.949999999999996">
      <c r="A40" s="1371"/>
      <c r="B40" s="1371" t="s">
        <v>137</v>
      </c>
      <c r="C40" s="1371" t="s">
        <v>138</v>
      </c>
      <c r="D40" s="1371" t="s">
        <v>139</v>
      </c>
      <c r="E40" s="1365" t="s">
        <v>466</v>
      </c>
      <c r="F40" s="1365" t="s">
        <v>467</v>
      </c>
      <c r="G40" s="1365" t="s">
        <v>468</v>
      </c>
      <c r="H40" s="1365"/>
      <c r="I40" s="1365" t="s">
        <v>520</v>
      </c>
      <c r="J40" s="1365" t="s">
        <v>471</v>
      </c>
      <c r="K40" s="1365" t="s">
        <v>521</v>
      </c>
      <c r="L40" s="1365" t="s">
        <v>447</v>
      </c>
      <c r="Q40" s="377"/>
      <c r="R40" s="377"/>
      <c r="S40" s="2274"/>
      <c r="T40" s="2210"/>
      <c r="U40" s="303"/>
      <c r="V40" s="2367"/>
      <c r="W40" s="2366"/>
      <c r="X40" s="1984" t="s">
        <v>568</v>
      </c>
      <c r="Y40" s="1984" t="s">
        <v>569</v>
      </c>
      <c r="Z40" s="2366"/>
      <c r="AA40" s="1984" t="s">
        <v>570</v>
      </c>
      <c r="AB40" s="1984" t="s">
        <v>571</v>
      </c>
      <c r="AC40" s="1490" t="s">
        <v>475</v>
      </c>
      <c r="AD40" s="2271" t="s">
        <v>476</v>
      </c>
      <c r="AE40" s="2272"/>
      <c r="AF40" s="2280"/>
      <c r="AG40" s="2367"/>
      <c r="AH40" s="2366"/>
      <c r="AI40" s="1984" t="s">
        <v>568</v>
      </c>
      <c r="AJ40" s="1984" t="s">
        <v>569</v>
      </c>
      <c r="AK40" s="2366"/>
      <c r="AL40" s="1984" t="s">
        <v>570</v>
      </c>
      <c r="AM40" s="1984" t="s">
        <v>571</v>
      </c>
      <c r="AN40" s="1490" t="s">
        <v>475</v>
      </c>
      <c r="AO40" s="2271" t="s">
        <v>476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288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288</v>
      </c>
      <c r="B43" s="1364" t="s">
        <v>289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429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430</v>
      </c>
      <c r="AU43" s="501"/>
      <c r="AV43" s="501" t="str">
        <f>IF(T43="","",T43)</f>
        <v>Территория действия тарифа</v>
      </c>
      <c r="AW43" s="501"/>
      <c r="AX43" s="501"/>
      <c r="AY43" s="1156">
        <v>23</v>
      </c>
    </row>
    <row customHeight="1" ht="24">
      <c r="A44" s="1364" t="s">
        <v>288</v>
      </c>
      <c r="B44" s="1364" t="s">
        <v>289</v>
      </c>
      <c r="C44" s="1364" t="s">
        <v>290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560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561</v>
      </c>
      <c r="AU44" s="501"/>
      <c r="AV44" s="501" t="str">
        <f>IF(T44="","",T44)</f>
        <v>Наименование централизованной системы горячего водоснабжения</v>
      </c>
      <c r="AW44" s="501"/>
      <c r="AX44" s="501"/>
      <c r="AY44" s="1156">
        <v>23</v>
      </c>
    </row>
    <row customHeight="1" ht="24">
      <c r="A45" s="1364" t="s">
        <v>288</v>
      </c>
      <c r="B45" s="1364" t="s">
        <v>289</v>
      </c>
      <c r="C45" s="1364" t="s">
        <v>290</v>
      </c>
      <c r="D45" s="1364" t="s">
        <v>573</v>
      </c>
      <c r="E45" s="2260"/>
      <c r="F45" s="2260"/>
      <c r="G45" s="2260"/>
      <c r="H45" s="2260"/>
      <c r="I45" s="2257" t="str">
        <f>S44&amp;".1"</f>
        <v>...1</v>
      </c>
      <c r="J45" s="1364"/>
      <c r="K45" s="1364"/>
      <c r="L45" s="1365"/>
      <c r="P45" s="2258">
        <v>1</v>
      </c>
      <c r="Q45" s="1482"/>
      <c r="R45" s="357"/>
      <c r="S45" s="1494" t="str">
        <f>$I45</f>
        <v>...1</v>
      </c>
      <c r="T45" s="286" t="s">
        <v>513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514</v>
      </c>
      <c r="AU45" s="501"/>
      <c r="AV45" s="501" t="str">
        <f>IF(T45="","",T45)</f>
        <v>Наименование признака дифференциации</v>
      </c>
      <c r="AW45" s="501"/>
      <c r="AX45" s="501"/>
      <c r="AY45" s="1156">
        <v>23</v>
      </c>
    </row>
    <row customHeight="1" ht="24">
      <c r="A46" s="1364" t="s">
        <v>288</v>
      </c>
      <c r="B46" s="1364" t="s">
        <v>289</v>
      </c>
      <c r="C46" s="1364" t="s">
        <v>290</v>
      </c>
      <c r="D46" s="1364" t="s">
        <v>573</v>
      </c>
      <c r="E46" s="2260"/>
      <c r="F46" s="2260"/>
      <c r="G46" s="2260"/>
      <c r="H46" s="2260"/>
      <c r="I46" s="2287"/>
      <c r="J46" s="2257" t="str">
        <f>I45&amp;".1"</f>
        <v>...1.1</v>
      </c>
      <c r="K46" s="1364"/>
      <c r="L46" s="1365" t="s">
        <v>438</v>
      </c>
      <c r="P46" s="2258"/>
      <c r="Q46" s="2258">
        <v>1</v>
      </c>
      <c r="R46" s="358"/>
      <c r="S46" s="1494" t="str">
        <f>$J46</f>
        <v>...1.1</v>
      </c>
      <c r="T46" s="287" t="s">
        <v>439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515</v>
      </c>
      <c r="AU46" s="501"/>
      <c r="AV46" s="501" t="str">
        <f>IF(T46="","",T46)</f>
        <v>Группа потребителей</v>
      </c>
      <c r="AW46" s="501"/>
      <c r="AX46" s="501"/>
      <c r="AY46" s="1156">
        <v>23</v>
      </c>
    </row>
    <row customHeight="1" ht="24">
      <c r="A47" s="1364" t="s">
        <v>288</v>
      </c>
      <c r="B47" s="1364" t="s">
        <v>289</v>
      </c>
      <c r="C47" s="1364" t="s">
        <v>290</v>
      </c>
      <c r="D47" s="1364" t="s">
        <v>573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288</v>
      </c>
      <c r="B48" s="1364" t="s">
        <v>289</v>
      </c>
      <c r="C48" s="1364" t="s">
        <v>290</v>
      </c>
      <c r="D48" s="1364" t="s">
        <v>573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288</v>
      </c>
      <c r="B49" s="1364" t="s">
        <v>289</v>
      </c>
      <c r="C49" s="1364" t="s">
        <v>290</v>
      </c>
      <c r="D49" s="1364" t="s">
        <v>573</v>
      </c>
      <c r="E49" s="2260"/>
      <c r="F49" s="2260"/>
      <c r="G49" s="2260"/>
      <c r="H49" s="2260"/>
      <c r="I49" s="2287"/>
      <c r="J49" s="2257"/>
      <c r="K49" s="1364"/>
      <c r="L49" s="1365"/>
      <c r="P49" s="2258"/>
      <c r="Q49" s="2258"/>
      <c r="R49" s="357"/>
      <c r="S49" s="1279"/>
      <c r="T49" s="288" t="s">
        <v>516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517</v>
      </c>
      <c r="AU49" s="501"/>
      <c r="AV49" s="501" t="str">
        <f>IF(T49="","",T49)</f>
        <v>Добавить значение признака дифференциации</v>
      </c>
      <c r="AW49" s="501"/>
      <c r="AX49" s="501"/>
      <c r="AY49" s="1156">
        <v>20</v>
      </c>
    </row>
    <row customHeight="1" ht="22.049999999999997">
      <c r="A50" s="1364" t="s">
        <v>288</v>
      </c>
      <c r="B50" s="1364" t="s">
        <v>289</v>
      </c>
      <c r="C50" s="1364" t="s">
        <v>290</v>
      </c>
      <c r="D50" s="1364" t="s">
        <v>573</v>
      </c>
      <c r="E50" s="2260"/>
      <c r="F50" s="2260"/>
      <c r="G50" s="2260"/>
      <c r="H50" s="2260"/>
      <c r="I50" s="2257"/>
      <c r="J50" s="1364"/>
      <c r="K50" s="1364"/>
      <c r="L50" s="1365"/>
      <c r="P50" s="2258"/>
      <c r="Q50" s="1482"/>
      <c r="R50" s="357"/>
      <c r="S50" s="1279"/>
      <c r="T50" s="366" t="s">
        <v>444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288</v>
      </c>
      <c r="B51" s="1364" t="s">
        <v>289</v>
      </c>
      <c r="C51" s="1364" t="s">
        <v>290</v>
      </c>
      <c r="D51" s="1364" t="s">
        <v>573</v>
      </c>
      <c r="E51" s="2260"/>
      <c r="F51" s="2260"/>
      <c r="G51" s="2260"/>
      <c r="H51" s="2259"/>
      <c r="I51" s="1364"/>
      <c r="J51" s="1364"/>
      <c r="K51" s="1364"/>
      <c r="L51" s="1365"/>
      <c r="M51" s="1366"/>
      <c r="N51" s="1366"/>
      <c r="O51" s="538"/>
      <c r="P51" s="361"/>
      <c r="Q51" s="376"/>
      <c r="R51" s="356"/>
      <c r="S51" s="1279"/>
      <c r="T51" s="373" t="s">
        <v>518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288</v>
      </c>
      <c r="B52" s="1344" t="s">
        <v>289</v>
      </c>
      <c r="C52" s="1315"/>
      <c r="D52" s="1315"/>
      <c r="E52" s="2260"/>
      <c r="F52" s="2259"/>
      <c r="G52" s="1315"/>
      <c r="H52" s="1315"/>
      <c r="I52" s="1315"/>
      <c r="J52" s="1315"/>
      <c r="K52" s="1315"/>
      <c r="L52" s="1495"/>
      <c r="M52" s="1322"/>
      <c r="N52" s="1322"/>
      <c r="P52" s="1317"/>
      <c r="Q52" s="1318"/>
      <c r="R52" s="1317"/>
      <c r="S52" s="1323"/>
      <c r="T52" s="1326" t="s">
        <v>171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288</v>
      </c>
      <c r="B53" s="1344"/>
      <c r="C53" s="1344"/>
      <c r="D53" s="1344"/>
      <c r="E53" s="2259"/>
      <c r="F53" s="1344"/>
      <c r="G53" s="1344"/>
      <c r="H53" s="1344"/>
      <c r="I53" s="1344"/>
      <c r="J53" s="1344"/>
      <c r="K53" s="1344"/>
      <c r="L53" s="1347"/>
      <c r="M53" s="1322"/>
      <c r="N53" s="1322"/>
      <c r="O53" s="519"/>
      <c r="P53" s="381"/>
      <c r="Q53" s="1345"/>
      <c r="R53" s="381"/>
      <c r="S53" s="1323"/>
      <c r="T53" s="1326" t="s">
        <v>172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199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55CBA-97E4-C9FA-FCF9-0.FF84096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429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430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560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561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434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435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531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532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535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498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446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447</v>
      </c>
      <c r="P24" s="1509"/>
      <c r="Q24" s="1511"/>
      <c r="R24" s="1511"/>
      <c r="AA24" s="1508" t="s">
        <v>449</v>
      </c>
      <c r="AC24" s="1508" t="s">
        <v>450</v>
      </c>
      <c r="AD24" s="1508" t="s">
        <v>499</v>
      </c>
      <c r="AH24" s="1508" t="s">
        <v>499</v>
      </c>
      <c r="AK24" s="1508" t="s">
        <v>536</v>
      </c>
      <c r="AL24" s="1508" t="s">
        <v>499</v>
      </c>
      <c r="AP24" s="1508" t="s">
        <v>499</v>
      </c>
      <c r="AY24" s="1508" t="s">
        <v>449</v>
      </c>
      <c r="BA24" s="1508" t="s">
        <v>450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452</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453</v>
      </c>
      <c r="T33" s="2251"/>
      <c r="U33" s="1373"/>
      <c r="V33" s="2252" t="str">
        <f>IF(TITLE_NUMBER_PR_CHANGE="",IF(TITLE_NUMBER_PR="","",TITLE_NUMBER_PR),TITLE_NUMBER_PR_CHANGE)</f>
        <v>470/01-21</v>
      </c>
      <c r="W33" s="2252"/>
      <c r="X33" s="2252"/>
      <c r="Y33" s="2252"/>
      <c r="Z33" s="2252"/>
      <c r="AA33" s="2252"/>
      <c r="AB33" s="2252"/>
      <c r="AC33" s="327"/>
      <c r="AD33" s="2252" t="str">
        <f>IF(TITLE_NUMBER_PR_CHANGE="",IF(TITLE_NUMBER_PR="","",TITLE_NUMBER_PR),TITLE_NUMBER_PR_CHANGE)</f>
        <v>470/01-21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452</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453</v>
      </c>
      <c r="T37" s="2251"/>
      <c r="U37" s="1373"/>
      <c r="V37" s="2252" t="str">
        <f>IF(TITLE_NUMBER_PR_CHANGE="",IF(TITLE_NUMBER_PR="","",TITLE_NUMBER_PR),TITLE_NUMBER_PR_CHANGE)</f>
        <v>470/01-21</v>
      </c>
      <c r="W37" s="2252"/>
      <c r="X37" s="2252"/>
      <c r="Y37" s="2252"/>
      <c r="Z37" s="2252"/>
      <c r="AA37" s="2252"/>
      <c r="AB37" s="2252"/>
      <c r="AC37" s="327"/>
      <c r="AD37" s="2252" t="str">
        <f>IF(TITLE_NUMBER_PR_CHANGE="",IF(TITLE_NUMBER_PR="","",TITLE_NUMBER_PR),TITLE_NUMBER_PR_CHANGE)</f>
        <v>470/01-21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456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456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332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333</v>
      </c>
      <c r="BI40" s="1156">
        <v>14</v>
      </c>
    </row>
    <row customHeight="1" ht="14.699999999999998">
      <c r="Q41" s="292"/>
      <c r="R41" s="377"/>
      <c r="S41" s="2274" t="s">
        <v>90</v>
      </c>
      <c r="T41" s="2210" t="s">
        <v>537</v>
      </c>
      <c r="U41" s="302"/>
      <c r="V41" s="2275" t="s">
        <v>458</v>
      </c>
      <c r="W41" s="2276"/>
      <c r="X41" s="2276"/>
      <c r="Y41" s="2276"/>
      <c r="Z41" s="2276"/>
      <c r="AA41" s="2276"/>
      <c r="AB41" s="2277"/>
      <c r="AC41" s="2278" t="s">
        <v>459</v>
      </c>
      <c r="AD41" s="2329" t="s">
        <v>538</v>
      </c>
      <c r="AE41" s="2292"/>
      <c r="AF41" s="2292"/>
      <c r="AG41" s="2330"/>
      <c r="AH41" s="2329" t="s">
        <v>539</v>
      </c>
      <c r="AI41" s="2292"/>
      <c r="AJ41" s="2292"/>
      <c r="AK41" s="2330"/>
      <c r="AL41" s="2329" t="s">
        <v>540</v>
      </c>
      <c r="AM41" s="2292"/>
      <c r="AN41" s="2292"/>
      <c r="AO41" s="2330"/>
      <c r="AP41" s="2329" t="s">
        <v>541</v>
      </c>
      <c r="AQ41" s="2292"/>
      <c r="AR41" s="2292"/>
      <c r="AS41" s="2330"/>
      <c r="AT41" s="2275" t="s">
        <v>458</v>
      </c>
      <c r="AU41" s="2276"/>
      <c r="AV41" s="2276"/>
      <c r="AW41" s="2276"/>
      <c r="AX41" s="2276"/>
      <c r="AY41" s="2276"/>
      <c r="AZ41" s="2277"/>
      <c r="BA41" s="2278" t="s">
        <v>459</v>
      </c>
      <c r="BB41" s="2281" t="s">
        <v>461</v>
      </c>
      <c r="BC41" s="2128"/>
      <c r="BI41" s="1156">
        <v>14</v>
      </c>
    </row>
    <row customHeight="1" ht="35.699999999999996">
      <c r="Q42" s="292"/>
      <c r="R42" s="377"/>
      <c r="S42" s="2274"/>
      <c r="T42" s="2210"/>
      <c r="U42" s="1032"/>
      <c r="V42" s="2193" t="s">
        <v>542</v>
      </c>
      <c r="W42" s="2194"/>
      <c r="X42" s="2193" t="s">
        <v>543</v>
      </c>
      <c r="Y42" s="2194"/>
      <c r="Z42" s="2295" t="s">
        <v>544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542</v>
      </c>
      <c r="AU42" s="2194"/>
      <c r="AV42" s="2193" t="s">
        <v>543</v>
      </c>
      <c r="AW42" s="2194"/>
      <c r="AX42" s="2295" t="s">
        <v>544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466</v>
      </c>
      <c r="F44" s="1365" t="s">
        <v>467</v>
      </c>
      <c r="G44" s="1365" t="s">
        <v>468</v>
      </c>
      <c r="H44" s="1365" t="s">
        <v>469</v>
      </c>
      <c r="I44" s="1365" t="s">
        <v>470</v>
      </c>
      <c r="J44" s="1365" t="s">
        <v>471</v>
      </c>
      <c r="K44" s="1365" t="s">
        <v>472</v>
      </c>
      <c r="L44" s="1365" t="s">
        <v>447</v>
      </c>
      <c r="Q44" s="292"/>
      <c r="R44" s="377"/>
      <c r="S44" s="2274"/>
      <c r="T44" s="2210"/>
      <c r="U44" s="303"/>
      <c r="V44" s="1480" t="s">
        <v>508</v>
      </c>
      <c r="W44" s="1480" t="s">
        <v>509</v>
      </c>
      <c r="X44" s="1480" t="s">
        <v>508</v>
      </c>
      <c r="Y44" s="1480" t="s">
        <v>509</v>
      </c>
      <c r="Z44" s="1490" t="s">
        <v>475</v>
      </c>
      <c r="AA44" s="2271" t="s">
        <v>476</v>
      </c>
      <c r="AB44" s="2272"/>
      <c r="AC44" s="2280"/>
      <c r="AD44" s="2334"/>
      <c r="AE44" s="2335"/>
      <c r="AF44" s="2335"/>
      <c r="AG44" s="2336"/>
      <c r="AH44" s="2334"/>
      <c r="AI44" s="2335"/>
      <c r="AJ44" s="2335"/>
      <c r="AK44" s="2336"/>
      <c r="AL44" s="2334"/>
      <c r="AM44" s="2335"/>
      <c r="AN44" s="2335"/>
      <c r="AO44" s="2336"/>
      <c r="AP44" s="2334"/>
      <c r="AQ44" s="2335"/>
      <c r="AR44" s="2335"/>
      <c r="AS44" s="2336"/>
      <c r="AT44" s="1480" t="s">
        <v>508</v>
      </c>
      <c r="AU44" s="1480" t="s">
        <v>509</v>
      </c>
      <c r="AV44" s="1480" t="s">
        <v>508</v>
      </c>
      <c r="AW44" s="1480" t="s">
        <v>509</v>
      </c>
      <c r="AX44" s="1490" t="s">
        <v>475</v>
      </c>
      <c r="AY44" s="2271" t="s">
        <v>476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293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293</v>
      </c>
      <c r="B47" s="1364" t="s">
        <v>294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429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430</v>
      </c>
      <c r="BE47" s="501"/>
      <c r="BF47" s="501" t="str">
        <f>IF(T47="","",T47)</f>
        <v>Территория действия тарифа</v>
      </c>
      <c r="BG47" s="501"/>
      <c r="BH47" s="501"/>
      <c r="BI47" s="1156">
        <v>21</v>
      </c>
    </row>
    <row customHeight="1" ht="35.699999999999996">
      <c r="A48" s="1364" t="s">
        <v>293</v>
      </c>
      <c r="B48" s="1364" t="s">
        <v>294</v>
      </c>
      <c r="C48" s="1364" t="s">
        <v>295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560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561</v>
      </c>
      <c r="BE48" s="501"/>
      <c r="BF48" s="501" t="str">
        <f>IF(T48="","",T48)</f>
        <v>Наименование централизованной системы горячего водоснабжения</v>
      </c>
      <c r="BG48" s="501"/>
      <c r="BH48" s="501"/>
      <c r="BI48" s="1156">
        <v>34</v>
      </c>
    </row>
    <row s="1643" customFormat="1" customHeight="1" ht="0">
      <c r="A49" s="1344" t="s">
        <v>293</v>
      </c>
      <c r="B49" s="1344" t="s">
        <v>294</v>
      </c>
      <c r="C49" s="1344" t="s">
        <v>295</v>
      </c>
      <c r="D49" s="1344" t="s">
        <v>574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434</v>
      </c>
      <c r="BE49" s="501"/>
      <c r="BF49" s="501" t="str">
        <f>IF(T49="","",T49)</f>
        <v/>
      </c>
      <c r="BG49" s="501"/>
      <c r="BH49" s="501"/>
      <c r="BI49" s="512">
        <v>0</v>
      </c>
    </row>
    <row s="1643" customFormat="1" customHeight="1" ht="0">
      <c r="A50" s="1344" t="s">
        <v>293</v>
      </c>
      <c r="B50" s="1344" t="s">
        <v>294</v>
      </c>
      <c r="C50" s="1344" t="s">
        <v>295</v>
      </c>
      <c r="D50" s="1344" t="s">
        <v>574</v>
      </c>
      <c r="E50" s="2260"/>
      <c r="F50" s="2260"/>
      <c r="G50" s="2260"/>
      <c r="H50" s="2260"/>
      <c r="I50" s="2257" t="str">
        <f>S49&amp;".1"</f>
        <v>.1</v>
      </c>
      <c r="J50" s="1344"/>
      <c r="K50" s="1344"/>
      <c r="L50" s="1347" t="s">
        <v>435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293</v>
      </c>
      <c r="B51" s="1344" t="s">
        <v>294</v>
      </c>
      <c r="C51" s="1344" t="s">
        <v>295</v>
      </c>
      <c r="D51" s="1344" t="s">
        <v>574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293</v>
      </c>
      <c r="B52" s="1364" t="s">
        <v>294</v>
      </c>
      <c r="C52" s="1364" t="s">
        <v>295</v>
      </c>
      <c r="D52" s="1364" t="s">
        <v>574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531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532</v>
      </c>
      <c r="AT53" s="1394"/>
      <c r="AU53" s="1497"/>
      <c r="AV53" s="1394"/>
      <c r="AW53" s="1497"/>
      <c r="AX53" s="1394"/>
      <c r="AY53" s="1394"/>
      <c r="AZ53" s="1394"/>
      <c r="BA53" s="1394"/>
      <c r="BB53" s="1398"/>
      <c r="BC53" s="2255"/>
      <c r="BE53" s="501"/>
      <c r="BF53" s="501"/>
      <c r="BG53" s="501"/>
      <c r="BH53" s="501"/>
      <c r="BI53" s="1156">
        <v>11</v>
      </c>
    </row>
    <row customHeight="1" ht="11.549999999999999">
      <c r="A54" s="1364" t="s">
        <v>293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293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293</v>
      </c>
      <c r="B56" s="1364" t="s">
        <v>294</v>
      </c>
      <c r="C56" s="1364" t="s">
        <v>295</v>
      </c>
      <c r="D56" s="1364" t="s">
        <v>574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535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293</v>
      </c>
      <c r="B57" s="1364" t="s">
        <v>294</v>
      </c>
      <c r="C57" s="1364" t="s">
        <v>295</v>
      </c>
      <c r="D57" s="1364" t="s">
        <v>574</v>
      </c>
      <c r="E57" s="2260"/>
      <c r="F57" s="2260"/>
      <c r="G57" s="2260"/>
      <c r="H57" s="2260"/>
      <c r="I57" s="2287"/>
      <c r="J57" s="2257"/>
      <c r="K57" s="1364"/>
      <c r="L57" s="1365"/>
      <c r="P57" s="2258"/>
      <c r="Q57" s="2258"/>
      <c r="R57" s="357"/>
      <c r="S57" s="1279"/>
      <c r="T57" s="288" t="s">
        <v>498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293</v>
      </c>
      <c r="B58" s="1344" t="s">
        <v>294</v>
      </c>
      <c r="C58" s="1344" t="s">
        <v>295</v>
      </c>
      <c r="D58" s="1344" t="s">
        <v>574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293</v>
      </c>
      <c r="B59" s="1344" t="s">
        <v>294</v>
      </c>
      <c r="C59" s="1344" t="s">
        <v>295</v>
      </c>
      <c r="D59" s="1344" t="s">
        <v>574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293</v>
      </c>
      <c r="B60" s="1344" t="s">
        <v>294</v>
      </c>
      <c r="C60" s="1344" t="s">
        <v>295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293</v>
      </c>
      <c r="B61" s="1344" t="s">
        <v>294</v>
      </c>
      <c r="C61" s="1315"/>
      <c r="D61" s="1315"/>
      <c r="E61" s="2260"/>
      <c r="F61" s="2259"/>
      <c r="G61" s="1315"/>
      <c r="H61" s="1315"/>
      <c r="I61" s="1315"/>
      <c r="J61" s="1315"/>
      <c r="K61" s="1315"/>
      <c r="L61" s="149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293</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199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AFE94-2D5A-44C1-24AA-0.CCD3B9D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575</v>
      </c>
      <c r="D2" s="1639"/>
      <c r="E2" s="547">
        <f>B2</f>
        <v>0</v>
      </c>
      <c r="F2" s="548"/>
      <c r="G2" s="1647" t="s">
        <v>576</v>
      </c>
      <c r="H2" s="1647" t="s">
        <v>576</v>
      </c>
      <c r="I2" s="1647" t="s">
        <v>576</v>
      </c>
      <c r="J2" s="290" t="s">
        <v>577</v>
      </c>
      <c r="K2" s="544"/>
      <c r="AF2" s="1632">
        <v>0</v>
      </c>
    </row>
    <row s="1643" customFormat="1" customHeight="1" ht="0.75" hidden="1">
      <c r="B3" s="2100"/>
      <c r="C3" s="1168"/>
      <c r="D3" s="549"/>
      <c r="E3" s="550"/>
      <c r="F3" s="551" t="s">
        <v>578</v>
      </c>
      <c r="G3" s="552"/>
      <c r="H3" s="552">
        <f>H4*H5+H7</f>
        <v>0</v>
      </c>
      <c r="I3" s="552">
        <f>I4*I5+I6</f>
        <v>0</v>
      </c>
      <c r="J3" s="553"/>
      <c r="AF3" s="1637">
        <v>0</v>
      </c>
    </row>
    <row customHeight="1" ht="23.25" hidden="1">
      <c r="B4" s="2100"/>
      <c r="C4" s="1168"/>
      <c r="D4" s="1639"/>
      <c r="E4" s="547" t="str">
        <f>B2&amp;".1"</f>
        <v>.1</v>
      </c>
      <c r="F4" s="554" t="s">
        <v>579</v>
      </c>
      <c r="G4" s="555"/>
      <c r="H4" s="542"/>
      <c r="I4" s="542"/>
      <c r="J4" s="290" t="s">
        <v>580</v>
      </c>
      <c r="K4" s="544"/>
      <c r="AF4" s="1632">
        <v>0</v>
      </c>
    </row>
    <row customHeight="1" ht="18.75" hidden="1">
      <c r="B5" s="2100"/>
      <c r="C5" s="1168"/>
      <c r="D5" s="1639"/>
      <c r="E5" s="547" t="str">
        <f>B2&amp;".2"</f>
        <v>.2</v>
      </c>
      <c r="F5" s="554" t="s">
        <v>581</v>
      </c>
      <c r="G5" s="1647" t="s">
        <v>582</v>
      </c>
      <c r="H5" s="542"/>
      <c r="I5" s="542"/>
      <c r="J5" s="290"/>
      <c r="K5" s="544"/>
      <c r="AF5" s="1632">
        <v>0</v>
      </c>
    </row>
    <row customHeight="1" ht="18.75" hidden="1">
      <c r="B6" s="2100"/>
      <c r="C6" s="1168"/>
      <c r="D6" s="1639"/>
      <c r="E6" s="547" t="str">
        <f>B2&amp;".3"</f>
        <v>.3</v>
      </c>
      <c r="F6" s="554" t="s">
        <v>583</v>
      </c>
      <c r="G6" s="1647" t="s">
        <v>582</v>
      </c>
      <c r="H6" s="542"/>
      <c r="I6" s="542"/>
      <c r="J6" s="290"/>
      <c r="K6" s="544"/>
      <c r="AF6" s="1632">
        <v>0</v>
      </c>
    </row>
    <row customHeight="1" ht="18.75" hidden="1">
      <c r="B7" s="2100"/>
      <c r="C7" s="1168"/>
      <c r="D7" s="1639"/>
      <c r="E7" s="547" t="str">
        <f>B2&amp;".4"</f>
        <v>.4</v>
      </c>
      <c r="F7" s="554" t="s">
        <v>584</v>
      </c>
      <c r="G7" s="1647" t="s">
        <v>576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582</v>
      </c>
      <c r="H9" s="542"/>
      <c r="I9" s="542"/>
      <c r="J9" s="543" t="s">
        <v>585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586</v>
      </c>
      <c r="H11" s="542"/>
      <c r="I11" s="542"/>
      <c r="J11" s="290" t="s">
        <v>587</v>
      </c>
      <c r="K11" s="544"/>
      <c r="AF11" s="1632">
        <v>0</v>
      </c>
    </row>
    <row customHeight="1" ht="11.25" hidden="1">
      <c r="AF12" s="1632">
        <v>0</v>
      </c>
    </row>
    <row customHeight="1" ht="22.5" hidden="1">
      <c r="D13" s="1639"/>
      <c r="E13" s="547"/>
      <c r="F13" s="541"/>
      <c r="G13" s="970" t="s">
        <v>588</v>
      </c>
      <c r="H13" s="546"/>
      <c r="I13" s="546"/>
      <c r="J13" s="746" t="s">
        <v>589</v>
      </c>
      <c r="K13" s="544"/>
      <c r="AF13" s="1632">
        <v>0</v>
      </c>
    </row>
    <row customHeight="1" ht="11.25" hidden="1">
      <c r="AF14" s="1632">
        <v>0</v>
      </c>
    </row>
    <row customHeight="1" ht="22.5" hidden="1">
      <c r="D15" s="1639"/>
      <c r="E15" s="547"/>
      <c r="F15" s="541"/>
      <c r="G15" s="1647" t="s">
        <v>590</v>
      </c>
      <c r="H15" s="546"/>
      <c r="I15" s="546"/>
      <c r="J15" s="290" t="s">
        <v>591</v>
      </c>
      <c r="K15" s="544"/>
      <c r="AF15" s="1632">
        <v>0</v>
      </c>
    </row>
    <row customHeight="1" ht="11.25" hidden="1">
      <c r="AF16" s="1632">
        <v>0</v>
      </c>
    </row>
    <row customHeight="1" ht="22.5" hidden="1">
      <c r="D17" s="1639"/>
      <c r="E17" s="547"/>
      <c r="F17" s="541"/>
      <c r="G17" s="1647" t="s">
        <v>592</v>
      </c>
      <c r="H17" s="546"/>
      <c r="I17" s="546"/>
      <c r="J17" s="290" t="s">
        <v>593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594</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595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332</v>
      </c>
      <c r="F28" s="2371"/>
      <c r="G28" s="2371"/>
      <c r="H28" s="1646"/>
      <c r="I28" s="1646"/>
      <c r="J28" s="2128"/>
      <c r="AF28" s="1632">
        <v>11</v>
      </c>
    </row>
    <row customHeight="1" ht="24">
      <c r="E29" s="1647" t="s">
        <v>90</v>
      </c>
      <c r="F29" s="1654" t="s">
        <v>334</v>
      </c>
      <c r="G29" s="1654" t="s">
        <v>596</v>
      </c>
      <c r="H29" s="1654" t="s">
        <v>335</v>
      </c>
      <c r="I29" s="1654" t="s">
        <v>335</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582</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582</v>
      </c>
      <c r="H31" s="559">
        <f>SUMIF($K33:$K71,$K31,H33:H71)</f>
        <v>0</v>
      </c>
      <c r="I31" s="559">
        <f>SUMIF($K33:$K71,$K31,I33:I71)</f>
        <v>0</v>
      </c>
      <c r="J31" s="290" t="str">
        <f>FHD_NOTE_P_2</f>
        <v>Указывается суммарная себестоимость производимых товаров.</v>
      </c>
      <c r="K31" s="1637" t="s">
        <v>597</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582</v>
      </c>
      <c r="H32" s="558"/>
      <c r="I32" s="558"/>
      <c r="J32" s="290" t="str">
        <f>FHD_NOTE_P_3</f>
        <v/>
      </c>
      <c r="K32" s="1637" t="str">
        <f>IF((LEN(E32)-LEN(SUBSTITUTE(E32,".","")))/LEN(".")=1,"p","")</f>
        <v>p</v>
      </c>
      <c r="AF32" s="1632">
        <v>11</v>
      </c>
    </row>
    <row customHeight="1" ht="11.25">
      <c r="A33" s="2372" t="s">
        <v>598</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582</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599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600</v>
      </c>
      <c r="D41" s="1639"/>
      <c r="E41" s="547" t="str">
        <f>FHD_NUM_P_5</f>
        <v/>
      </c>
      <c r="F41" s="1525" t="str">
        <f>FHD_P_5</f>
        <v/>
      </c>
      <c r="G41" s="1879" t="s">
        <v>582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582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582</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582</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601</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602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603</v>
      </c>
      <c r="C47" s="1637"/>
      <c r="D47" s="576"/>
      <c r="E47" s="547" t="str">
        <f>FHD_NUM_P_11</f>
        <v>2.4</v>
      </c>
      <c r="F47" s="1525" t="str">
        <f>FHD_P_11</f>
        <v>Расходы на приобретение холодной воды, используемой в технологическом процессе</v>
      </c>
      <c r="G47" s="1879" t="s">
        <v>582</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604</v>
      </c>
      <c r="C48" s="1637"/>
      <c r="D48" s="1639"/>
      <c r="E48" s="547" t="str">
        <f>FHD_NUM_P_12</f>
        <v>2.5</v>
      </c>
      <c r="F48" s="1525" t="str">
        <f>FHD_P_12</f>
        <v>Расходы на  хим. реагенты, используемые в технологическом процессе</v>
      </c>
      <c r="G48" s="1879" t="s">
        <v>582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582</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582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582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582</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582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582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582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582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582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582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582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582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582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582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582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582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582</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338</v>
      </c>
      <c r="H66" s="1650" t="s">
        <v>605</v>
      </c>
      <c r="I66" s="1650" t="s">
        <v>605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606</v>
      </c>
      <c r="C67" s="1637"/>
      <c r="D67" s="1639"/>
      <c r="E67" s="547" t="str">
        <f>FHD_NUM_P_31</f>
        <v/>
      </c>
      <c r="F67" s="1525" t="str">
        <f>FHD_P_31</f>
        <v/>
      </c>
      <c r="G67" s="1879" t="s">
        <v>582</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338</v>
      </c>
      <c r="H68" s="1650" t="s">
        <v>605</v>
      </c>
      <c r="I68" s="1650" t="s">
        <v>605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582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607</v>
      </c>
      <c r="G71" s="573"/>
      <c r="H71" s="574"/>
      <c r="I71" s="574"/>
      <c r="J71" s="302"/>
      <c r="K71" s="1637"/>
      <c r="L71" s="1637"/>
      <c r="M71" s="1637"/>
      <c r="R71" s="1637"/>
      <c r="U71" s="545"/>
      <c r="AA71" s="1633"/>
      <c r="AB71" s="1633"/>
      <c r="AC71" s="1633"/>
      <c r="AD71" s="1633"/>
      <c r="AE71" s="1633"/>
      <c r="AF71" s="1161">
        <v>14</v>
      </c>
    </row>
    <row s="1367" customFormat="1" customHeight="1" ht="18.75">
      <c r="A72" s="990" t="s">
        <v>608</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582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582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582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582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582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582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582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582</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609</v>
      </c>
      <c r="C80" s="1637"/>
      <c r="D80" s="1639"/>
      <c r="E80" s="547" t="str">
        <f>FHD_NUM_P_42</f>
        <v/>
      </c>
      <c r="F80" s="2074" t="str">
        <f>FHD_P_42</f>
        <v/>
      </c>
      <c r="G80" s="2072" t="s">
        <v>582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338</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610</v>
      </c>
      <c r="C82" s="736"/>
      <c r="D82" s="734"/>
      <c r="E82" s="547" t="str">
        <f>FHD_NUM_P_44</f>
        <v/>
      </c>
      <c r="F82" s="1881" t="str">
        <f>FHD_P_44</f>
        <v/>
      </c>
      <c r="G82" s="1882" t="s">
        <v>611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611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611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611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611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611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611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611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588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612</v>
      </c>
      <c r="C91" s="736"/>
      <c r="D91" s="734"/>
      <c r="E91" s="547" t="str">
        <f>FHD_NUM_P_53</f>
        <v/>
      </c>
      <c r="F91" s="1881" t="str">
        <f>FHD_P_53</f>
        <v/>
      </c>
      <c r="G91" s="1882" t="s">
        <v>611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611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613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588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614</v>
      </c>
      <c r="D96" s="1639"/>
      <c r="E96" s="547" t="str">
        <f>FHD_NUM_P_58</f>
        <v/>
      </c>
      <c r="F96" s="1881" t="str">
        <f>FHD_P_58</f>
        <v/>
      </c>
      <c r="G96" s="1882" t="s">
        <v>611</v>
      </c>
      <c r="H96" s="978"/>
      <c r="I96" s="578"/>
      <c r="J96" s="290" t="str">
        <f>FHD_NOTE_P_58</f>
        <v/>
      </c>
      <c r="K96" s="544"/>
      <c r="AF96" s="1632">
        <v>0</v>
      </c>
    </row>
    <row customHeight="1" ht="18.75" hidden="1">
      <c r="A97" s="2372"/>
      <c r="D97" s="1639"/>
      <c r="E97" s="547" t="str">
        <f>FHD_NUM_P_59</f>
        <v/>
      </c>
      <c r="F97" s="1881" t="str">
        <f>FHD_P_59</f>
        <v/>
      </c>
      <c r="G97" s="1882" t="s">
        <v>611</v>
      </c>
      <c r="H97" s="978"/>
      <c r="I97" s="578"/>
      <c r="J97" s="290" t="str">
        <f>FHD_NOTE_P_59</f>
        <v/>
      </c>
      <c r="K97" s="544"/>
      <c r="AF97" s="1632">
        <v>0</v>
      </c>
    </row>
    <row customHeight="1" ht="18.75" hidden="1">
      <c r="A98" s="2372"/>
      <c r="D98" s="1639"/>
      <c r="E98" s="547" t="str">
        <f>FHD_NUM_P_60</f>
        <v/>
      </c>
      <c r="F98" s="1881" t="str">
        <f>FHD_P_60</f>
        <v/>
      </c>
      <c r="G98" s="1882" t="s">
        <v>611</v>
      </c>
      <c r="H98" s="978"/>
      <c r="I98" s="578"/>
      <c r="J98" s="290" t="str">
        <f>FHD_NOTE_P_60</f>
        <v/>
      </c>
      <c r="K98" s="544"/>
      <c r="AF98" s="1632">
        <v>0</v>
      </c>
    </row>
    <row s="1367" customFormat="1" customHeight="1" ht="18.75">
      <c r="A99" s="2372" t="s">
        <v>615</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586</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616</v>
      </c>
      <c r="G101" s="573"/>
      <c r="H101" s="574"/>
      <c r="I101" s="574"/>
      <c r="J101" s="1005" t="s">
        <v>617</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586</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613</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618</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613</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613</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613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613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613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613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619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619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620</v>
      </c>
      <c r="H112" s="578"/>
      <c r="I112" s="578"/>
      <c r="J112" s="290" t="str">
        <f>FHD_NOTE_P_72</f>
        <v/>
      </c>
      <c r="K112" s="544"/>
      <c r="AF112" s="1632">
        <v>19</v>
      </c>
    </row>
    <row customHeight="1" ht="18.75">
      <c r="A113" s="990" t="s">
        <v>621</v>
      </c>
      <c r="D113" s="1639"/>
      <c r="E113" s="547" t="str">
        <f>FHD_NUM_P_73</f>
        <v>14</v>
      </c>
      <c r="F113" s="1881" t="str">
        <f>FHD_P_73</f>
        <v>Среднесписочная численность административно-управленческого персонала</v>
      </c>
      <c r="G113" s="971" t="s">
        <v>620</v>
      </c>
      <c r="H113" s="969"/>
      <c r="I113" s="969"/>
      <c r="J113" s="290" t="str">
        <f>FHD_NOTE_P_73</f>
        <v/>
      </c>
      <c r="K113" s="544"/>
      <c r="AF113" s="1632">
        <v>0</v>
      </c>
    </row>
    <row customHeight="1" ht="33.75" hidden="1">
      <c r="A114" s="990" t="s">
        <v>622</v>
      </c>
      <c r="D114" s="1639"/>
      <c r="E114" s="547" t="str">
        <f>FHD_NUM_P_74</f>
        <v/>
      </c>
      <c r="F114" s="1881" t="str">
        <f>FHD_P_74</f>
        <v/>
      </c>
      <c r="G114" s="1877" t="s">
        <v>623</v>
      </c>
      <c r="H114" s="578"/>
      <c r="I114" s="578"/>
      <c r="J114" s="290" t="str">
        <f>FHD_NOTE_P_74</f>
        <v/>
      </c>
      <c r="K114" s="544"/>
      <c r="AF114" s="1632">
        <v>0</v>
      </c>
    </row>
    <row s="1636" customFormat="1" customHeight="1" ht="18.75" hidden="1">
      <c r="A115" s="2374" t="s">
        <v>624</v>
      </c>
      <c r="B115" s="911"/>
      <c r="C115" s="736"/>
      <c r="D115" s="734"/>
      <c r="E115" s="547" t="str">
        <f>FHD_NUM_P_75</f>
        <v/>
      </c>
      <c r="F115" s="1881" t="str">
        <f>FHD_P_75</f>
        <v/>
      </c>
      <c r="G115" s="1877" t="s">
        <v>588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588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588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625</v>
      </c>
      <c r="G119" s="748"/>
      <c r="H119" s="749"/>
      <c r="I119" s="749"/>
      <c r="J119" s="1004" t="s">
        <v>626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627</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590</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616</v>
      </c>
      <c r="G122" s="573"/>
      <c r="H122" s="574"/>
      <c r="I122" s="574"/>
      <c r="J122" s="1005" t="s">
        <v>628</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592</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616</v>
      </c>
      <c r="G125" s="573"/>
      <c r="H125" s="574"/>
      <c r="I125" s="574"/>
      <c r="J125" s="1005" t="s">
        <v>629</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630</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631</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618</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338</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618</v>
      </c>
      <c r="D129" s="1639"/>
      <c r="E129" s="547" t="str">
        <f>FHD_NUM_P_83</f>
        <v>19.1</v>
      </c>
      <c r="F129" s="1525" t="str">
        <f>FHD_P_83</f>
        <v>Информация о показателях физического износа объектов теплоснабжения</v>
      </c>
      <c r="G129" s="1879" t="s">
        <v>338</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618</v>
      </c>
      <c r="D130" s="1639"/>
      <c r="E130" s="547" t="str">
        <f>FHD_NUM_P_84</f>
        <v>19.2</v>
      </c>
      <c r="F130" s="1525" t="str">
        <f>FHD_P_84</f>
        <v>Информация о показателях энергетической эффективности объектов теплоснабжения</v>
      </c>
      <c r="G130" s="1879" t="s">
        <v>338</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C384D-21F3-2EA2-A8CC-0.989C226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332</v>
      </c>
      <c r="F9" s="2103"/>
      <c r="G9" s="2103"/>
      <c r="H9" s="2103"/>
      <c r="I9" s="2103"/>
      <c r="J9" s="2103"/>
      <c r="K9" s="2103"/>
      <c r="L9" s="2103"/>
      <c r="M9" s="2103"/>
      <c r="N9" s="2103"/>
      <c r="O9" s="2103"/>
      <c r="P9" s="2103"/>
      <c r="Q9" s="2103"/>
      <c r="R9" s="2104"/>
      <c r="S9" s="2128" t="s">
        <v>333</v>
      </c>
      <c r="T9" s="335"/>
      <c r="CF9" s="506">
        <v>19</v>
      </c>
    </row>
    <row customHeight="1" ht="48.29999999999999">
      <c r="D10" s="552" t="s">
        <v>90</v>
      </c>
      <c r="E10" s="2128" t="s">
        <v>90</v>
      </c>
      <c r="F10" s="2128"/>
      <c r="G10" s="522" t="s">
        <v>334</v>
      </c>
      <c r="H10" s="2128" t="s">
        <v>90</v>
      </c>
      <c r="I10" s="2128"/>
      <c r="J10" s="522" t="s">
        <v>632</v>
      </c>
      <c r="K10" s="522" t="s">
        <v>633</v>
      </c>
      <c r="L10" s="2128" t="s">
        <v>90</v>
      </c>
      <c r="M10" s="2128"/>
      <c r="N10" s="522" t="s">
        <v>634</v>
      </c>
      <c r="O10" s="522" t="s">
        <v>635</v>
      </c>
      <c r="P10" s="522" t="s">
        <v>636</v>
      </c>
      <c r="Q10" s="522" t="s">
        <v>637</v>
      </c>
      <c r="R10" s="522" t="s">
        <v>638</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408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639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594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595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640</v>
      </c>
      <c r="F17" s="2377"/>
      <c r="G17" s="2377"/>
      <c r="H17" s="2377"/>
      <c r="I17" s="2377"/>
      <c r="J17" s="2377"/>
      <c r="K17" s="2377"/>
      <c r="L17" s="2377"/>
      <c r="M17" s="2377"/>
      <c r="N17" s="2377"/>
      <c r="O17" s="2377"/>
      <c r="P17" s="2377"/>
      <c r="Q17" s="559">
        <f>SUMIF(T18:T19,"i",Q18:Q19)</f>
        <v>0</v>
      </c>
      <c r="R17" s="1018"/>
      <c r="S17" s="898" t="s">
        <v>641</v>
      </c>
      <c r="T17" s="718" t="s">
        <v>642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643</v>
      </c>
      <c r="F20" s="2377"/>
      <c r="G20" s="2377"/>
      <c r="H20" s="2377"/>
      <c r="I20" s="2377"/>
      <c r="J20" s="2377"/>
      <c r="K20" s="2377"/>
      <c r="L20" s="2377"/>
      <c r="M20" s="2377"/>
      <c r="N20" s="2377"/>
      <c r="O20" s="2377"/>
      <c r="P20" s="2377"/>
      <c r="Q20" s="559">
        <f>SUMIF(T21:T22,"i",Q21:Q22)</f>
        <v>0</v>
      </c>
      <c r="R20" s="1018"/>
      <c r="S20" s="710" t="s">
        <v>644</v>
      </c>
      <c r="T20" s="718" t="s">
        <v>642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7EDCD-7D24-304F-070D-0.C425DDE4}"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645</v>
      </c>
      <c r="C2" s="2054" t="s">
        <v>646</v>
      </c>
      <c r="D2" s="2053" t="s">
        <v>647</v>
      </c>
      <c r="E2" s="2057">
        <f>RIGHT(I2,LEN(I2)-SEARCH("#",SUBSTITUTE(I2,".","#",LEN(I2)-LEN(SUBSTITUTE(I2,".","")))))</f>
      </c>
      <c r="F2" s="2059">
        <f>J2</f>
        <v>0</v>
      </c>
      <c r="G2" s="1637"/>
      <c r="H2" s="2060"/>
      <c r="I2" s="2050"/>
      <c r="J2" s="541"/>
      <c r="K2" s="2020" t="s">
        <v>586</v>
      </c>
      <c r="L2" s="752"/>
      <c r="M2" s="752"/>
      <c r="N2" s="544"/>
      <c r="O2" s="1526" t="s">
        <v>587</v>
      </c>
      <c r="P2" s="544"/>
      <c r="Q2" s="1637"/>
      <c r="R2" s="1637"/>
      <c r="W2" s="1637"/>
      <c r="Z2" s="545"/>
      <c r="AF2" s="1633"/>
      <c r="AG2" s="1633"/>
      <c r="AH2" s="1633"/>
      <c r="AI2" s="1633"/>
      <c r="AJ2" s="1633"/>
      <c r="AK2" s="1367">
        <v>0</v>
      </c>
    </row>
    <row customHeight="1" ht="11.25" hidden="1">
      <c r="E3" s="2052" t="s">
        <v>648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649</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650</v>
      </c>
      <c r="I10" s="712"/>
      <c r="J10" s="2368" t="s">
        <v>107</v>
      </c>
      <c r="K10" s="2369"/>
      <c r="L10" s="2030" t="str">
        <f>IF(L9="","",INDEX(DIFFERENTIATION_UNMERGE_VD,MATCH(L9,DIFFERENTIATION_ID_DIFF,0)))</f>
        <v/>
      </c>
      <c r="M10" s="2030">
        <f>IF(M9="","",INDEX(DIFFERENTIATION_UNMERGE_VD,MATCH(M9,DIFFERENTIATION_ID_DIFF,0)))</f>
        <v>0</v>
      </c>
      <c r="O10" s="2128" t="s">
        <v>333</v>
      </c>
      <c r="AK10" s="1632">
        <v>11</v>
      </c>
    </row>
    <row customHeight="1" ht="11.549999999999999">
      <c r="E11" s="2051" t="s">
        <v>651</v>
      </c>
      <c r="I11" s="712"/>
      <c r="J11" s="2368" t="s">
        <v>594</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652</v>
      </c>
      <c r="I12" s="1663"/>
      <c r="J12" s="2368" t="s">
        <v>595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653</v>
      </c>
      <c r="F13" s="2051" t="s">
        <v>654</v>
      </c>
      <c r="I13" s="2370" t="s">
        <v>332</v>
      </c>
      <c r="J13" s="2371"/>
      <c r="K13" s="2371"/>
      <c r="L13" s="2028"/>
      <c r="M13" s="2068"/>
      <c r="O13" s="2128"/>
      <c r="AK13" s="1632">
        <v>11</v>
      </c>
    </row>
    <row customHeight="1" ht="24">
      <c r="I14" s="2021" t="s">
        <v>90</v>
      </c>
      <c r="J14" s="2021" t="s">
        <v>334</v>
      </c>
      <c r="K14" s="2021" t="s">
        <v>596</v>
      </c>
      <c r="L14" s="2061" t="s">
        <v>335</v>
      </c>
      <c r="M14" s="2062" t="s">
        <v>335</v>
      </c>
      <c r="O14" s="2128"/>
      <c r="AK14" s="1632">
        <v>23</v>
      </c>
    </row>
    <row customHeight="1" ht="24">
      <c r="A15" s="2055"/>
      <c r="B15" s="2054" t="s">
        <v>655</v>
      </c>
      <c r="C15" s="2054" t="s">
        <v>656</v>
      </c>
      <c r="D15" s="2053" t="s">
        <v>657</v>
      </c>
      <c r="E15" s="2057" t="s">
        <v>658</v>
      </c>
      <c r="F15" s="2057" t="s">
        <v>658</v>
      </c>
      <c r="G15" s="1637" t="s">
        <v>618</v>
      </c>
      <c r="H15" s="2022"/>
      <c r="I15" s="1631">
        <v>1</v>
      </c>
      <c r="J15" s="2023" t="s">
        <v>659</v>
      </c>
      <c r="K15" s="2021" t="s">
        <v>338</v>
      </c>
      <c r="L15" s="663"/>
      <c r="M15" s="819"/>
      <c r="N15" s="544" t="s">
        <v>660</v>
      </c>
      <c r="O15" s="1526" t="s">
        <v>661</v>
      </c>
      <c r="P15" s="544" t="s">
        <v>660</v>
      </c>
      <c r="AK15" s="1632">
        <v>23</v>
      </c>
    </row>
    <row customHeight="1" ht="35.699999999999996">
      <c r="A16" s="2055"/>
      <c r="B16" s="2054" t="s">
        <v>662</v>
      </c>
      <c r="C16" s="2054" t="s">
        <v>663</v>
      </c>
      <c r="D16" s="2053" t="s">
        <v>647</v>
      </c>
      <c r="E16" s="2057" t="s">
        <v>658</v>
      </c>
      <c r="F16" s="2057" t="s">
        <v>658</v>
      </c>
      <c r="H16" s="2022"/>
      <c r="I16" s="1630">
        <v>2</v>
      </c>
      <c r="J16" s="2064" t="s">
        <v>664</v>
      </c>
      <c r="K16" s="2063" t="s">
        <v>586</v>
      </c>
      <c r="L16" s="2069"/>
      <c r="M16" s="1677"/>
      <c r="N16" s="544" t="s">
        <v>660</v>
      </c>
      <c r="O16" s="1526" t="s">
        <v>665</v>
      </c>
      <c r="P16" s="544" t="s">
        <v>660</v>
      </c>
      <c r="AK16" s="1632">
        <v>34</v>
      </c>
    </row>
    <row s="1643" customFormat="1" customHeight="1" ht="17.25" hidden="1">
      <c r="A17" s="1168"/>
      <c r="B17" s="1168"/>
      <c r="C17" s="1168"/>
      <c r="D17" s="1168"/>
      <c r="E17" s="1168"/>
      <c r="H17" s="1325"/>
      <c r="I17" s="1014" t="s">
        <v>666</v>
      </c>
      <c r="J17" s="992"/>
      <c r="K17" s="1014"/>
      <c r="L17" s="993"/>
      <c r="M17" s="993"/>
      <c r="O17" s="1386"/>
      <c r="AK17" s="1637">
        <v>1</v>
      </c>
    </row>
    <row s="1367" customFormat="1" customHeight="1" ht="24">
      <c r="A18" s="988"/>
      <c r="B18" s="988"/>
      <c r="C18" s="988"/>
      <c r="D18" s="988"/>
      <c r="E18" s="988"/>
      <c r="G18" s="1637"/>
      <c r="H18" s="1634"/>
      <c r="I18" s="571"/>
      <c r="J18" s="572" t="s">
        <v>616</v>
      </c>
      <c r="K18" s="573"/>
      <c r="L18" s="2071"/>
      <c r="M18" s="574"/>
      <c r="N18" s="544"/>
      <c r="O18" s="1526" t="s">
        <v>617</v>
      </c>
      <c r="P18" s="544"/>
      <c r="Q18" s="1637"/>
      <c r="R18" s="1637"/>
      <c r="W18" s="1637"/>
      <c r="Z18" s="545"/>
      <c r="AF18" s="1633"/>
      <c r="AG18" s="1633"/>
      <c r="AH18" s="1633"/>
      <c r="AI18" s="1633"/>
      <c r="AJ18" s="1633"/>
      <c r="AK18" s="1367">
        <v>23</v>
      </c>
    </row>
    <row customHeight="1" ht="19.95">
      <c r="A19" s="2055"/>
      <c r="B19" s="2054" t="s">
        <v>667</v>
      </c>
      <c r="C19" s="2054" t="s">
        <v>668</v>
      </c>
      <c r="D19" s="2053" t="s">
        <v>647</v>
      </c>
      <c r="E19" s="2057" t="s">
        <v>658</v>
      </c>
      <c r="F19" s="2057" t="s">
        <v>658</v>
      </c>
      <c r="H19" s="2022"/>
      <c r="I19" s="1665">
        <v>3</v>
      </c>
      <c r="J19" s="2023" t="s">
        <v>668</v>
      </c>
      <c r="K19" s="2019" t="s">
        <v>586</v>
      </c>
      <c r="L19" s="728"/>
      <c r="M19" s="558"/>
      <c r="N19" s="544"/>
      <c r="O19" s="1526" t="s">
        <v>669</v>
      </c>
      <c r="P19" s="544"/>
      <c r="AK19" s="1632">
        <v>19</v>
      </c>
    </row>
    <row customHeight="1" ht="77.7">
      <c r="A20" s="2055"/>
      <c r="B20" s="2054" t="s">
        <v>670</v>
      </c>
      <c r="C20" s="2054" t="s">
        <v>671</v>
      </c>
      <c r="D20" s="2053" t="s">
        <v>647</v>
      </c>
      <c r="E20" s="2057" t="s">
        <v>658</v>
      </c>
      <c r="F20" s="2057" t="s">
        <v>658</v>
      </c>
      <c r="H20" s="2022"/>
      <c r="I20" s="1665">
        <v>4</v>
      </c>
      <c r="J20" s="2023" t="s">
        <v>672</v>
      </c>
      <c r="K20" s="2019" t="s">
        <v>613</v>
      </c>
      <c r="L20" s="728"/>
      <c r="M20" s="558"/>
      <c r="N20" s="544"/>
      <c r="O20" s="1526"/>
      <c r="P20" s="544"/>
      <c r="AK20" s="1632">
        <v>74</v>
      </c>
    </row>
    <row customHeight="1" ht="35.699999999999996">
      <c r="A21" s="2055"/>
      <c r="B21" s="2054" t="s">
        <v>673</v>
      </c>
      <c r="C21" s="2054" t="s">
        <v>674</v>
      </c>
      <c r="D21" s="2053" t="s">
        <v>647</v>
      </c>
      <c r="E21" s="2057" t="s">
        <v>658</v>
      </c>
      <c r="F21" s="2057" t="s">
        <v>658</v>
      </c>
      <c r="H21" s="2022"/>
      <c r="I21" s="1665">
        <v>5</v>
      </c>
      <c r="J21" s="2023" t="s">
        <v>675</v>
      </c>
      <c r="K21" s="2019" t="s">
        <v>613</v>
      </c>
      <c r="L21" s="728"/>
      <c r="M21" s="558"/>
      <c r="N21" s="544"/>
      <c r="O21" s="1526" t="s">
        <v>669</v>
      </c>
      <c r="P21" s="544"/>
      <c r="AK21" s="1632">
        <v>34</v>
      </c>
    </row>
    <row customHeight="1" ht="48.29999999999999">
      <c r="A22" s="2055"/>
      <c r="B22" s="2054" t="s">
        <v>676</v>
      </c>
      <c r="C22" s="2054" t="s">
        <v>677</v>
      </c>
      <c r="D22" s="2053" t="s">
        <v>647</v>
      </c>
      <c r="E22" s="2057" t="s">
        <v>658</v>
      </c>
      <c r="F22" s="2057" t="s">
        <v>658</v>
      </c>
      <c r="H22" s="2022"/>
      <c r="I22" s="1665">
        <v>6</v>
      </c>
      <c r="J22" s="2023" t="s">
        <v>678</v>
      </c>
      <c r="K22" s="2019" t="s">
        <v>613</v>
      </c>
      <c r="L22" s="728"/>
      <c r="M22" s="558"/>
      <c r="N22" s="544"/>
      <c r="O22" s="1526" t="s">
        <v>679</v>
      </c>
      <c r="P22" s="544"/>
      <c r="AK22" s="1632">
        <v>46</v>
      </c>
    </row>
    <row customHeight="1" ht="19.95">
      <c r="A23" s="2055"/>
      <c r="B23" s="2054" t="s">
        <v>680</v>
      </c>
      <c r="C23" s="2054" t="s">
        <v>681</v>
      </c>
      <c r="D23" s="2053" t="s">
        <v>647</v>
      </c>
      <c r="E23" s="2057" t="s">
        <v>658</v>
      </c>
      <c r="F23" s="2057" t="s">
        <v>658</v>
      </c>
      <c r="H23" s="2022"/>
      <c r="I23" s="1665" t="s">
        <v>682</v>
      </c>
      <c r="J23" s="1525" t="s">
        <v>683</v>
      </c>
      <c r="K23" s="2019" t="s">
        <v>613</v>
      </c>
      <c r="L23" s="728"/>
      <c r="M23" s="558"/>
      <c r="N23" s="544"/>
      <c r="O23" s="1526" t="s">
        <v>669</v>
      </c>
      <c r="P23" s="544"/>
      <c r="AK23" s="1632">
        <v>19</v>
      </c>
    </row>
    <row customHeight="1" ht="19.95">
      <c r="A24" s="2055"/>
      <c r="B24" s="2054" t="s">
        <v>684</v>
      </c>
      <c r="C24" s="2054" t="s">
        <v>685</v>
      </c>
      <c r="D24" s="2053" t="s">
        <v>647</v>
      </c>
      <c r="E24" s="2057" t="s">
        <v>658</v>
      </c>
      <c r="F24" s="2057" t="s">
        <v>658</v>
      </c>
      <c r="H24" s="2022"/>
      <c r="I24" s="1665" t="s">
        <v>686</v>
      </c>
      <c r="J24" s="1525" t="s">
        <v>687</v>
      </c>
      <c r="K24" s="2019" t="s">
        <v>613</v>
      </c>
      <c r="L24" s="728"/>
      <c r="M24" s="558"/>
      <c r="N24" s="544"/>
      <c r="O24" s="1526"/>
      <c r="P24" s="544"/>
      <c r="AK24" s="1632">
        <v>19</v>
      </c>
    </row>
    <row customHeight="1" ht="24">
      <c r="A25" s="2055"/>
      <c r="B25" s="2054" t="s">
        <v>688</v>
      </c>
      <c r="C25" s="2054" t="s">
        <v>689</v>
      </c>
      <c r="D25" s="2053" t="s">
        <v>647</v>
      </c>
      <c r="E25" s="2057" t="s">
        <v>658</v>
      </c>
      <c r="F25" s="2057" t="s">
        <v>658</v>
      </c>
      <c r="H25" s="2022"/>
      <c r="I25" s="1665" t="s">
        <v>690</v>
      </c>
      <c r="J25" s="1525" t="s">
        <v>691</v>
      </c>
      <c r="K25" s="2019" t="s">
        <v>613</v>
      </c>
      <c r="L25" s="728"/>
      <c r="M25" s="558"/>
      <c r="N25" s="544"/>
      <c r="O25" s="1526"/>
      <c r="P25" s="544"/>
      <c r="AK25" s="1632">
        <v>23</v>
      </c>
    </row>
    <row customHeight="1" ht="24">
      <c r="A26" s="2055"/>
      <c r="B26" s="2054" t="s">
        <v>692</v>
      </c>
      <c r="C26" s="2054" t="s">
        <v>693</v>
      </c>
      <c r="D26" s="2053" t="s">
        <v>647</v>
      </c>
      <c r="E26" s="2057" t="s">
        <v>658</v>
      </c>
      <c r="F26" s="2057" t="s">
        <v>658</v>
      </c>
      <c r="H26" s="2022"/>
      <c r="I26" s="1665">
        <v>7</v>
      </c>
      <c r="J26" s="2023" t="s">
        <v>693</v>
      </c>
      <c r="K26" s="2019" t="s">
        <v>694</v>
      </c>
      <c r="L26" s="728"/>
      <c r="M26" s="558"/>
      <c r="N26" s="544"/>
      <c r="O26" s="1526"/>
      <c r="P26" s="544"/>
      <c r="AK26" s="1632">
        <v>23</v>
      </c>
    </row>
    <row customHeight="1" ht="24">
      <c r="A27" s="2055"/>
      <c r="B27" s="2054" t="s">
        <v>695</v>
      </c>
      <c r="C27" s="2054" t="s">
        <v>696</v>
      </c>
      <c r="D27" s="2053" t="s">
        <v>647</v>
      </c>
      <c r="E27" s="2057" t="s">
        <v>658</v>
      </c>
      <c r="F27" s="2057" t="s">
        <v>658</v>
      </c>
      <c r="H27" s="2022"/>
      <c r="I27" s="1665">
        <v>8</v>
      </c>
      <c r="J27" s="2023" t="s">
        <v>696</v>
      </c>
      <c r="K27" s="2019" t="s">
        <v>619</v>
      </c>
      <c r="L27" s="728"/>
      <c r="M27" s="558"/>
      <c r="N27" s="544"/>
      <c r="O27" s="1526"/>
      <c r="P27" s="544"/>
      <c r="AK27" s="1632">
        <v>23</v>
      </c>
    </row>
    <row customHeight="1" ht="35.699999999999996">
      <c r="A28" s="2055"/>
      <c r="B28" s="2054" t="s">
        <v>697</v>
      </c>
      <c r="C28" s="2054" t="s">
        <v>698</v>
      </c>
      <c r="D28" s="2053" t="s">
        <v>647</v>
      </c>
      <c r="E28" s="2057" t="s">
        <v>658</v>
      </c>
      <c r="F28" s="2057" t="s">
        <v>658</v>
      </c>
      <c r="H28" s="2022"/>
      <c r="I28" s="1676">
        <v>9</v>
      </c>
      <c r="J28" s="2023" t="s">
        <v>699</v>
      </c>
      <c r="K28" s="2019" t="s">
        <v>590</v>
      </c>
      <c r="L28" s="728"/>
      <c r="M28" s="558"/>
      <c r="N28" s="544"/>
      <c r="O28" s="1526"/>
      <c r="P28" s="544"/>
      <c r="AK28" s="1632">
        <v>34</v>
      </c>
    </row>
    <row customHeight="1" ht="35.699999999999996">
      <c r="A29" s="2055"/>
      <c r="B29" s="2054" t="s">
        <v>700</v>
      </c>
      <c r="C29" s="2054" t="s">
        <v>701</v>
      </c>
      <c r="D29" s="2053" t="s">
        <v>647</v>
      </c>
      <c r="E29" s="2057" t="s">
        <v>658</v>
      </c>
      <c r="F29" s="2057" t="s">
        <v>658</v>
      </c>
      <c r="H29" s="2022"/>
      <c r="I29" s="1676">
        <v>10</v>
      </c>
      <c r="J29" s="2023" t="s">
        <v>702</v>
      </c>
      <c r="K29" s="2019" t="s">
        <v>590</v>
      </c>
      <c r="L29" s="728"/>
      <c r="M29" s="558"/>
      <c r="N29" s="544"/>
      <c r="O29" s="1526"/>
      <c r="P29" s="544"/>
      <c r="AK29" s="1632">
        <v>34</v>
      </c>
    </row>
    <row customHeight="1" ht="24">
      <c r="A30" s="2055"/>
      <c r="B30" s="2054" t="s">
        <v>703</v>
      </c>
      <c r="C30" s="2054" t="s">
        <v>704</v>
      </c>
      <c r="D30" s="2053" t="s">
        <v>647</v>
      </c>
      <c r="E30" s="2057" t="s">
        <v>658</v>
      </c>
      <c r="F30" s="2057" t="s">
        <v>658</v>
      </c>
      <c r="H30" s="2022"/>
      <c r="I30" s="1676">
        <v>11</v>
      </c>
      <c r="J30" s="2023" t="s">
        <v>704</v>
      </c>
      <c r="K30" s="2019" t="s">
        <v>620</v>
      </c>
      <c r="L30" s="2070"/>
      <c r="M30" s="1622"/>
      <c r="N30" s="544"/>
      <c r="O30" s="1526"/>
      <c r="P30" s="544"/>
      <c r="AK30" s="1632">
        <v>23</v>
      </c>
    </row>
    <row customHeight="1" ht="24">
      <c r="A31" s="2055"/>
      <c r="B31" s="2054" t="s">
        <v>705</v>
      </c>
      <c r="C31" s="2054" t="s">
        <v>706</v>
      </c>
      <c r="D31" s="2053" t="s">
        <v>647</v>
      </c>
      <c r="E31" s="2057" t="s">
        <v>658</v>
      </c>
      <c r="F31" s="2057" t="s">
        <v>658</v>
      </c>
      <c r="H31" s="2022"/>
      <c r="I31" s="1676">
        <v>12</v>
      </c>
      <c r="J31" s="2023" t="s">
        <v>706</v>
      </c>
      <c r="K31" s="2019" t="s">
        <v>620</v>
      </c>
      <c r="L31" s="2070"/>
      <c r="M31" s="1622"/>
      <c r="N31" s="544"/>
      <c r="O31" s="1526"/>
      <c r="P31" s="544"/>
      <c r="AK31" s="1632">
        <v>23</v>
      </c>
    </row>
    <row customHeight="1" ht="48.29999999999999">
      <c r="A32" s="2055"/>
      <c r="B32" s="2054" t="s">
        <v>707</v>
      </c>
      <c r="C32" s="2054" t="s">
        <v>708</v>
      </c>
      <c r="D32" s="2053" t="s">
        <v>647</v>
      </c>
      <c r="E32" s="2057" t="s">
        <v>658</v>
      </c>
      <c r="F32" s="2057" t="s">
        <v>658</v>
      </c>
      <c r="H32" s="2022"/>
      <c r="I32" s="1676">
        <v>13</v>
      </c>
      <c r="J32" s="2023" t="s">
        <v>709</v>
      </c>
      <c r="K32" s="2019" t="s">
        <v>630</v>
      </c>
      <c r="L32" s="728"/>
      <c r="M32" s="558"/>
      <c r="N32" s="544"/>
      <c r="O32" s="1526" t="s">
        <v>669</v>
      </c>
      <c r="P32" s="544"/>
      <c r="AK32" s="1632">
        <v>46</v>
      </c>
    </row>
    <row s="1367" customFormat="1" customHeight="1" ht="48.29999999999999">
      <c r="A33" s="2055"/>
      <c r="B33" s="2054" t="s">
        <v>710</v>
      </c>
      <c r="C33" s="2054" t="s">
        <v>711</v>
      </c>
      <c r="D33" s="2053" t="s">
        <v>647</v>
      </c>
      <c r="E33" s="2057" t="s">
        <v>658</v>
      </c>
      <c r="F33" s="2057" t="s">
        <v>658</v>
      </c>
      <c r="G33" s="1637"/>
      <c r="H33" s="2022"/>
      <c r="I33" s="1676">
        <v>14</v>
      </c>
      <c r="J33" s="2035" t="s">
        <v>712</v>
      </c>
      <c r="K33" s="2024" t="s">
        <v>713</v>
      </c>
      <c r="L33" s="728"/>
      <c r="M33" s="558"/>
      <c r="N33" s="544"/>
      <c r="O33" s="1526" t="s">
        <v>669</v>
      </c>
      <c r="P33" s="544"/>
      <c r="Q33" s="1637"/>
      <c r="R33" s="1637"/>
      <c r="W33" s="1637"/>
      <c r="Z33" s="545"/>
      <c r="AF33" s="1633"/>
      <c r="AG33" s="1633"/>
      <c r="AH33" s="1633"/>
      <c r="AI33" s="1633"/>
      <c r="AJ33" s="1633"/>
      <c r="AK33" s="1367">
        <v>46</v>
      </c>
    </row>
    <row customHeight="1" ht="108">
      <c r="A34" s="2055"/>
      <c r="B34" s="2054" t="s">
        <v>714</v>
      </c>
      <c r="C34" s="2054" t="s">
        <v>715</v>
      </c>
      <c r="D34" s="2053" t="s">
        <v>657</v>
      </c>
      <c r="E34" s="2057" t="s">
        <v>658</v>
      </c>
      <c r="F34" s="2057" t="s">
        <v>658</v>
      </c>
      <c r="G34" s="1637" t="s">
        <v>618</v>
      </c>
      <c r="H34" s="2022"/>
      <c r="I34" s="2033">
        <v>15</v>
      </c>
      <c r="J34" s="2034" t="s">
        <v>716</v>
      </c>
      <c r="K34" s="2019" t="s">
        <v>338</v>
      </c>
      <c r="L34" s="386"/>
      <c r="M34" s="1165"/>
      <c r="N34" s="544"/>
      <c r="O34" s="1526" t="s">
        <v>661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92F7F-5AD3-3C04-61FE-0.092E4EE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717</v>
      </c>
      <c r="C2" s="2054" t="s">
        <v>718</v>
      </c>
      <c r="D2" s="2053" t="s">
        <v>657</v>
      </c>
      <c r="E2" s="2059">
        <f>I2-3</f>
        <v>-3</v>
      </c>
      <c r="F2" s="2059">
        <f>J2</f>
        <v>0</v>
      </c>
      <c r="H2" s="1731" t="s">
        <v>173</v>
      </c>
      <c r="I2" s="2025"/>
      <c r="J2" s="1683"/>
      <c r="K2" s="2019" t="s">
        <v>338</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719</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332</v>
      </c>
      <c r="J8" s="2388"/>
      <c r="K8" s="2388"/>
      <c r="L8" s="2389"/>
      <c r="M8" s="2390" t="s">
        <v>333</v>
      </c>
      <c r="W8" s="1632">
        <v>14</v>
      </c>
    </row>
    <row customHeight="1" ht="35.699999999999996">
      <c r="E9" s="2052" t="s">
        <v>648</v>
      </c>
      <c r="F9" s="2052" t="s">
        <v>654</v>
      </c>
      <c r="H9" s="377"/>
      <c r="I9" s="2026" t="s">
        <v>90</v>
      </c>
      <c r="J9" s="2027" t="s">
        <v>334</v>
      </c>
      <c r="K9" s="2065" t="s">
        <v>596</v>
      </c>
      <c r="L9" s="2066" t="s">
        <v>335</v>
      </c>
      <c r="M9" s="2390"/>
      <c r="W9" s="1632">
        <v>34</v>
      </c>
    </row>
    <row customHeight="1" ht="35.699999999999996">
      <c r="B10" s="2054" t="s">
        <v>720</v>
      </c>
      <c r="C10" s="2054" t="s">
        <v>721</v>
      </c>
      <c r="D10" s="2053" t="s">
        <v>657</v>
      </c>
      <c r="E10" s="2057" t="s">
        <v>658</v>
      </c>
      <c r="F10" s="2057" t="s">
        <v>658</v>
      </c>
      <c r="H10" s="377"/>
      <c r="I10" s="2025" t="s">
        <v>111</v>
      </c>
      <c r="J10" s="1887" t="s">
        <v>722</v>
      </c>
      <c r="K10" s="2019" t="s">
        <v>338</v>
      </c>
      <c r="L10" s="819"/>
      <c r="M10" s="298" t="s">
        <v>723</v>
      </c>
      <c r="W10" s="1632">
        <v>34</v>
      </c>
    </row>
    <row customHeight="1" ht="50.25">
      <c r="B11" s="2054" t="s">
        <v>724</v>
      </c>
      <c r="C11" s="2054" t="s">
        <v>725</v>
      </c>
      <c r="D11" s="2053" t="s">
        <v>657</v>
      </c>
      <c r="E11" s="2057" t="s">
        <v>658</v>
      </c>
      <c r="F11" s="2057" t="s">
        <v>658</v>
      </c>
      <c r="H11" s="377"/>
      <c r="I11" s="2025" t="s">
        <v>112</v>
      </c>
      <c r="J11" s="1887" t="s">
        <v>726</v>
      </c>
      <c r="K11" s="2019" t="s">
        <v>338</v>
      </c>
      <c r="L11" s="819"/>
      <c r="M11" s="298" t="s">
        <v>723</v>
      </c>
      <c r="W11" s="1632">
        <v>48</v>
      </c>
    </row>
    <row customHeight="1" ht="48.29999999999999">
      <c r="B12" s="2054" t="s">
        <v>727</v>
      </c>
      <c r="C12" s="2054" t="s">
        <v>728</v>
      </c>
      <c r="D12" s="2053" t="s">
        <v>657</v>
      </c>
      <c r="E12" s="2057" t="s">
        <v>658</v>
      </c>
      <c r="F12" s="2057" t="s">
        <v>658</v>
      </c>
      <c r="H12" s="1689"/>
      <c r="I12" s="2025" t="s">
        <v>92</v>
      </c>
      <c r="J12" s="2032" t="s">
        <v>729</v>
      </c>
      <c r="K12" s="2019" t="s">
        <v>338</v>
      </c>
      <c r="L12" s="819"/>
      <c r="M12" s="298" t="s">
        <v>730</v>
      </c>
      <c r="N12" s="1625"/>
      <c r="P12" s="1632"/>
      <c r="W12" s="1632">
        <v>46</v>
      </c>
    </row>
    <row customHeight="1" ht="14.699999999999998">
      <c r="E13" s="344"/>
      <c r="H13" s="377"/>
      <c r="I13" s="348"/>
      <c r="J13" s="652" t="s">
        <v>731</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199CC-336C-AFA9-509A-0.451AB85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582</v>
      </c>
      <c r="H2" s="542"/>
      <c r="I2" s="542"/>
      <c r="J2" s="543" t="s">
        <v>732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733</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594</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595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332</v>
      </c>
      <c r="F13" s="2371"/>
      <c r="G13" s="2371"/>
      <c r="H13" s="1552"/>
      <c r="I13" s="1552"/>
      <c r="J13" s="2128"/>
      <c r="AF13" s="1632">
        <v>11</v>
      </c>
    </row>
    <row customHeight="1" ht="24">
      <c r="E14" s="1640" t="s">
        <v>90</v>
      </c>
      <c r="F14" s="1635" t="s">
        <v>334</v>
      </c>
      <c r="G14" s="1635" t="s">
        <v>596</v>
      </c>
      <c r="H14" s="1635" t="s">
        <v>335</v>
      </c>
      <c r="I14" s="1635" t="s">
        <v>335</v>
      </c>
      <c r="J14" s="2128"/>
      <c r="AF14" s="1632">
        <v>23</v>
      </c>
    </row>
    <row customHeight="1" ht="19.95">
      <c r="D15" s="1639"/>
      <c r="E15" s="1631" t="s">
        <v>111</v>
      </c>
      <c r="F15" s="708" t="s">
        <v>734</v>
      </c>
      <c r="G15" s="1647" t="s">
        <v>582</v>
      </c>
      <c r="H15" s="558"/>
      <c r="I15" s="558"/>
      <c r="J15" s="290" t="s">
        <v>735</v>
      </c>
      <c r="K15" s="544" t="s">
        <v>660</v>
      </c>
      <c r="AF15" s="1632">
        <v>19</v>
      </c>
    </row>
    <row customHeight="1" ht="35.699999999999996">
      <c r="D16" s="1639"/>
      <c r="E16" s="1631" t="s">
        <v>112</v>
      </c>
      <c r="F16" s="708" t="s">
        <v>736</v>
      </c>
      <c r="G16" s="1647" t="s">
        <v>582</v>
      </c>
      <c r="H16" s="559">
        <f>SUM(H17,H20:H32)</f>
        <v>0</v>
      </c>
      <c r="I16" s="559">
        <f>SUM(I17,I20,I23,I26,I29:I32)</f>
        <v>0</v>
      </c>
      <c r="J16" s="290" t="s">
        <v>737</v>
      </c>
      <c r="K16" s="544" t="s">
        <v>660</v>
      </c>
      <c r="AF16" s="1632">
        <v>34</v>
      </c>
    </row>
    <row customHeight="1" ht="19.95">
      <c r="D17" s="1639"/>
      <c r="E17" s="1665" t="s">
        <v>738</v>
      </c>
      <c r="F17" s="955" t="s">
        <v>739</v>
      </c>
      <c r="G17" s="1644" t="s">
        <v>582</v>
      </c>
      <c r="H17" s="558"/>
      <c r="I17" s="558"/>
      <c r="J17" s="290" t="s">
        <v>740</v>
      </c>
      <c r="K17" s="544"/>
      <c r="AF17" s="1632">
        <v>19</v>
      </c>
    </row>
    <row customHeight="1" ht="24">
      <c r="D18" s="1639"/>
      <c r="E18" s="1665" t="s">
        <v>741</v>
      </c>
      <c r="F18" s="1651" t="s">
        <v>742</v>
      </c>
      <c r="G18" s="1644" t="s">
        <v>582</v>
      </c>
      <c r="H18" s="558"/>
      <c r="I18" s="558"/>
      <c r="J18" s="290" t="s">
        <v>743</v>
      </c>
      <c r="K18" s="544"/>
      <c r="AF18" s="1632">
        <v>23</v>
      </c>
    </row>
    <row customHeight="1" ht="35.699999999999996">
      <c r="D19" s="1639"/>
      <c r="E19" s="1665" t="s">
        <v>744</v>
      </c>
      <c r="F19" s="1651" t="s">
        <v>745</v>
      </c>
      <c r="G19" s="1644" t="s">
        <v>582</v>
      </c>
      <c r="H19" s="558"/>
      <c r="I19" s="558"/>
      <c r="J19" s="290"/>
      <c r="K19" s="544"/>
      <c r="AF19" s="1632">
        <v>34</v>
      </c>
    </row>
    <row customHeight="1" ht="19.95">
      <c r="D20" s="1639"/>
      <c r="E20" s="1665" t="s">
        <v>339</v>
      </c>
      <c r="F20" s="955" t="s">
        <v>746</v>
      </c>
      <c r="G20" s="1644" t="s">
        <v>582</v>
      </c>
      <c r="H20" s="558"/>
      <c r="I20" s="558"/>
      <c r="J20" s="290" t="s">
        <v>747</v>
      </c>
      <c r="K20" s="544"/>
      <c r="AF20" s="1632">
        <v>19</v>
      </c>
    </row>
    <row customHeight="1" ht="19.95">
      <c r="D21" s="1639"/>
      <c r="E21" s="1665" t="s">
        <v>748</v>
      </c>
      <c r="F21" s="1651" t="s">
        <v>749</v>
      </c>
      <c r="G21" s="1644" t="s">
        <v>582</v>
      </c>
      <c r="H21" s="558"/>
      <c r="I21" s="558"/>
      <c r="J21" s="290"/>
      <c r="K21" s="544"/>
      <c r="AF21" s="1632">
        <v>19</v>
      </c>
    </row>
    <row customHeight="1" ht="19.95">
      <c r="D22" s="1639"/>
      <c r="E22" s="1665" t="s">
        <v>750</v>
      </c>
      <c r="F22" s="1651" t="s">
        <v>751</v>
      </c>
      <c r="G22" s="1644" t="s">
        <v>582</v>
      </c>
      <c r="H22" s="558"/>
      <c r="I22" s="558"/>
      <c r="J22" s="290"/>
      <c r="K22" s="544"/>
      <c r="AF22" s="1632">
        <v>19</v>
      </c>
    </row>
    <row customHeight="1" ht="24">
      <c r="D23" s="1639"/>
      <c r="E23" s="1665" t="s">
        <v>342</v>
      </c>
      <c r="F23" s="955" t="s">
        <v>752</v>
      </c>
      <c r="G23" s="1644" t="s">
        <v>582</v>
      </c>
      <c r="H23" s="558"/>
      <c r="I23" s="558"/>
      <c r="J23" s="290" t="s">
        <v>753</v>
      </c>
      <c r="K23" s="544"/>
      <c r="AF23" s="1632">
        <v>23</v>
      </c>
    </row>
    <row customHeight="1" ht="19.95">
      <c r="D24" s="1639"/>
      <c r="E24" s="1665" t="s">
        <v>754</v>
      </c>
      <c r="F24" s="1651" t="s">
        <v>755</v>
      </c>
      <c r="G24" s="1644" t="s">
        <v>582</v>
      </c>
      <c r="H24" s="558"/>
      <c r="I24" s="558"/>
      <c r="J24" s="290"/>
      <c r="K24" s="544"/>
      <c r="AF24" s="1632">
        <v>19</v>
      </c>
    </row>
    <row customHeight="1" ht="35.699999999999996">
      <c r="D25" s="1639"/>
      <c r="E25" s="1665" t="s">
        <v>756</v>
      </c>
      <c r="F25" s="1651" t="s">
        <v>757</v>
      </c>
      <c r="G25" s="1644" t="s">
        <v>582</v>
      </c>
      <c r="H25" s="558"/>
      <c r="I25" s="558"/>
      <c r="J25" s="290"/>
      <c r="K25" s="544"/>
      <c r="AF25" s="1632">
        <v>34</v>
      </c>
    </row>
    <row customHeight="1" ht="24">
      <c r="D26" s="1639"/>
      <c r="E26" s="1665" t="s">
        <v>758</v>
      </c>
      <c r="F26" s="955" t="s">
        <v>759</v>
      </c>
      <c r="G26" s="1644" t="s">
        <v>582</v>
      </c>
      <c r="H26" s="558"/>
      <c r="I26" s="558"/>
      <c r="J26" s="290" t="s">
        <v>760</v>
      </c>
      <c r="K26" s="544"/>
      <c r="AF26" s="1632">
        <v>23</v>
      </c>
    </row>
    <row customHeight="1" ht="19.95">
      <c r="D27" s="1639"/>
      <c r="E27" s="1676" t="s">
        <v>761</v>
      </c>
      <c r="F27" s="1651" t="s">
        <v>762</v>
      </c>
      <c r="G27" s="1655" t="s">
        <v>582</v>
      </c>
      <c r="H27" s="1677"/>
      <c r="I27" s="1677"/>
      <c r="J27" s="290"/>
      <c r="K27" s="544"/>
      <c r="AF27" s="1632">
        <v>19</v>
      </c>
    </row>
    <row customHeight="1" ht="19.95">
      <c r="D28" s="1639"/>
      <c r="E28" s="1676" t="s">
        <v>763</v>
      </c>
      <c r="F28" s="1651" t="s">
        <v>764</v>
      </c>
      <c r="G28" s="1655" t="s">
        <v>582</v>
      </c>
      <c r="H28" s="1677"/>
      <c r="I28" s="1677"/>
      <c r="J28" s="290"/>
      <c r="K28" s="544"/>
      <c r="AF28" s="1632">
        <v>19</v>
      </c>
    </row>
    <row customHeight="1" ht="19.95">
      <c r="D29" s="1639"/>
      <c r="E29" s="1676" t="s">
        <v>765</v>
      </c>
      <c r="F29" s="955" t="s">
        <v>766</v>
      </c>
      <c r="G29" s="1655" t="s">
        <v>582</v>
      </c>
      <c r="H29" s="1677"/>
      <c r="I29" s="1677"/>
      <c r="J29" s="290"/>
      <c r="K29" s="544"/>
      <c r="AF29" s="1632">
        <v>19</v>
      </c>
    </row>
    <row customHeight="1" ht="19.95">
      <c r="D30" s="1639"/>
      <c r="E30" s="1676" t="s">
        <v>767</v>
      </c>
      <c r="F30" s="955" t="s">
        <v>768</v>
      </c>
      <c r="G30" s="1655" t="s">
        <v>582</v>
      </c>
      <c r="H30" s="1677"/>
      <c r="I30" s="1677"/>
      <c r="J30" s="290"/>
      <c r="K30" s="544"/>
      <c r="AF30" s="1632">
        <v>19</v>
      </c>
    </row>
    <row customHeight="1" ht="19.95">
      <c r="D31" s="1639"/>
      <c r="E31" s="1676" t="s">
        <v>769</v>
      </c>
      <c r="F31" s="955" t="s">
        <v>770</v>
      </c>
      <c r="G31" s="1655" t="s">
        <v>582</v>
      </c>
      <c r="H31" s="1677"/>
      <c r="I31" s="1677"/>
      <c r="J31" s="290"/>
      <c r="K31" s="544"/>
      <c r="AF31" s="1632">
        <v>19</v>
      </c>
    </row>
    <row s="1367" customFormat="1" customHeight="1" ht="35.699999999999996">
      <c r="A32" s="988"/>
      <c r="C32" s="1637"/>
      <c r="D32" s="1639"/>
      <c r="E32" s="1676" t="s">
        <v>771</v>
      </c>
      <c r="F32" s="955" t="s">
        <v>772</v>
      </c>
      <c r="G32" s="1645" t="s">
        <v>582</v>
      </c>
      <c r="H32" s="580">
        <f>SUM(H33:H34)</f>
        <v>0</v>
      </c>
      <c r="I32" s="580">
        <f>SUM(I33:I34)</f>
        <v>0</v>
      </c>
      <c r="J32" s="290" t="s">
        <v>773</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607</v>
      </c>
      <c r="G34" s="573"/>
      <c r="H34" s="574"/>
      <c r="I34" s="574"/>
      <c r="J34" s="302" t="s">
        <v>774</v>
      </c>
      <c r="K34" s="544"/>
      <c r="L34" s="1637"/>
      <c r="M34" s="1637"/>
      <c r="R34" s="1637"/>
      <c r="U34" s="545"/>
      <c r="AA34" s="1633"/>
      <c r="AB34" s="1633"/>
      <c r="AC34" s="1633"/>
      <c r="AD34" s="1633"/>
      <c r="AE34" s="1633"/>
      <c r="AF34" s="1161">
        <v>19</v>
      </c>
    </row>
    <row customHeight="1" ht="60">
      <c r="D35" s="1639"/>
      <c r="E35" s="1676" t="s">
        <v>775</v>
      </c>
      <c r="F35" s="955" t="s">
        <v>776</v>
      </c>
      <c r="G35" s="1655" t="s">
        <v>582</v>
      </c>
      <c r="H35" s="1677"/>
      <c r="I35" s="1677"/>
      <c r="J35" s="290" t="s">
        <v>777</v>
      </c>
      <c r="K35" s="544"/>
      <c r="AF35" s="1632">
        <v>57</v>
      </c>
    </row>
    <row s="1367" customFormat="1" customHeight="1" ht="24">
      <c r="A36" s="990" t="s">
        <v>608</v>
      </c>
      <c r="C36" s="1637"/>
      <c r="D36" s="1639"/>
      <c r="E36" s="1665" t="s">
        <v>92</v>
      </c>
      <c r="F36" s="708" t="s">
        <v>778</v>
      </c>
      <c r="G36" s="1644" t="s">
        <v>582</v>
      </c>
      <c r="H36" s="558"/>
      <c r="I36" s="558"/>
      <c r="J36" s="290" t="s">
        <v>779</v>
      </c>
      <c r="K36" s="544"/>
      <c r="L36" s="1637"/>
      <c r="M36" s="1637"/>
      <c r="R36" s="1637"/>
      <c r="U36" s="545"/>
      <c r="AA36" s="1633"/>
      <c r="AB36" s="1633"/>
      <c r="AC36" s="1633"/>
      <c r="AD36" s="1633"/>
      <c r="AE36" s="1633"/>
      <c r="AF36" s="1161">
        <v>23</v>
      </c>
    </row>
    <row s="1367" customFormat="1" customHeight="1" ht="35.699999999999996">
      <c r="A37" s="990"/>
      <c r="C37" s="1637"/>
      <c r="D37" s="1639"/>
      <c r="E37" s="1665" t="s">
        <v>356</v>
      </c>
      <c r="F37" s="955" t="s">
        <v>780</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781</v>
      </c>
      <c r="G38" s="1644" t="s">
        <v>582</v>
      </c>
      <c r="H38" s="558"/>
      <c r="I38" s="558"/>
      <c r="J38" s="290" t="s">
        <v>782</v>
      </c>
      <c r="K38" s="544"/>
      <c r="L38" s="1637"/>
      <c r="M38" s="1637"/>
      <c r="R38" s="1637"/>
      <c r="U38" s="545"/>
      <c r="AA38" s="1633"/>
      <c r="AB38" s="1633"/>
      <c r="AC38" s="1633"/>
      <c r="AD38" s="1633"/>
      <c r="AE38" s="1633"/>
      <c r="AF38" s="1161">
        <v>19</v>
      </c>
    </row>
    <row s="1367" customFormat="1" customHeight="1" ht="24">
      <c r="A39" s="988"/>
      <c r="C39" s="1637"/>
      <c r="D39" s="576"/>
      <c r="E39" s="1665" t="s">
        <v>783</v>
      </c>
      <c r="F39" s="955" t="s">
        <v>784</v>
      </c>
      <c r="G39" s="1655" t="s">
        <v>582</v>
      </c>
      <c r="H39" s="558"/>
      <c r="I39" s="558"/>
      <c r="J39" s="290" t="s">
        <v>785</v>
      </c>
      <c r="K39" s="544"/>
      <c r="L39" s="1637"/>
      <c r="M39" s="1637"/>
      <c r="R39" s="1637"/>
      <c r="U39" s="545"/>
      <c r="AA39" s="1633"/>
      <c r="AB39" s="1633"/>
      <c r="AC39" s="1633"/>
      <c r="AD39" s="1633"/>
      <c r="AE39" s="1633"/>
      <c r="AF39" s="1161">
        <v>23</v>
      </c>
    </row>
    <row s="1367" customFormat="1" customHeight="1" ht="24">
      <c r="A40" s="988"/>
      <c r="C40" s="1637"/>
      <c r="D40" s="1639"/>
      <c r="E40" s="1665" t="s">
        <v>786</v>
      </c>
      <c r="F40" s="1651" t="s">
        <v>787</v>
      </c>
      <c r="G40" s="1644" t="s">
        <v>582</v>
      </c>
      <c r="H40" s="558"/>
      <c r="I40" s="558"/>
      <c r="J40" s="290" t="s">
        <v>788</v>
      </c>
      <c r="K40" s="544"/>
      <c r="L40" s="1637"/>
      <c r="M40" s="1637"/>
      <c r="R40" s="1637"/>
      <c r="U40" s="545"/>
      <c r="AA40" s="1633"/>
      <c r="AB40" s="1633"/>
      <c r="AC40" s="1633"/>
      <c r="AD40" s="1633"/>
      <c r="AE40" s="1633"/>
      <c r="AF40" s="1161">
        <v>23</v>
      </c>
    </row>
    <row s="1367" customFormat="1" customHeight="1" ht="24">
      <c r="A41" s="988"/>
      <c r="C41" s="1637"/>
      <c r="D41" s="1639"/>
      <c r="E41" s="1665" t="s">
        <v>789</v>
      </c>
      <c r="F41" s="1651" t="s">
        <v>790</v>
      </c>
      <c r="G41" s="1644" t="s">
        <v>582</v>
      </c>
      <c r="H41" s="558"/>
      <c r="I41" s="558"/>
      <c r="J41" s="290" t="s">
        <v>791</v>
      </c>
      <c r="K41" s="544"/>
      <c r="L41" s="1637"/>
      <c r="M41" s="1637"/>
      <c r="R41" s="1637"/>
      <c r="U41" s="545"/>
      <c r="AA41" s="1633"/>
      <c r="AB41" s="1633"/>
      <c r="AC41" s="1633"/>
      <c r="AD41" s="1633"/>
      <c r="AE41" s="1633"/>
      <c r="AF41" s="1161">
        <v>23</v>
      </c>
    </row>
    <row s="1367" customFormat="1" customHeight="1" ht="24">
      <c r="A42" s="988"/>
      <c r="C42" s="1637"/>
      <c r="D42" s="1639"/>
      <c r="E42" s="1665" t="s">
        <v>792</v>
      </c>
      <c r="F42" s="1651" t="s">
        <v>793</v>
      </c>
      <c r="G42" s="1644" t="s">
        <v>582</v>
      </c>
      <c r="H42" s="558"/>
      <c r="I42" s="558"/>
      <c r="J42" s="290" t="s">
        <v>794</v>
      </c>
      <c r="K42" s="544"/>
      <c r="L42" s="1637"/>
      <c r="M42" s="1637"/>
      <c r="R42" s="1637"/>
      <c r="U42" s="545"/>
      <c r="AA42" s="1633"/>
      <c r="AB42" s="1633"/>
      <c r="AC42" s="1633"/>
      <c r="AD42" s="1633"/>
      <c r="AE42" s="1633"/>
      <c r="AF42" s="1161">
        <v>23</v>
      </c>
    </row>
    <row s="1367" customFormat="1" customHeight="1" ht="35.699999999999996">
      <c r="A43" s="988"/>
      <c r="C43" s="1637" t="s">
        <v>618</v>
      </c>
      <c r="D43" s="1639"/>
      <c r="E43" s="1665" t="s">
        <v>113</v>
      </c>
      <c r="F43" s="708" t="s">
        <v>659</v>
      </c>
      <c r="G43" s="1647" t="s">
        <v>795</v>
      </c>
      <c r="H43" s="402"/>
      <c r="I43" s="402"/>
      <c r="J43" s="290" t="s">
        <v>796</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797</v>
      </c>
      <c r="G44" s="1644" t="s">
        <v>798</v>
      </c>
      <c r="H44" s="546"/>
      <c r="I44" s="546"/>
      <c r="J44" s="290" t="s">
        <v>799</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800</v>
      </c>
      <c r="G45" s="1655" t="s">
        <v>801</v>
      </c>
      <c r="H45" s="546"/>
      <c r="I45" s="546"/>
      <c r="J45" s="290" t="s">
        <v>802</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803</v>
      </c>
      <c r="G46" s="1644" t="s">
        <v>620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F2B38-5CB4-8B1C-D58A-0.ED388EF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582</v>
      </c>
      <c r="H2" s="542"/>
      <c r="I2" s="542"/>
      <c r="J2" s="543" t="s">
        <v>585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804</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594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595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332</v>
      </c>
      <c r="F13" s="2371"/>
      <c r="G13" s="2371"/>
      <c r="H13" s="1657"/>
      <c r="I13" s="1657"/>
      <c r="J13" s="2128"/>
      <c r="AF13" s="1632">
        <v>11</v>
      </c>
    </row>
    <row customHeight="1" ht="24">
      <c r="E14" s="1658" t="s">
        <v>90</v>
      </c>
      <c r="F14" s="1661" t="s">
        <v>334</v>
      </c>
      <c r="G14" s="1661" t="s">
        <v>596</v>
      </c>
      <c r="H14" s="1661" t="s">
        <v>335</v>
      </c>
      <c r="I14" s="1661" t="s">
        <v>335</v>
      </c>
      <c r="J14" s="2128"/>
      <c r="AF14" s="1632">
        <v>23</v>
      </c>
    </row>
    <row customHeight="1" ht="19.95">
      <c r="D15" s="1639"/>
      <c r="E15" s="1631" t="s">
        <v>111</v>
      </c>
      <c r="F15" s="708" t="s">
        <v>805</v>
      </c>
      <c r="G15" s="1658" t="s">
        <v>582</v>
      </c>
      <c r="H15" s="558"/>
      <c r="I15" s="558"/>
      <c r="J15" s="290" t="s">
        <v>806</v>
      </c>
      <c r="K15" s="544" t="s">
        <v>660</v>
      </c>
      <c r="AF15" s="1632">
        <v>19</v>
      </c>
    </row>
    <row customHeight="1" ht="24">
      <c r="D16" s="1639"/>
      <c r="E16" s="1631" t="s">
        <v>112</v>
      </c>
      <c r="F16" s="1666" t="s">
        <v>807</v>
      </c>
      <c r="G16" s="1658" t="s">
        <v>582</v>
      </c>
      <c r="H16" s="559">
        <f>SUM(H17,H20:H27)</f>
        <v>0</v>
      </c>
      <c r="I16" s="559">
        <f>SUM(I17,I20:I27)</f>
        <v>0</v>
      </c>
      <c r="J16" s="290" t="s">
        <v>808</v>
      </c>
      <c r="K16" s="544" t="s">
        <v>660</v>
      </c>
      <c r="AF16" s="1632">
        <v>23</v>
      </c>
    </row>
    <row customHeight="1" ht="35.699999999999996">
      <c r="D17" s="1639"/>
      <c r="E17" s="1665" t="s">
        <v>738</v>
      </c>
      <c r="F17" s="1668" t="s">
        <v>809</v>
      </c>
      <c r="G17" s="1655" t="s">
        <v>582</v>
      </c>
      <c r="H17" s="558"/>
      <c r="I17" s="558"/>
      <c r="J17" s="290" t="s">
        <v>810</v>
      </c>
      <c r="K17" s="544"/>
      <c r="AF17" s="1632">
        <v>34</v>
      </c>
    </row>
    <row customHeight="1" ht="19.95">
      <c r="D18" s="1639"/>
      <c r="E18" s="1665" t="s">
        <v>741</v>
      </c>
      <c r="F18" s="1669" t="s">
        <v>811</v>
      </c>
      <c r="G18" s="1655" t="s">
        <v>582</v>
      </c>
      <c r="H18" s="558"/>
      <c r="I18" s="558"/>
      <c r="J18" s="290"/>
      <c r="K18" s="544"/>
      <c r="AF18" s="1632">
        <v>19</v>
      </c>
    </row>
    <row customHeight="1" ht="24">
      <c r="D19" s="1639"/>
      <c r="E19" s="1665" t="s">
        <v>744</v>
      </c>
      <c r="F19" s="1669" t="s">
        <v>812</v>
      </c>
      <c r="G19" s="1655" t="s">
        <v>582</v>
      </c>
      <c r="H19" s="558"/>
      <c r="I19" s="558"/>
      <c r="J19" s="290"/>
      <c r="K19" s="544"/>
      <c r="AF19" s="1632">
        <v>23</v>
      </c>
    </row>
    <row customHeight="1" ht="35.699999999999996">
      <c r="D20" s="1639"/>
      <c r="E20" s="1665" t="s">
        <v>339</v>
      </c>
      <c r="F20" s="1668" t="s">
        <v>813</v>
      </c>
      <c r="G20" s="1655" t="s">
        <v>582</v>
      </c>
      <c r="H20" s="558"/>
      <c r="I20" s="558"/>
      <c r="J20" s="290"/>
      <c r="K20" s="544"/>
      <c r="AF20" s="1632">
        <v>34</v>
      </c>
    </row>
    <row customHeight="1" ht="48.29999999999999">
      <c r="D21" s="1639"/>
      <c r="E21" s="1665" t="s">
        <v>342</v>
      </c>
      <c r="F21" s="1668" t="s">
        <v>814</v>
      </c>
      <c r="G21" s="1655" t="s">
        <v>582</v>
      </c>
      <c r="H21" s="558"/>
      <c r="I21" s="558"/>
      <c r="J21" s="290"/>
      <c r="K21" s="544"/>
      <c r="AF21" s="1632">
        <v>46</v>
      </c>
    </row>
    <row customHeight="1" ht="60">
      <c r="D22" s="1639"/>
      <c r="E22" s="1665" t="s">
        <v>758</v>
      </c>
      <c r="F22" s="1668" t="s">
        <v>815</v>
      </c>
      <c r="G22" s="1655" t="s">
        <v>582</v>
      </c>
      <c r="H22" s="558"/>
      <c r="I22" s="558"/>
      <c r="J22" s="290"/>
      <c r="K22" s="544"/>
      <c r="AF22" s="1632">
        <v>57</v>
      </c>
    </row>
    <row customHeight="1" ht="35.699999999999996">
      <c r="D23" s="1639"/>
      <c r="E23" s="1665" t="s">
        <v>765</v>
      </c>
      <c r="F23" s="1668" t="s">
        <v>816</v>
      </c>
      <c r="G23" s="1655" t="s">
        <v>582</v>
      </c>
      <c r="H23" s="558"/>
      <c r="I23" s="558"/>
      <c r="J23" s="290"/>
      <c r="K23" s="544"/>
      <c r="AF23" s="1632">
        <v>34</v>
      </c>
    </row>
    <row customHeight="1" ht="35.699999999999996">
      <c r="D24" s="1639"/>
      <c r="E24" s="1665" t="s">
        <v>767</v>
      </c>
      <c r="F24" s="1668" t="s">
        <v>817</v>
      </c>
      <c r="G24" s="1655" t="s">
        <v>582</v>
      </c>
      <c r="H24" s="558"/>
      <c r="I24" s="558"/>
      <c r="J24" s="290"/>
      <c r="K24" s="544"/>
      <c r="AF24" s="1632">
        <v>34</v>
      </c>
    </row>
    <row customHeight="1" ht="24">
      <c r="D25" s="1639"/>
      <c r="E25" s="1665" t="s">
        <v>769</v>
      </c>
      <c r="F25" s="1668" t="s">
        <v>818</v>
      </c>
      <c r="G25" s="1655" t="s">
        <v>582</v>
      </c>
      <c r="H25" s="558"/>
      <c r="I25" s="558"/>
      <c r="J25" s="290"/>
      <c r="K25" s="544"/>
      <c r="AF25" s="1632">
        <v>23</v>
      </c>
    </row>
    <row customHeight="1" ht="76.5">
      <c r="D26" s="1639"/>
      <c r="E26" s="1665" t="s">
        <v>771</v>
      </c>
      <c r="F26" s="1668" t="s">
        <v>819</v>
      </c>
      <c r="G26" s="1655" t="s">
        <v>582</v>
      </c>
      <c r="H26" s="558"/>
      <c r="I26" s="558"/>
      <c r="J26" s="290"/>
      <c r="K26" s="544"/>
      <c r="AF26" s="1632">
        <v>73</v>
      </c>
    </row>
    <row s="1367" customFormat="1" customHeight="1" ht="35.699999999999996">
      <c r="A27" s="988"/>
      <c r="C27" s="1637"/>
      <c r="D27" s="1639"/>
      <c r="E27" s="1630" t="s">
        <v>775</v>
      </c>
      <c r="F27" s="1629" t="s">
        <v>820</v>
      </c>
      <c r="G27" s="1656" t="s">
        <v>582</v>
      </c>
      <c r="H27" s="580">
        <f>SUM(H28:H29)</f>
        <v>0</v>
      </c>
      <c r="I27" s="580">
        <f>SUM(I28:I29)</f>
        <v>0</v>
      </c>
      <c r="J27" s="290" t="s">
        <v>773</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607</v>
      </c>
      <c r="G29" s="573"/>
      <c r="H29" s="574"/>
      <c r="I29" s="574"/>
      <c r="J29" s="302" t="s">
        <v>774</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821</v>
      </c>
      <c r="G30" s="1655" t="s">
        <v>582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822</v>
      </c>
      <c r="G31" s="1655" t="s">
        <v>582</v>
      </c>
      <c r="H31" s="558"/>
      <c r="I31" s="558"/>
      <c r="J31" s="290" t="s">
        <v>823</v>
      </c>
      <c r="K31" s="544"/>
      <c r="L31" s="1637"/>
      <c r="M31" s="1637"/>
      <c r="R31" s="1637"/>
      <c r="U31" s="545"/>
      <c r="AA31" s="1633"/>
      <c r="AB31" s="1633"/>
      <c r="AC31" s="1633"/>
      <c r="AD31" s="1633"/>
      <c r="AE31" s="1633"/>
      <c r="AF31" s="1161">
        <v>34</v>
      </c>
    </row>
    <row s="1367" customFormat="1" customHeight="1" ht="24">
      <c r="A32" s="988"/>
      <c r="C32" s="1637"/>
      <c r="D32" s="1639"/>
      <c r="E32" s="1665" t="s">
        <v>783</v>
      </c>
      <c r="F32" s="691" t="s">
        <v>787</v>
      </c>
      <c r="G32" s="1655" t="s">
        <v>582</v>
      </c>
      <c r="H32" s="558"/>
      <c r="I32" s="558"/>
      <c r="J32" s="290" t="s">
        <v>824</v>
      </c>
      <c r="K32" s="544"/>
      <c r="L32" s="1637"/>
      <c r="M32" s="1637"/>
      <c r="R32" s="1637"/>
      <c r="U32" s="545"/>
      <c r="AA32" s="1633"/>
      <c r="AB32" s="1633"/>
      <c r="AC32" s="1633"/>
      <c r="AD32" s="1633"/>
      <c r="AE32" s="1633"/>
      <c r="AF32" s="1161">
        <v>23</v>
      </c>
    </row>
    <row s="1367" customFormat="1" customHeight="1" ht="24">
      <c r="A33" s="988"/>
      <c r="C33" s="1637"/>
      <c r="D33" s="1639"/>
      <c r="E33" s="1665" t="s">
        <v>825</v>
      </c>
      <c r="F33" s="691" t="s">
        <v>826</v>
      </c>
      <c r="G33" s="1655" t="s">
        <v>582</v>
      </c>
      <c r="H33" s="558"/>
      <c r="I33" s="558"/>
      <c r="J33" s="290" t="s">
        <v>827</v>
      </c>
      <c r="K33" s="544"/>
      <c r="L33" s="1637"/>
      <c r="M33" s="1637"/>
      <c r="R33" s="1637"/>
      <c r="U33" s="545"/>
      <c r="AA33" s="1633"/>
      <c r="AB33" s="1633"/>
      <c r="AC33" s="1633"/>
      <c r="AD33" s="1633"/>
      <c r="AE33" s="1633"/>
      <c r="AF33" s="1161">
        <v>23</v>
      </c>
    </row>
    <row s="1367" customFormat="1" customHeight="1" ht="24">
      <c r="A34" s="988"/>
      <c r="C34" s="1637"/>
      <c r="D34" s="1639"/>
      <c r="E34" s="1665" t="s">
        <v>828</v>
      </c>
      <c r="F34" s="691" t="s">
        <v>793</v>
      </c>
      <c r="G34" s="1655" t="s">
        <v>582</v>
      </c>
      <c r="H34" s="558"/>
      <c r="I34" s="558"/>
      <c r="J34" s="290" t="s">
        <v>829</v>
      </c>
      <c r="K34" s="544"/>
      <c r="L34" s="1637"/>
      <c r="M34" s="1637"/>
      <c r="R34" s="1637"/>
      <c r="U34" s="545"/>
      <c r="AA34" s="1633"/>
      <c r="AB34" s="1633"/>
      <c r="AC34" s="1633"/>
      <c r="AD34" s="1633"/>
      <c r="AE34" s="1633"/>
      <c r="AF34" s="1161">
        <v>23</v>
      </c>
    </row>
    <row s="1367" customFormat="1" customHeight="1" ht="35.699999999999996">
      <c r="A35" s="988"/>
      <c r="C35" s="1637" t="s">
        <v>618</v>
      </c>
      <c r="D35" s="1639"/>
      <c r="E35" s="1665" t="s">
        <v>113</v>
      </c>
      <c r="F35" s="1662" t="s">
        <v>659</v>
      </c>
      <c r="G35" s="1658" t="s">
        <v>338</v>
      </c>
      <c r="H35" s="402"/>
      <c r="I35" s="402"/>
      <c r="J35" s="290" t="s">
        <v>830</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831</v>
      </c>
      <c r="G36" s="1655" t="s">
        <v>798</v>
      </c>
      <c r="H36" s="546"/>
      <c r="I36" s="546"/>
      <c r="J36" s="290" t="s">
        <v>799</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832</v>
      </c>
      <c r="G37" s="1655" t="s">
        <v>801</v>
      </c>
      <c r="H37" s="546"/>
      <c r="I37" s="546"/>
      <c r="J37" s="290" t="s">
        <v>802</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833</v>
      </c>
      <c r="F39" s="2286" t="s">
        <v>834</v>
      </c>
      <c r="G39" s="2286"/>
      <c r="H39" s="370"/>
      <c r="I39" s="370"/>
      <c r="J39" s="370"/>
      <c r="AF39" s="1632">
        <v>26</v>
      </c>
    </row>
    <row s="1642" customFormat="1" customHeight="1" ht="39.75">
      <c r="A40" s="988"/>
      <c r="B40" s="1637"/>
      <c r="C40" s="1637"/>
      <c r="D40" s="352"/>
      <c r="F40" s="2286" t="s">
        <v>835</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D6A86-404B-B79E-62A5-0.0ABB878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594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595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332</v>
      </c>
      <c r="E10" s="2103"/>
      <c r="F10" s="2103"/>
      <c r="G10" s="2103"/>
      <c r="H10" s="2103"/>
      <c r="I10" s="2103"/>
      <c r="J10" s="2104"/>
      <c r="K10" s="2200"/>
      <c r="L10" s="510"/>
      <c r="X10" s="759">
        <v>11</v>
      </c>
    </row>
    <row s="1636" customFormat="1" customHeight="1" ht="24">
      <c r="A11" s="2386"/>
      <c r="B11" s="2386"/>
      <c r="C11" s="658"/>
      <c r="D11" s="704" t="s">
        <v>90</v>
      </c>
      <c r="E11" s="706" t="s">
        <v>836</v>
      </c>
      <c r="F11" s="706" t="s">
        <v>596</v>
      </c>
      <c r="G11" s="466" t="s">
        <v>335</v>
      </c>
      <c r="H11" s="466" t="s">
        <v>422</v>
      </c>
      <c r="I11" s="808" t="s">
        <v>335</v>
      </c>
      <c r="J11" s="809" t="s">
        <v>422</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837</v>
      </c>
      <c r="D13" s="954" t="s">
        <v>111</v>
      </c>
      <c r="E13" s="280" t="s">
        <v>838</v>
      </c>
      <c r="F13" s="661" t="s">
        <v>839</v>
      </c>
      <c r="G13" s="558"/>
      <c r="H13" s="662"/>
      <c r="I13" s="558"/>
      <c r="J13" s="662"/>
      <c r="K13" s="290" t="s">
        <v>840</v>
      </c>
      <c r="L13" s="721"/>
      <c r="X13" s="506">
        <v>0</v>
      </c>
    </row>
    <row customHeight="1" ht="22.5">
      <c r="A14" s="2393"/>
      <c r="D14" s="540" t="s">
        <v>112</v>
      </c>
      <c r="E14" s="280" t="s">
        <v>841</v>
      </c>
      <c r="F14" s="661" t="s">
        <v>842</v>
      </c>
      <c r="G14" s="558"/>
      <c r="H14" s="663"/>
      <c r="I14" s="558"/>
      <c r="J14" s="663"/>
      <c r="K14" s="290" t="s">
        <v>843</v>
      </c>
      <c r="L14" s="721"/>
      <c r="X14" s="506">
        <v>0</v>
      </c>
    </row>
    <row s="1636" customFormat="1" customHeight="1" ht="78.75">
      <c r="A15" s="2393"/>
      <c r="B15" s="512"/>
      <c r="D15" s="954" t="s">
        <v>92</v>
      </c>
      <c r="E15" s="708" t="s">
        <v>844</v>
      </c>
      <c r="F15" s="951" t="s">
        <v>338</v>
      </c>
      <c r="G15" s="951" t="s">
        <v>338</v>
      </c>
      <c r="H15" s="107"/>
      <c r="I15" s="951" t="s">
        <v>338</v>
      </c>
      <c r="J15" s="107"/>
      <c r="K15" s="290" t="s">
        <v>845</v>
      </c>
      <c r="L15" s="721"/>
      <c r="X15" s="759">
        <v>0</v>
      </c>
    </row>
    <row s="1636" customFormat="1" customHeight="1" ht="22.5">
      <c r="A16" s="2393"/>
      <c r="B16" s="512"/>
      <c r="D16" s="954" t="s">
        <v>356</v>
      </c>
      <c r="E16" s="955" t="s">
        <v>846</v>
      </c>
      <c r="F16" s="951" t="s">
        <v>847</v>
      </c>
      <c r="G16" s="818"/>
      <c r="H16" s="107"/>
      <c r="I16" s="818"/>
      <c r="J16" s="107"/>
      <c r="K16" s="290"/>
      <c r="L16" s="721"/>
      <c r="X16" s="759">
        <v>0</v>
      </c>
    </row>
    <row s="1636" customFormat="1" customHeight="1" ht="22.5">
      <c r="A17" s="2393"/>
      <c r="B17" s="512"/>
      <c r="D17" s="954" t="s">
        <v>364</v>
      </c>
      <c r="E17" s="955" t="s">
        <v>848</v>
      </c>
      <c r="F17" s="951" t="s">
        <v>849</v>
      </c>
      <c r="G17" s="818"/>
      <c r="H17" s="107"/>
      <c r="I17" s="818"/>
      <c r="J17" s="107"/>
      <c r="K17" s="290"/>
      <c r="L17" s="721"/>
      <c r="X17" s="759">
        <v>0</v>
      </c>
    </row>
    <row s="1636" customFormat="1" customHeight="1" ht="33.75">
      <c r="A18" s="2393"/>
      <c r="B18" s="512"/>
      <c r="D18" s="954" t="s">
        <v>366</v>
      </c>
      <c r="E18" s="955" t="s">
        <v>850</v>
      </c>
      <c r="F18" s="951" t="s">
        <v>601</v>
      </c>
      <c r="G18" s="681"/>
      <c r="H18" s="107"/>
      <c r="I18" s="681"/>
      <c r="J18" s="107"/>
      <c r="K18" s="290"/>
      <c r="L18" s="721"/>
      <c r="X18" s="759">
        <v>0</v>
      </c>
    </row>
    <row customHeight="1" ht="101.25">
      <c r="A19" s="2393"/>
      <c r="D19" s="954" t="s">
        <v>93</v>
      </c>
      <c r="E19" s="280" t="s">
        <v>851</v>
      </c>
      <c r="F19" s="661" t="s">
        <v>576</v>
      </c>
      <c r="G19" s="664"/>
      <c r="H19" s="663"/>
      <c r="I19" s="956"/>
      <c r="J19" s="663"/>
      <c r="K19" s="290" t="s">
        <v>852</v>
      </c>
      <c r="L19" s="721"/>
      <c r="X19" s="506">
        <v>0</v>
      </c>
    </row>
    <row s="1636" customFormat="1" customHeight="1" ht="18.75">
      <c r="A20" s="2393"/>
      <c r="C20" s="957"/>
      <c r="D20" s="954" t="s">
        <v>783</v>
      </c>
      <c r="E20" s="955" t="s">
        <v>853</v>
      </c>
      <c r="F20" s="951" t="s">
        <v>338</v>
      </c>
      <c r="G20" s="951" t="s">
        <v>338</v>
      </c>
      <c r="H20" s="950" t="s">
        <v>338</v>
      </c>
      <c r="I20" s="951" t="s">
        <v>338</v>
      </c>
      <c r="J20" s="950" t="s">
        <v>338</v>
      </c>
      <c r="K20" s="949"/>
      <c r="L20" s="721"/>
      <c r="W20" s="676"/>
      <c r="X20" s="759">
        <v>0</v>
      </c>
    </row>
    <row s="1636" customFormat="1" customHeight="1" ht="33.75">
      <c r="A21" s="2393"/>
      <c r="C21" s="957"/>
      <c r="D21" s="954" t="s">
        <v>786</v>
      </c>
      <c r="E21" s="577" t="s">
        <v>854</v>
      </c>
      <c r="F21" s="951" t="s">
        <v>855</v>
      </c>
      <c r="G21" s="681"/>
      <c r="H21" s="107"/>
      <c r="I21" s="681"/>
      <c r="J21" s="107"/>
      <c r="K21" s="949"/>
      <c r="L21" s="721"/>
      <c r="W21" s="676"/>
      <c r="X21" s="759">
        <v>0</v>
      </c>
    </row>
    <row s="1636" customFormat="1" customHeight="1" ht="33.75">
      <c r="A22" s="2393"/>
      <c r="C22" s="957"/>
      <c r="D22" s="954" t="s">
        <v>789</v>
      </c>
      <c r="E22" s="577" t="s">
        <v>856</v>
      </c>
      <c r="F22" s="951" t="s">
        <v>857</v>
      </c>
      <c r="G22" s="681"/>
      <c r="H22" s="107"/>
      <c r="I22" s="681"/>
      <c r="J22" s="107"/>
      <c r="K22" s="949"/>
      <c r="L22" s="721"/>
      <c r="W22" s="676"/>
      <c r="X22" s="759">
        <v>0</v>
      </c>
    </row>
    <row s="1636" customFormat="1" customHeight="1" ht="22.5">
      <c r="A23" s="2393"/>
      <c r="C23" s="957"/>
      <c r="D23" s="954" t="s">
        <v>825</v>
      </c>
      <c r="E23" s="955" t="s">
        <v>858</v>
      </c>
      <c r="F23" s="951" t="s">
        <v>338</v>
      </c>
      <c r="G23" s="951" t="s">
        <v>338</v>
      </c>
      <c r="H23" s="950" t="s">
        <v>338</v>
      </c>
      <c r="I23" s="951" t="s">
        <v>338</v>
      </c>
      <c r="J23" s="950" t="s">
        <v>338</v>
      </c>
      <c r="K23" s="949"/>
      <c r="L23" s="721"/>
      <c r="W23" s="676"/>
      <c r="X23" s="759">
        <v>0</v>
      </c>
    </row>
    <row s="1636" customFormat="1" customHeight="1" ht="22.5">
      <c r="A24" s="2393"/>
      <c r="C24" s="957"/>
      <c r="D24" s="954" t="s">
        <v>859</v>
      </c>
      <c r="E24" s="577" t="s">
        <v>860</v>
      </c>
      <c r="F24" s="951" t="s">
        <v>861</v>
      </c>
      <c r="G24" s="681"/>
      <c r="H24" s="687"/>
      <c r="I24" s="681"/>
      <c r="J24" s="687"/>
      <c r="K24" s="949"/>
      <c r="L24" s="721"/>
      <c r="W24" s="676"/>
      <c r="X24" s="759">
        <v>0</v>
      </c>
    </row>
    <row s="1636" customFormat="1" customHeight="1" ht="22.5">
      <c r="A25" s="2393"/>
      <c r="C25" s="957"/>
      <c r="D25" s="954" t="s">
        <v>862</v>
      </c>
      <c r="E25" s="577" t="s">
        <v>863</v>
      </c>
      <c r="F25" s="951" t="s">
        <v>338</v>
      </c>
      <c r="G25" s="951" t="s">
        <v>338</v>
      </c>
      <c r="H25" s="950" t="s">
        <v>338</v>
      </c>
      <c r="I25" s="951" t="s">
        <v>338</v>
      </c>
      <c r="J25" s="950" t="s">
        <v>338</v>
      </c>
      <c r="K25" s="949"/>
      <c r="L25" s="721"/>
      <c r="W25" s="676"/>
      <c r="X25" s="759">
        <v>0</v>
      </c>
    </row>
    <row s="1636" customFormat="1" customHeight="1" ht="18.75">
      <c r="A26" s="2393"/>
      <c r="C26" s="957"/>
      <c r="D26" s="954" t="s">
        <v>864</v>
      </c>
      <c r="E26" s="554" t="s">
        <v>865</v>
      </c>
      <c r="F26" s="951" t="s">
        <v>866</v>
      </c>
      <c r="G26" s="681"/>
      <c r="H26" s="687"/>
      <c r="I26" s="681"/>
      <c r="J26" s="687"/>
      <c r="K26" s="949"/>
      <c r="L26" s="721"/>
      <c r="W26" s="676"/>
      <c r="X26" s="759">
        <v>0</v>
      </c>
    </row>
    <row s="1636" customFormat="1" customHeight="1" ht="18.75">
      <c r="A27" s="2393"/>
      <c r="C27" s="957"/>
      <c r="D27" s="954" t="s">
        <v>867</v>
      </c>
      <c r="E27" s="554" t="s">
        <v>868</v>
      </c>
      <c r="F27" s="951" t="s">
        <v>869</v>
      </c>
      <c r="G27" s="681"/>
      <c r="H27" s="687"/>
      <c r="I27" s="681"/>
      <c r="J27" s="687"/>
      <c r="K27" s="949"/>
      <c r="L27" s="721"/>
      <c r="W27" s="676"/>
      <c r="X27" s="759">
        <v>0</v>
      </c>
    </row>
    <row s="1636" customFormat="1" customHeight="1" ht="18.75">
      <c r="A28" s="2393"/>
      <c r="C28" s="957"/>
      <c r="D28" s="954" t="s">
        <v>870</v>
      </c>
      <c r="E28" s="577" t="s">
        <v>871</v>
      </c>
      <c r="F28" s="951" t="s">
        <v>338</v>
      </c>
      <c r="G28" s="951" t="s">
        <v>338</v>
      </c>
      <c r="H28" s="950" t="s">
        <v>338</v>
      </c>
      <c r="I28" s="951" t="s">
        <v>338</v>
      </c>
      <c r="J28" s="950" t="s">
        <v>338</v>
      </c>
      <c r="K28" s="949"/>
      <c r="L28" s="721"/>
      <c r="W28" s="676"/>
      <c r="X28" s="759">
        <v>0</v>
      </c>
    </row>
    <row s="1636" customFormat="1" customHeight="1" ht="18.75">
      <c r="A29" s="2393"/>
      <c r="C29" s="957"/>
      <c r="D29" s="954" t="s">
        <v>872</v>
      </c>
      <c r="E29" s="554" t="s">
        <v>865</v>
      </c>
      <c r="F29" s="951" t="s">
        <v>873</v>
      </c>
      <c r="G29" s="681"/>
      <c r="H29" s="687"/>
      <c r="I29" s="681"/>
      <c r="J29" s="687"/>
      <c r="K29" s="949"/>
      <c r="L29" s="721"/>
      <c r="W29" s="676"/>
      <c r="X29" s="759">
        <v>0</v>
      </c>
    </row>
    <row s="1636" customFormat="1" customHeight="1" ht="18.75">
      <c r="A30" s="2393"/>
      <c r="C30" s="957"/>
      <c r="D30" s="954" t="s">
        <v>874</v>
      </c>
      <c r="E30" s="554" t="s">
        <v>875</v>
      </c>
      <c r="F30" s="951" t="s">
        <v>876</v>
      </c>
      <c r="G30" s="681"/>
      <c r="H30" s="687"/>
      <c r="I30" s="681"/>
      <c r="J30" s="687"/>
      <c r="K30" s="949"/>
      <c r="L30" s="721"/>
      <c r="W30" s="676"/>
      <c r="X30" s="759">
        <v>0</v>
      </c>
    </row>
    <row customHeight="1" ht="126.75">
      <c r="A31" s="2393"/>
      <c r="D31" s="954" t="s">
        <v>113</v>
      </c>
      <c r="E31" s="280" t="s">
        <v>877</v>
      </c>
      <c r="F31" s="661" t="s">
        <v>588</v>
      </c>
      <c r="G31" s="558"/>
      <c r="H31" s="663"/>
      <c r="I31" s="558"/>
      <c r="J31" s="663"/>
      <c r="K31" s="290" t="s">
        <v>878</v>
      </c>
      <c r="L31" s="721"/>
      <c r="X31" s="506">
        <v>0</v>
      </c>
    </row>
    <row customHeight="1" ht="56.25">
      <c r="A32" s="2393"/>
      <c r="D32" s="954" t="s">
        <v>94</v>
      </c>
      <c r="E32" s="280" t="s">
        <v>879</v>
      </c>
      <c r="F32" s="540" t="s">
        <v>849</v>
      </c>
      <c r="G32" s="558"/>
      <c r="H32" s="663"/>
      <c r="I32" s="558"/>
      <c r="J32" s="663"/>
      <c r="K32" s="290" t="s">
        <v>880</v>
      </c>
      <c r="L32" s="721"/>
      <c r="X32" s="506">
        <v>0</v>
      </c>
    </row>
    <row customHeight="1" ht="11.25">
      <c r="A33" s="2393"/>
      <c r="E33" s="665"/>
      <c r="F33" s="182"/>
      <c r="G33" s="182"/>
      <c r="H33" s="182"/>
      <c r="I33" s="182"/>
      <c r="J33" s="182"/>
      <c r="K33" s="182"/>
      <c r="X33" s="506">
        <v>0</v>
      </c>
    </row>
    <row customHeight="1" ht="12.75">
      <c r="A34" s="2393"/>
      <c r="D34" s="66">
        <v>1</v>
      </c>
      <c r="E34" s="336" t="s">
        <v>881</v>
      </c>
      <c r="X34" s="506">
        <v>0</v>
      </c>
    </row>
    <row customHeight="1" ht="11.25">
      <c r="A35" s="2393"/>
      <c r="D35" s="370"/>
      <c r="E35" s="336" t="s">
        <v>882</v>
      </c>
      <c r="X35" s="506">
        <v>0</v>
      </c>
    </row>
    <row s="1636" customFormat="1" customHeight="1" ht="11.549999999999999">
      <c r="A36" s="1034"/>
      <c r="B36" s="519"/>
      <c r="D36" s="1035"/>
      <c r="E36" s="1036"/>
      <c r="X36" s="510">
        <v>11</v>
      </c>
    </row>
    <row s="1636" customFormat="1" customHeight="1" ht="22.5" hidden="1">
      <c r="A37" s="2393" t="s">
        <v>883</v>
      </c>
      <c r="B37" s="512"/>
      <c r="D37" s="954">
        <v>1</v>
      </c>
      <c r="E37" s="708" t="s">
        <v>884</v>
      </c>
      <c r="F37" s="661" t="s">
        <v>839</v>
      </c>
      <c r="G37" s="558"/>
      <c r="H37" s="520"/>
      <c r="I37" s="558"/>
      <c r="J37" s="520"/>
      <c r="K37" s="290" t="s">
        <v>885</v>
      </c>
      <c r="X37" s="759">
        <v>0</v>
      </c>
    </row>
    <row s="1636" customFormat="1" customHeight="1" ht="22.5" hidden="1">
      <c r="A38" s="2393"/>
      <c r="B38" s="512"/>
      <c r="D38" s="670" t="s">
        <v>112</v>
      </c>
      <c r="E38" s="1033" t="s">
        <v>886</v>
      </c>
      <c r="F38" s="1037" t="s">
        <v>576</v>
      </c>
      <c r="G38" s="1037" t="s">
        <v>576</v>
      </c>
      <c r="H38" s="1031"/>
      <c r="I38" s="1037" t="s">
        <v>576</v>
      </c>
      <c r="J38" s="1031"/>
      <c r="K38" s="1032"/>
      <c r="X38" s="759">
        <v>0</v>
      </c>
    </row>
    <row s="1636" customFormat="1" customHeight="1" ht="33.75" hidden="1">
      <c r="A39" s="2393"/>
      <c r="B39" s="512"/>
      <c r="D39" s="666" t="s">
        <v>741</v>
      </c>
      <c r="E39" s="724" t="s">
        <v>887</v>
      </c>
      <c r="F39" s="661" t="s">
        <v>888</v>
      </c>
      <c r="G39" s="669"/>
      <c r="H39" s="1024"/>
      <c r="I39" s="669"/>
      <c r="J39" s="1024"/>
      <c r="K39" s="290" t="s">
        <v>889</v>
      </c>
      <c r="X39" s="759">
        <v>0</v>
      </c>
    </row>
    <row s="1636" customFormat="1" customHeight="1" ht="33.75" hidden="1">
      <c r="A40" s="2393"/>
      <c r="B40" s="512"/>
      <c r="D40" s="666" t="s">
        <v>744</v>
      </c>
      <c r="E40" s="724" t="s">
        <v>890</v>
      </c>
      <c r="F40" s="1028" t="s">
        <v>891</v>
      </c>
      <c r="G40" s="742"/>
      <c r="H40" s="1024"/>
      <c r="I40" s="742"/>
      <c r="J40" s="1024"/>
      <c r="K40" s="290" t="s">
        <v>892</v>
      </c>
      <c r="X40" s="759">
        <v>0</v>
      </c>
    </row>
    <row s="1636" customFormat="1" customHeight="1" ht="22.5" hidden="1">
      <c r="A41" s="2393"/>
      <c r="B41" s="512"/>
      <c r="D41" s="666" t="s">
        <v>92</v>
      </c>
      <c r="E41" s="723" t="s">
        <v>893</v>
      </c>
      <c r="F41" s="661" t="s">
        <v>576</v>
      </c>
      <c r="G41" s="661" t="s">
        <v>576</v>
      </c>
      <c r="H41" s="1025"/>
      <c r="I41" s="661" t="s">
        <v>576</v>
      </c>
      <c r="J41" s="1025"/>
      <c r="K41" s="303"/>
      <c r="X41" s="759">
        <v>0</v>
      </c>
    </row>
    <row s="1636" customFormat="1" customHeight="1" ht="45" hidden="1">
      <c r="A42" s="2393"/>
      <c r="B42" s="512"/>
      <c r="D42" s="666" t="s">
        <v>356</v>
      </c>
      <c r="E42" s="724" t="s">
        <v>894</v>
      </c>
      <c r="F42" s="661" t="s">
        <v>588</v>
      </c>
      <c r="G42" s="558"/>
      <c r="H42" s="1025"/>
      <c r="I42" s="558"/>
      <c r="J42" s="1025"/>
      <c r="K42" s="303" t="s">
        <v>895</v>
      </c>
      <c r="X42" s="759">
        <v>0</v>
      </c>
    </row>
    <row s="1636" customFormat="1" customHeight="1" ht="45" hidden="1">
      <c r="A43" s="2393"/>
      <c r="B43" s="512"/>
      <c r="D43" s="666" t="s">
        <v>364</v>
      </c>
      <c r="E43" s="668" t="s">
        <v>896</v>
      </c>
      <c r="F43" s="1029" t="s">
        <v>588</v>
      </c>
      <c r="G43" s="743"/>
      <c r="H43" s="1024"/>
      <c r="I43" s="743"/>
      <c r="J43" s="1024"/>
      <c r="K43" s="303" t="s">
        <v>897</v>
      </c>
      <c r="X43" s="759">
        <v>0</v>
      </c>
    </row>
    <row s="1636" customFormat="1" customHeight="1" ht="11.25" hidden="1">
      <c r="A44" s="2393"/>
      <c r="B44" s="512"/>
      <c r="D44" s="666" t="s">
        <v>93</v>
      </c>
      <c r="E44" s="667" t="s">
        <v>898</v>
      </c>
      <c r="F44" s="661" t="s">
        <v>888</v>
      </c>
      <c r="G44" s="669"/>
      <c r="H44" s="1024"/>
      <c r="I44" s="669"/>
      <c r="J44" s="1024"/>
      <c r="K44" s="290"/>
      <c r="X44" s="759">
        <v>0</v>
      </c>
    </row>
    <row s="1636" customFormat="1" customHeight="1" ht="11.25" hidden="1">
      <c r="A45" s="2393"/>
      <c r="B45" s="512"/>
      <c r="D45" s="666" t="s">
        <v>783</v>
      </c>
      <c r="E45" s="668" t="s">
        <v>899</v>
      </c>
      <c r="F45" s="661" t="s">
        <v>888</v>
      </c>
      <c r="G45" s="669"/>
      <c r="H45" s="1024"/>
      <c r="I45" s="669"/>
      <c r="J45" s="1024"/>
      <c r="K45" s="290"/>
      <c r="X45" s="759">
        <v>0</v>
      </c>
    </row>
    <row s="1636" customFormat="1" customHeight="1" ht="11.25" hidden="1">
      <c r="A46" s="2393"/>
      <c r="B46" s="512"/>
      <c r="D46" s="666" t="s">
        <v>825</v>
      </c>
      <c r="E46" s="668" t="s">
        <v>900</v>
      </c>
      <c r="F46" s="661" t="s">
        <v>888</v>
      </c>
      <c r="G46" s="669"/>
      <c r="H46" s="1024"/>
      <c r="I46" s="669"/>
      <c r="J46" s="1024"/>
      <c r="K46" s="290"/>
      <c r="X46" s="759">
        <v>0</v>
      </c>
    </row>
    <row s="1636" customFormat="1" customHeight="1" ht="11.25" hidden="1">
      <c r="A47" s="2393"/>
      <c r="B47" s="512"/>
      <c r="D47" s="666" t="s">
        <v>828</v>
      </c>
      <c r="E47" s="668" t="s">
        <v>901</v>
      </c>
      <c r="F47" s="661" t="s">
        <v>888</v>
      </c>
      <c r="G47" s="669"/>
      <c r="H47" s="1024"/>
      <c r="I47" s="669"/>
      <c r="J47" s="1024"/>
      <c r="K47" s="290"/>
      <c r="X47" s="759">
        <v>0</v>
      </c>
    </row>
    <row s="1636" customFormat="1" customHeight="1" ht="11.25" hidden="1">
      <c r="A48" s="2393"/>
      <c r="B48" s="512"/>
      <c r="D48" s="666" t="s">
        <v>902</v>
      </c>
      <c r="E48" s="672" t="s">
        <v>903</v>
      </c>
      <c r="F48" s="661" t="s">
        <v>888</v>
      </c>
      <c r="G48" s="669"/>
      <c r="H48" s="1024"/>
      <c r="I48" s="669"/>
      <c r="J48" s="1024"/>
      <c r="K48" s="290"/>
      <c r="X48" s="759">
        <v>0</v>
      </c>
    </row>
    <row s="1636" customFormat="1" customHeight="1" ht="11.25" hidden="1">
      <c r="A49" s="2393"/>
      <c r="B49" s="512"/>
      <c r="D49" s="666" t="s">
        <v>904</v>
      </c>
      <c r="E49" s="672" t="s">
        <v>905</v>
      </c>
      <c r="F49" s="661" t="s">
        <v>888</v>
      </c>
      <c r="G49" s="669"/>
      <c r="H49" s="1024"/>
      <c r="I49" s="669"/>
      <c r="J49" s="1024"/>
      <c r="K49" s="290"/>
      <c r="X49" s="759">
        <v>0</v>
      </c>
    </row>
    <row s="1636" customFormat="1" customHeight="1" ht="11.25" hidden="1">
      <c r="A50" s="2393"/>
      <c r="B50" s="512"/>
      <c r="D50" s="666" t="s">
        <v>906</v>
      </c>
      <c r="E50" s="668" t="s">
        <v>907</v>
      </c>
      <c r="F50" s="661" t="s">
        <v>888</v>
      </c>
      <c r="G50" s="669"/>
      <c r="H50" s="1024"/>
      <c r="I50" s="669"/>
      <c r="J50" s="1024"/>
      <c r="K50" s="290"/>
      <c r="X50" s="759">
        <v>0</v>
      </c>
    </row>
    <row s="1636" customFormat="1" customHeight="1" ht="11.25" hidden="1">
      <c r="A51" s="2393"/>
      <c r="B51" s="512"/>
      <c r="D51" s="666" t="s">
        <v>908</v>
      </c>
      <c r="E51" s="668" t="s">
        <v>909</v>
      </c>
      <c r="F51" s="661" t="s">
        <v>888</v>
      </c>
      <c r="G51" s="669"/>
      <c r="H51" s="1024"/>
      <c r="I51" s="669"/>
      <c r="J51" s="1024"/>
      <c r="K51" s="290"/>
      <c r="X51" s="759">
        <v>0</v>
      </c>
    </row>
    <row s="1636" customFormat="1" customHeight="1" ht="45" hidden="1">
      <c r="A52" s="2393"/>
      <c r="B52" s="512"/>
      <c r="D52" s="666" t="s">
        <v>113</v>
      </c>
      <c r="E52" s="667" t="s">
        <v>910</v>
      </c>
      <c r="F52" s="661" t="s">
        <v>888</v>
      </c>
      <c r="G52" s="669"/>
      <c r="H52" s="1024"/>
      <c r="I52" s="669"/>
      <c r="J52" s="1024"/>
      <c r="K52" s="290"/>
      <c r="X52" s="759">
        <v>0</v>
      </c>
    </row>
    <row s="1636" customFormat="1" customHeight="1" ht="11.25" hidden="1">
      <c r="A53" s="2393"/>
      <c r="B53" s="512"/>
      <c r="D53" s="666" t="s">
        <v>345</v>
      </c>
      <c r="E53" s="668" t="s">
        <v>899</v>
      </c>
      <c r="F53" s="661" t="s">
        <v>888</v>
      </c>
      <c r="G53" s="669"/>
      <c r="H53" s="1024"/>
      <c r="I53" s="669"/>
      <c r="J53" s="1024"/>
      <c r="K53" s="290"/>
      <c r="X53" s="759">
        <v>0</v>
      </c>
    </row>
    <row s="1636" customFormat="1" customHeight="1" ht="11.25" hidden="1">
      <c r="A54" s="2393"/>
      <c r="B54" s="512"/>
      <c r="D54" s="666" t="s">
        <v>911</v>
      </c>
      <c r="E54" s="668" t="s">
        <v>900</v>
      </c>
      <c r="F54" s="661" t="s">
        <v>888</v>
      </c>
      <c r="G54" s="669"/>
      <c r="H54" s="1024"/>
      <c r="I54" s="669"/>
      <c r="J54" s="1024"/>
      <c r="K54" s="290"/>
      <c r="X54" s="759">
        <v>0</v>
      </c>
    </row>
    <row s="1636" customFormat="1" customHeight="1" ht="11.25" hidden="1">
      <c r="A55" s="2393"/>
      <c r="B55" s="512"/>
      <c r="D55" s="666" t="s">
        <v>912</v>
      </c>
      <c r="E55" s="668" t="s">
        <v>901</v>
      </c>
      <c r="F55" s="661" t="s">
        <v>888</v>
      </c>
      <c r="G55" s="669"/>
      <c r="H55" s="1024"/>
      <c r="I55" s="669"/>
      <c r="J55" s="1024"/>
      <c r="K55" s="290"/>
      <c r="X55" s="759">
        <v>0</v>
      </c>
    </row>
    <row s="1636" customFormat="1" customHeight="1" ht="11.25" hidden="1">
      <c r="A56" s="2393"/>
      <c r="B56" s="512"/>
      <c r="D56" s="666" t="s">
        <v>913</v>
      </c>
      <c r="E56" s="672" t="s">
        <v>903</v>
      </c>
      <c r="F56" s="661" t="s">
        <v>888</v>
      </c>
      <c r="G56" s="669"/>
      <c r="H56" s="1024"/>
      <c r="I56" s="669"/>
      <c r="J56" s="1024"/>
      <c r="K56" s="290"/>
      <c r="X56" s="759">
        <v>0</v>
      </c>
    </row>
    <row s="1636" customFormat="1" customHeight="1" ht="11.25" hidden="1">
      <c r="A57" s="2393"/>
      <c r="B57" s="512"/>
      <c r="D57" s="666" t="s">
        <v>914</v>
      </c>
      <c r="E57" s="672" t="s">
        <v>905</v>
      </c>
      <c r="F57" s="661" t="s">
        <v>888</v>
      </c>
      <c r="G57" s="669"/>
      <c r="H57" s="1024"/>
      <c r="I57" s="669"/>
      <c r="J57" s="1024"/>
      <c r="K57" s="290"/>
      <c r="X57" s="759">
        <v>0</v>
      </c>
    </row>
    <row s="1636" customFormat="1" customHeight="1" ht="11.25" hidden="1">
      <c r="A58" s="2393"/>
      <c r="B58" s="512"/>
      <c r="D58" s="666" t="s">
        <v>915</v>
      </c>
      <c r="E58" s="668" t="s">
        <v>907</v>
      </c>
      <c r="F58" s="661" t="s">
        <v>888</v>
      </c>
      <c r="G58" s="669"/>
      <c r="H58" s="1024"/>
      <c r="I58" s="669"/>
      <c r="J58" s="1024"/>
      <c r="K58" s="290"/>
      <c r="X58" s="759">
        <v>0</v>
      </c>
    </row>
    <row s="1636" customFormat="1" customHeight="1" ht="11.25" hidden="1">
      <c r="A59" s="2393"/>
      <c r="B59" s="512"/>
      <c r="D59" s="666" t="s">
        <v>916</v>
      </c>
      <c r="E59" s="668" t="s">
        <v>909</v>
      </c>
      <c r="F59" s="661" t="s">
        <v>888</v>
      </c>
      <c r="G59" s="669"/>
      <c r="H59" s="1024"/>
      <c r="I59" s="669"/>
      <c r="J59" s="1024"/>
      <c r="K59" s="290"/>
      <c r="X59" s="759">
        <v>0</v>
      </c>
    </row>
    <row s="1636" customFormat="1" customHeight="1" ht="33.75" hidden="1">
      <c r="A60" s="2393"/>
      <c r="B60" s="512"/>
      <c r="D60" s="666" t="s">
        <v>94</v>
      </c>
      <c r="E60" s="667" t="s">
        <v>917</v>
      </c>
      <c r="F60" s="722" t="s">
        <v>588</v>
      </c>
      <c r="G60" s="743"/>
      <c r="H60" s="1024"/>
      <c r="I60" s="743"/>
      <c r="J60" s="1024"/>
      <c r="K60" s="303" t="s">
        <v>918</v>
      </c>
      <c r="X60" s="759">
        <v>0</v>
      </c>
    </row>
    <row s="1636" customFormat="1" customHeight="1" ht="33.75" hidden="1">
      <c r="A61" s="2393"/>
      <c r="B61" s="512"/>
      <c r="D61" s="666" t="s">
        <v>95</v>
      </c>
      <c r="E61" s="667" t="s">
        <v>919</v>
      </c>
      <c r="F61" s="727" t="s">
        <v>849</v>
      </c>
      <c r="G61" s="669"/>
      <c r="H61" s="1024"/>
      <c r="I61" s="669"/>
      <c r="J61" s="1024"/>
      <c r="K61" s="290"/>
      <c r="X61" s="759">
        <v>0</v>
      </c>
    </row>
    <row s="1636" customFormat="1" customHeight="1" ht="22.5" hidden="1">
      <c r="A62" s="2393"/>
      <c r="B62" s="512" t="s">
        <v>618</v>
      </c>
      <c r="D62" s="666" t="s">
        <v>114</v>
      </c>
      <c r="E62" s="667" t="s">
        <v>920</v>
      </c>
      <c r="F62" s="727" t="s">
        <v>338</v>
      </c>
      <c r="G62" s="383"/>
      <c r="H62" s="1024"/>
      <c r="I62" s="383"/>
      <c r="J62" s="1024"/>
      <c r="K62" s="290" t="s">
        <v>661</v>
      </c>
      <c r="X62" s="759">
        <v>0</v>
      </c>
    </row>
    <row s="1636" customFormat="1" customHeight="1" ht="45" hidden="1">
      <c r="A63" s="2393"/>
      <c r="B63" s="512" t="s">
        <v>618</v>
      </c>
      <c r="D63" s="666" t="s">
        <v>921</v>
      </c>
      <c r="E63" s="668" t="s">
        <v>922</v>
      </c>
      <c r="F63" s="722" t="s">
        <v>338</v>
      </c>
      <c r="G63" s="383"/>
      <c r="H63" s="1024"/>
      <c r="I63" s="383"/>
      <c r="J63" s="1024"/>
      <c r="K63" s="290" t="s">
        <v>661</v>
      </c>
      <c r="X63" s="759">
        <v>0</v>
      </c>
    </row>
    <row s="1636" customFormat="1" customHeight="1" ht="11.549999999999999">
      <c r="A64" s="1034"/>
      <c r="B64" s="519"/>
      <c r="D64" s="1035"/>
      <c r="E64" s="1036"/>
      <c r="X64" s="510">
        <v>11</v>
      </c>
    </row>
    <row s="1636" customFormat="1" customHeight="1" ht="22.5" hidden="1">
      <c r="A65" s="2393" t="s">
        <v>923</v>
      </c>
      <c r="B65" s="512"/>
      <c r="D65" s="666">
        <v>1</v>
      </c>
      <c r="E65" s="745" t="s">
        <v>924</v>
      </c>
      <c r="F65" s="741" t="s">
        <v>839</v>
      </c>
      <c r="G65" s="742"/>
      <c r="H65" s="1030"/>
      <c r="I65" s="742"/>
      <c r="J65" s="1030"/>
      <c r="K65" s="302" t="s">
        <v>925</v>
      </c>
      <c r="X65" s="759">
        <v>0</v>
      </c>
    </row>
    <row s="1636" customFormat="1" customHeight="1" ht="56.25" hidden="1">
      <c r="A66" s="2393"/>
      <c r="B66" s="512"/>
      <c r="D66" s="744" t="s">
        <v>112</v>
      </c>
      <c r="E66" s="708" t="s">
        <v>926</v>
      </c>
      <c r="F66" s="661" t="s">
        <v>576</v>
      </c>
      <c r="G66" s="661" t="s">
        <v>576</v>
      </c>
      <c r="H66" s="520"/>
      <c r="I66" s="661" t="s">
        <v>576</v>
      </c>
      <c r="J66" s="520"/>
      <c r="K66" s="290"/>
      <c r="X66" s="759">
        <v>0</v>
      </c>
    </row>
    <row s="1636" customFormat="1" customHeight="1" ht="33.75" hidden="1">
      <c r="A67" s="2393"/>
      <c r="B67" s="512"/>
      <c r="D67" s="744" t="s">
        <v>738</v>
      </c>
      <c r="E67" s="955" t="s">
        <v>927</v>
      </c>
      <c r="F67" s="661" t="s">
        <v>891</v>
      </c>
      <c r="G67" s="728"/>
      <c r="H67" s="520"/>
      <c r="I67" s="728"/>
      <c r="J67" s="520"/>
      <c r="K67" s="290"/>
      <c r="X67" s="759">
        <v>0</v>
      </c>
    </row>
    <row s="1636" customFormat="1" customHeight="1" ht="22.5" hidden="1">
      <c r="A68" s="2393"/>
      <c r="B68" s="512"/>
      <c r="D68" s="744" t="s">
        <v>339</v>
      </c>
      <c r="E68" s="955" t="s">
        <v>928</v>
      </c>
      <c r="F68" s="661" t="s">
        <v>891</v>
      </c>
      <c r="G68" s="728"/>
      <c r="H68" s="520"/>
      <c r="I68" s="728"/>
      <c r="J68" s="520"/>
      <c r="K68" s="290"/>
      <c r="X68" s="759">
        <v>0</v>
      </c>
    </row>
    <row s="1636" customFormat="1" customHeight="1" ht="22.5" hidden="1">
      <c r="A69" s="2393"/>
      <c r="B69" s="512"/>
      <c r="D69" s="744" t="s">
        <v>342</v>
      </c>
      <c r="E69" s="955" t="s">
        <v>929</v>
      </c>
      <c r="F69" s="722" t="s">
        <v>588</v>
      </c>
      <c r="G69" s="743"/>
      <c r="H69" s="520"/>
      <c r="I69" s="743"/>
      <c r="J69" s="520"/>
      <c r="K69" s="290"/>
      <c r="X69" s="759">
        <v>0</v>
      </c>
    </row>
    <row s="1636" customFormat="1" customHeight="1" ht="22.5" hidden="1">
      <c r="A70" s="2393"/>
      <c r="B70" s="512"/>
      <c r="D70" s="744" t="s">
        <v>758</v>
      </c>
      <c r="E70" s="955" t="s">
        <v>930</v>
      </c>
      <c r="F70" s="722" t="s">
        <v>588</v>
      </c>
      <c r="G70" s="743"/>
      <c r="H70" s="520"/>
      <c r="I70" s="743"/>
      <c r="J70" s="520"/>
      <c r="K70" s="290"/>
      <c r="X70" s="759">
        <v>0</v>
      </c>
    </row>
    <row s="1636" customFormat="1" customHeight="1" ht="22.5" hidden="1">
      <c r="A71" s="2393"/>
      <c r="B71" s="512"/>
      <c r="D71" s="666" t="s">
        <v>92</v>
      </c>
      <c r="E71" s="667" t="s">
        <v>931</v>
      </c>
      <c r="F71" s="661" t="s">
        <v>891</v>
      </c>
      <c r="G71" s="558"/>
      <c r="H71" s="1031"/>
      <c r="I71" s="558"/>
      <c r="J71" s="1031"/>
      <c r="K71" s="303"/>
      <c r="X71" s="759">
        <v>0</v>
      </c>
    </row>
    <row s="1636" customFormat="1" customHeight="1" ht="56.25" hidden="1">
      <c r="A72" s="2393"/>
      <c r="B72" s="512"/>
      <c r="D72" s="666" t="s">
        <v>93</v>
      </c>
      <c r="E72" s="667" t="s">
        <v>932</v>
      </c>
      <c r="F72" s="722" t="s">
        <v>588</v>
      </c>
      <c r="G72" s="743"/>
      <c r="H72" s="1024"/>
      <c r="I72" s="743"/>
      <c r="J72" s="1024"/>
      <c r="K72" s="303"/>
      <c r="X72" s="759">
        <v>0</v>
      </c>
    </row>
    <row s="1636" customFormat="1" customHeight="1" ht="33.75" hidden="1">
      <c r="A73" s="2393"/>
      <c r="B73" s="512"/>
      <c r="D73" s="666" t="s">
        <v>113</v>
      </c>
      <c r="E73" s="667" t="s">
        <v>933</v>
      </c>
      <c r="F73" s="727" t="s">
        <v>849</v>
      </c>
      <c r="G73" s="669"/>
      <c r="H73" s="1024"/>
      <c r="I73" s="669"/>
      <c r="J73" s="1024"/>
      <c r="K73" s="290"/>
      <c r="X73" s="759">
        <v>0</v>
      </c>
    </row>
    <row s="1636" customFormat="1" customHeight="1" ht="22.5" hidden="1">
      <c r="A74" s="2393"/>
      <c r="B74" s="512" t="s">
        <v>618</v>
      </c>
      <c r="D74" s="666" t="s">
        <v>94</v>
      </c>
      <c r="E74" s="667" t="s">
        <v>934</v>
      </c>
      <c r="F74" s="727" t="s">
        <v>338</v>
      </c>
      <c r="G74" s="383"/>
      <c r="H74" s="1024"/>
      <c r="I74" s="383"/>
      <c r="J74" s="1024"/>
      <c r="K74" s="290" t="s">
        <v>661</v>
      </c>
      <c r="X74" s="759">
        <v>0</v>
      </c>
    </row>
    <row s="1636" customFormat="1" customHeight="1" ht="45" hidden="1">
      <c r="A75" s="2393"/>
      <c r="B75" s="512" t="s">
        <v>618</v>
      </c>
      <c r="D75" s="666" t="s">
        <v>682</v>
      </c>
      <c r="E75" s="668" t="s">
        <v>935</v>
      </c>
      <c r="F75" s="722" t="s">
        <v>338</v>
      </c>
      <c r="G75" s="383"/>
      <c r="H75" s="1024"/>
      <c r="I75" s="383"/>
      <c r="J75" s="1024"/>
      <c r="K75" s="290" t="s">
        <v>661</v>
      </c>
      <c r="X75" s="759">
        <v>0</v>
      </c>
    </row>
    <row s="1636" customFormat="1" customHeight="1" ht="11.549999999999999">
      <c r="A76" s="1034"/>
      <c r="B76" s="519"/>
      <c r="D76" s="1035"/>
      <c r="E76" s="1036"/>
      <c r="X76" s="510">
        <v>11</v>
      </c>
    </row>
    <row s="1636" customFormat="1" customHeight="1" ht="11.25" hidden="1">
      <c r="A77" s="2393" t="s">
        <v>936</v>
      </c>
      <c r="B77" s="512"/>
      <c r="D77" s="666">
        <v>1</v>
      </c>
      <c r="E77" s="667" t="s">
        <v>937</v>
      </c>
      <c r="F77" s="722" t="s">
        <v>839</v>
      </c>
      <c r="G77" s="725"/>
      <c r="H77" s="1024"/>
      <c r="I77" s="725"/>
      <c r="J77" s="1024"/>
      <c r="K77" s="290" t="s">
        <v>938</v>
      </c>
      <c r="X77" s="759">
        <v>0</v>
      </c>
    </row>
    <row s="1636" customFormat="1" customHeight="1" ht="11.25" hidden="1">
      <c r="A78" s="2393"/>
      <c r="B78" s="512"/>
      <c r="D78" s="666" t="s">
        <v>112</v>
      </c>
      <c r="E78" s="667" t="s">
        <v>939</v>
      </c>
      <c r="F78" s="722" t="s">
        <v>839</v>
      </c>
      <c r="G78" s="725"/>
      <c r="H78" s="1024"/>
      <c r="I78" s="725"/>
      <c r="J78" s="1024"/>
      <c r="K78" s="290" t="s">
        <v>940</v>
      </c>
      <c r="X78" s="759">
        <v>0</v>
      </c>
    </row>
    <row s="1636" customFormat="1" customHeight="1" ht="22.5" hidden="1">
      <c r="A79" s="2393"/>
      <c r="B79" s="512"/>
      <c r="D79" s="666" t="s">
        <v>92</v>
      </c>
      <c r="E79" s="723" t="s">
        <v>941</v>
      </c>
      <c r="F79" s="661" t="s">
        <v>888</v>
      </c>
      <c r="G79" s="725"/>
      <c r="H79" s="1024"/>
      <c r="I79" s="725"/>
      <c r="J79" s="1024"/>
      <c r="K79" s="290" t="s">
        <v>942</v>
      </c>
      <c r="X79" s="759">
        <v>0</v>
      </c>
    </row>
    <row s="1636" customFormat="1" customHeight="1" ht="11.25" hidden="1">
      <c r="A80" s="2393"/>
      <c r="B80" s="512"/>
      <c r="D80" s="666" t="s">
        <v>356</v>
      </c>
      <c r="E80" s="724" t="s">
        <v>943</v>
      </c>
      <c r="F80" s="661" t="s">
        <v>888</v>
      </c>
      <c r="G80" s="725"/>
      <c r="H80" s="1024"/>
      <c r="I80" s="725"/>
      <c r="J80" s="1024"/>
      <c r="K80" s="290"/>
      <c r="X80" s="759">
        <v>0</v>
      </c>
    </row>
    <row s="1636" customFormat="1" customHeight="1" ht="11.25" hidden="1">
      <c r="A81" s="2393"/>
      <c r="B81" s="512"/>
      <c r="D81" s="666" t="s">
        <v>364</v>
      </c>
      <c r="E81" s="724" t="s">
        <v>944</v>
      </c>
      <c r="F81" s="661" t="s">
        <v>888</v>
      </c>
      <c r="G81" s="725"/>
      <c r="H81" s="1024"/>
      <c r="I81" s="725"/>
      <c r="J81" s="1024"/>
      <c r="K81" s="290"/>
      <c r="X81" s="759">
        <v>0</v>
      </c>
    </row>
    <row s="1636" customFormat="1" customHeight="1" ht="11.25" hidden="1">
      <c r="A82" s="2393"/>
      <c r="B82" s="512"/>
      <c r="D82" s="666" t="s">
        <v>366</v>
      </c>
      <c r="E82" s="724" t="s">
        <v>945</v>
      </c>
      <c r="F82" s="661" t="s">
        <v>888</v>
      </c>
      <c r="G82" s="725"/>
      <c r="H82" s="1024"/>
      <c r="I82" s="725"/>
      <c r="J82" s="1024"/>
      <c r="K82" s="290"/>
      <c r="X82" s="759">
        <v>0</v>
      </c>
    </row>
    <row s="1636" customFormat="1" customHeight="1" ht="11.25" hidden="1">
      <c r="A83" s="2393"/>
      <c r="B83" s="512"/>
      <c r="D83" s="666" t="s">
        <v>368</v>
      </c>
      <c r="E83" s="724" t="s">
        <v>946</v>
      </c>
      <c r="F83" s="661" t="s">
        <v>888</v>
      </c>
      <c r="G83" s="725"/>
      <c r="H83" s="1024"/>
      <c r="I83" s="725"/>
      <c r="J83" s="1024"/>
      <c r="K83" s="290"/>
      <c r="X83" s="759">
        <v>0</v>
      </c>
    </row>
    <row s="1636" customFormat="1" customHeight="1" ht="11.25" hidden="1">
      <c r="A84" s="2393"/>
      <c r="B84" s="512"/>
      <c r="D84" s="666" t="s">
        <v>947</v>
      </c>
      <c r="E84" s="724" t="s">
        <v>948</v>
      </c>
      <c r="F84" s="661" t="s">
        <v>888</v>
      </c>
      <c r="G84" s="725"/>
      <c r="H84" s="1024"/>
      <c r="I84" s="725"/>
      <c r="J84" s="1024"/>
      <c r="K84" s="290"/>
      <c r="X84" s="759">
        <v>0</v>
      </c>
    </row>
    <row s="1636" customFormat="1" customHeight="1" ht="11.25" hidden="1">
      <c r="A85" s="2393"/>
      <c r="B85" s="512"/>
      <c r="D85" s="666" t="s">
        <v>949</v>
      </c>
      <c r="E85" s="724" t="s">
        <v>950</v>
      </c>
      <c r="F85" s="661" t="s">
        <v>888</v>
      </c>
      <c r="G85" s="725"/>
      <c r="H85" s="1024"/>
      <c r="I85" s="725"/>
      <c r="J85" s="1024"/>
      <c r="K85" s="290"/>
      <c r="X85" s="759">
        <v>0</v>
      </c>
    </row>
    <row s="1636" customFormat="1" customHeight="1" ht="11.25" hidden="1">
      <c r="A86" s="2393"/>
      <c r="B86" s="512"/>
      <c r="D86" s="666" t="s">
        <v>951</v>
      </c>
      <c r="E86" s="724" t="s">
        <v>952</v>
      </c>
      <c r="F86" s="661" t="s">
        <v>888</v>
      </c>
      <c r="G86" s="725"/>
      <c r="H86" s="1024"/>
      <c r="I86" s="725"/>
      <c r="J86" s="1024"/>
      <c r="K86" s="290"/>
      <c r="X86" s="759">
        <v>0</v>
      </c>
    </row>
    <row s="1636" customFormat="1" customHeight="1" ht="45" hidden="1">
      <c r="A87" s="2393"/>
      <c r="B87" s="512"/>
      <c r="D87" s="666" t="s">
        <v>93</v>
      </c>
      <c r="E87" s="667" t="s">
        <v>953</v>
      </c>
      <c r="F87" s="661" t="s">
        <v>888</v>
      </c>
      <c r="G87" s="725"/>
      <c r="H87" s="1024"/>
      <c r="I87" s="725"/>
      <c r="J87" s="1024"/>
      <c r="K87" s="290" t="s">
        <v>954</v>
      </c>
      <c r="X87" s="759">
        <v>0</v>
      </c>
    </row>
    <row s="1636" customFormat="1" customHeight="1" ht="11.25" hidden="1">
      <c r="A88" s="2393"/>
      <c r="B88" s="512"/>
      <c r="D88" s="666" t="s">
        <v>783</v>
      </c>
      <c r="E88" s="724" t="s">
        <v>943</v>
      </c>
      <c r="F88" s="661" t="s">
        <v>888</v>
      </c>
      <c r="G88" s="725"/>
      <c r="H88" s="1024"/>
      <c r="I88" s="725"/>
      <c r="J88" s="1024"/>
      <c r="K88" s="290"/>
      <c r="X88" s="759">
        <v>0</v>
      </c>
    </row>
    <row s="1636" customFormat="1" customHeight="1" ht="11.25" hidden="1">
      <c r="A89" s="2393"/>
      <c r="B89" s="512"/>
      <c r="D89" s="666" t="s">
        <v>825</v>
      </c>
      <c r="E89" s="724" t="s">
        <v>944</v>
      </c>
      <c r="F89" s="661" t="s">
        <v>888</v>
      </c>
      <c r="G89" s="725"/>
      <c r="H89" s="1024"/>
      <c r="I89" s="725"/>
      <c r="J89" s="1024"/>
      <c r="K89" s="290"/>
      <c r="X89" s="759">
        <v>0</v>
      </c>
    </row>
    <row s="1636" customFormat="1" customHeight="1" ht="11.25" hidden="1">
      <c r="A90" s="2393"/>
      <c r="B90" s="512"/>
      <c r="D90" s="666" t="s">
        <v>828</v>
      </c>
      <c r="E90" s="724" t="s">
        <v>945</v>
      </c>
      <c r="F90" s="661" t="s">
        <v>888</v>
      </c>
      <c r="G90" s="725"/>
      <c r="H90" s="1024"/>
      <c r="I90" s="725"/>
      <c r="J90" s="1024"/>
      <c r="K90" s="290"/>
      <c r="X90" s="759">
        <v>0</v>
      </c>
    </row>
    <row s="1636" customFormat="1" customHeight="1" ht="11.25" hidden="1">
      <c r="A91" s="2393"/>
      <c r="B91" s="512"/>
      <c r="D91" s="666" t="s">
        <v>906</v>
      </c>
      <c r="E91" s="724" t="s">
        <v>946</v>
      </c>
      <c r="F91" s="661" t="s">
        <v>888</v>
      </c>
      <c r="G91" s="725"/>
      <c r="H91" s="1024"/>
      <c r="I91" s="725"/>
      <c r="J91" s="1024"/>
      <c r="K91" s="290"/>
      <c r="X91" s="759">
        <v>0</v>
      </c>
    </row>
    <row s="1636" customFormat="1" customHeight="1" ht="11.25" hidden="1">
      <c r="A92" s="2393"/>
      <c r="B92" s="512"/>
      <c r="D92" s="666" t="s">
        <v>908</v>
      </c>
      <c r="E92" s="724" t="s">
        <v>948</v>
      </c>
      <c r="F92" s="661" t="s">
        <v>888</v>
      </c>
      <c r="G92" s="725"/>
      <c r="H92" s="1024"/>
      <c r="I92" s="725"/>
      <c r="J92" s="1024"/>
      <c r="K92" s="290"/>
      <c r="X92" s="759">
        <v>0</v>
      </c>
    </row>
    <row s="1636" customFormat="1" customHeight="1" ht="11.25" hidden="1">
      <c r="A93" s="2393"/>
      <c r="B93" s="512"/>
      <c r="D93" s="666" t="s">
        <v>955</v>
      </c>
      <c r="E93" s="724" t="s">
        <v>950</v>
      </c>
      <c r="F93" s="661" t="s">
        <v>888</v>
      </c>
      <c r="G93" s="725"/>
      <c r="H93" s="1024"/>
      <c r="I93" s="725"/>
      <c r="J93" s="1024"/>
      <c r="K93" s="290"/>
      <c r="X93" s="759">
        <v>0</v>
      </c>
    </row>
    <row s="1636" customFormat="1" customHeight="1" ht="11.25" hidden="1">
      <c r="A94" s="2393"/>
      <c r="B94" s="512"/>
      <c r="D94" s="666" t="s">
        <v>956</v>
      </c>
      <c r="E94" s="724" t="s">
        <v>952</v>
      </c>
      <c r="F94" s="661" t="s">
        <v>888</v>
      </c>
      <c r="G94" s="725"/>
      <c r="H94" s="1024"/>
      <c r="I94" s="725"/>
      <c r="J94" s="1024"/>
      <c r="K94" s="290"/>
      <c r="X94" s="759">
        <v>0</v>
      </c>
    </row>
    <row s="1636" customFormat="1" customHeight="1" ht="24.75" hidden="1">
      <c r="A95" s="2393"/>
      <c r="B95" s="512"/>
      <c r="D95" s="666" t="s">
        <v>113</v>
      </c>
      <c r="E95" s="667" t="s">
        <v>957</v>
      </c>
      <c r="F95" s="726" t="s">
        <v>588</v>
      </c>
      <c r="G95" s="728"/>
      <c r="H95" s="1024"/>
      <c r="I95" s="728"/>
      <c r="J95" s="1024"/>
      <c r="K95" s="290" t="s">
        <v>958</v>
      </c>
      <c r="X95" s="759">
        <v>0</v>
      </c>
    </row>
    <row s="1636" customFormat="1" customHeight="1" ht="33.75" hidden="1">
      <c r="A96" s="2393"/>
      <c r="B96" s="512"/>
      <c r="D96" s="666" t="s">
        <v>94</v>
      </c>
      <c r="E96" s="667" t="s">
        <v>959</v>
      </c>
      <c r="F96" s="727" t="s">
        <v>849</v>
      </c>
      <c r="G96" s="729"/>
      <c r="H96" s="1024"/>
      <c r="I96" s="729"/>
      <c r="J96" s="1024"/>
      <c r="K96" s="290"/>
      <c r="X96" s="759">
        <v>0</v>
      </c>
    </row>
    <row s="1636" customFormat="1" customHeight="1" ht="22.5" hidden="1">
      <c r="A97" s="2393"/>
      <c r="B97" s="512" t="s">
        <v>618</v>
      </c>
      <c r="D97" s="666" t="s">
        <v>95</v>
      </c>
      <c r="E97" s="667" t="s">
        <v>960</v>
      </c>
      <c r="F97" s="727" t="s">
        <v>338</v>
      </c>
      <c r="G97" s="386"/>
      <c r="H97" s="1024"/>
      <c r="I97" s="386"/>
      <c r="J97" s="1024"/>
      <c r="K97" s="290" t="s">
        <v>661</v>
      </c>
      <c r="X97" s="759">
        <v>0</v>
      </c>
    </row>
    <row s="1636" customFormat="1" customHeight="1" ht="45" hidden="1">
      <c r="A98" s="2393"/>
      <c r="B98" s="512" t="s">
        <v>618</v>
      </c>
      <c r="D98" s="666" t="s">
        <v>961</v>
      </c>
      <c r="E98" s="668" t="s">
        <v>962</v>
      </c>
      <c r="F98" s="722" t="s">
        <v>338</v>
      </c>
      <c r="G98" s="386"/>
      <c r="H98" s="1024"/>
      <c r="I98" s="386"/>
      <c r="J98" s="1024"/>
      <c r="K98" s="290" t="s">
        <v>661</v>
      </c>
      <c r="X98" s="759">
        <v>0</v>
      </c>
    </row>
    <row s="1636" customFormat="1" customHeight="1" ht="95.25" hidden="1">
      <c r="A99" s="2393"/>
      <c r="B99" s="512" t="s">
        <v>618</v>
      </c>
      <c r="D99" s="666" t="s">
        <v>114</v>
      </c>
      <c r="E99" s="667" t="s">
        <v>963</v>
      </c>
      <c r="F99" s="722" t="s">
        <v>338</v>
      </c>
      <c r="G99" s="386"/>
      <c r="H99" s="1024"/>
      <c r="I99" s="386"/>
      <c r="J99" s="1024"/>
      <c r="K99" s="290" t="s">
        <v>661</v>
      </c>
      <c r="X99" s="759">
        <v>0</v>
      </c>
    </row>
    <row s="1636" customFormat="1" customHeight="1" ht="22.5" hidden="1">
      <c r="A100" s="2393"/>
      <c r="B100" s="512" t="s">
        <v>618</v>
      </c>
      <c r="D100" s="666" t="s">
        <v>150</v>
      </c>
      <c r="E100" s="667" t="s">
        <v>964</v>
      </c>
      <c r="F100" s="722" t="s">
        <v>338</v>
      </c>
      <c r="G100" s="386"/>
      <c r="H100" s="1024"/>
      <c r="I100" s="386"/>
      <c r="J100" s="1024"/>
      <c r="K100" s="290" t="s">
        <v>661</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5D5E4-2A97-06F4-953B-0.83BFA7D7}"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A5139-4E0D-FADE-87A2-0.160ECA6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173</v>
      </c>
      <c r="D3" s="690" t="str">
        <f>B3&amp;".1"</f>
        <v>.1</v>
      </c>
      <c r="E3" s="691" t="s">
        <v>965</v>
      </c>
      <c r="F3" s="692" t="s">
        <v>338</v>
      </c>
      <c r="G3" s="687"/>
      <c r="H3" s="402"/>
      <c r="I3" s="687"/>
      <c r="J3" s="402"/>
      <c r="K3" s="290" t="s">
        <v>966</v>
      </c>
      <c r="V3" s="506">
        <v>0</v>
      </c>
    </row>
    <row customHeight="1" ht="15" hidden="1">
      <c r="A4" s="506"/>
      <c r="B4" s="2398"/>
      <c r="C4" s="2399"/>
      <c r="D4" s="690" t="str">
        <f>B3&amp;".2"</f>
        <v>.2</v>
      </c>
      <c r="E4" s="691" t="s">
        <v>967</v>
      </c>
      <c r="F4" s="692" t="s">
        <v>338</v>
      </c>
      <c r="G4" s="1739" t="s">
        <v>28</v>
      </c>
      <c r="H4" s="402"/>
      <c r="I4" s="1739" t="s">
        <v>28</v>
      </c>
      <c r="J4" s="402"/>
      <c r="K4" s="290" t="s">
        <v>968</v>
      </c>
      <c r="V4" s="506">
        <v>0</v>
      </c>
    </row>
    <row s="1367" customFormat="1" customHeight="1" ht="15" hidden="1">
      <c r="C5" s="673"/>
      <c r="U5" s="421"/>
      <c r="V5" s="418">
        <v>0</v>
      </c>
    </row>
    <row customHeight="1" ht="22.5" hidden="1">
      <c r="A6" s="506"/>
      <c r="B6" s="2398"/>
      <c r="C6" s="2399" t="s">
        <v>173</v>
      </c>
      <c r="D6" s="690" t="str">
        <f>B6&amp;".1"</f>
        <v>.1</v>
      </c>
      <c r="E6" s="691" t="s">
        <v>969</v>
      </c>
      <c r="F6" s="692" t="s">
        <v>338</v>
      </c>
      <c r="G6" s="687"/>
      <c r="H6" s="402"/>
      <c r="I6" s="687"/>
      <c r="J6" s="402"/>
      <c r="K6" s="290" t="s">
        <v>970</v>
      </c>
      <c r="V6" s="506">
        <v>0</v>
      </c>
    </row>
    <row customHeight="1" ht="15" hidden="1">
      <c r="A7" s="506"/>
      <c r="B7" s="2398"/>
      <c r="C7" s="2399"/>
      <c r="D7" s="690" t="str">
        <f>B6&amp;".2"</f>
        <v>.2</v>
      </c>
      <c r="E7" s="691" t="s">
        <v>967</v>
      </c>
      <c r="F7" s="692" t="s">
        <v>338</v>
      </c>
      <c r="G7" s="1739" t="s">
        <v>28</v>
      </c>
      <c r="H7" s="402"/>
      <c r="I7" s="1739" t="s">
        <v>28</v>
      </c>
      <c r="J7" s="402"/>
      <c r="K7" s="290" t="s">
        <v>968</v>
      </c>
      <c r="V7" s="506">
        <v>0</v>
      </c>
    </row>
    <row s="1367" customFormat="1" customHeight="1" ht="15" hidden="1">
      <c r="C8" s="673"/>
      <c r="U8" s="421"/>
      <c r="V8" s="418">
        <v>0</v>
      </c>
    </row>
    <row customHeight="1" ht="22.5" hidden="1">
      <c r="A9" s="506"/>
      <c r="B9" s="2398"/>
      <c r="C9" s="2399" t="s">
        <v>173</v>
      </c>
      <c r="D9" s="690" t="str">
        <f>B9&amp;".1"</f>
        <v>.1</v>
      </c>
      <c r="E9" s="691" t="s">
        <v>971</v>
      </c>
      <c r="F9" s="692" t="s">
        <v>338</v>
      </c>
      <c r="G9" s="698" t="s">
        <v>28</v>
      </c>
      <c r="H9" s="402" t="s">
        <v>28</v>
      </c>
      <c r="I9" s="698" t="s">
        <v>28</v>
      </c>
      <c r="J9" s="402" t="s">
        <v>28</v>
      </c>
      <c r="K9" s="290"/>
      <c r="V9" s="506">
        <v>0</v>
      </c>
    </row>
    <row customHeight="1" ht="15" hidden="1">
      <c r="A10" s="506"/>
      <c r="B10" s="2398"/>
      <c r="C10" s="2399"/>
      <c r="D10" s="690" t="str">
        <f>B9&amp;".2"</f>
        <v>.2</v>
      </c>
      <c r="E10" s="691" t="s">
        <v>972</v>
      </c>
      <c r="F10" s="692" t="s">
        <v>338</v>
      </c>
      <c r="G10" s="1733" t="s">
        <v>28</v>
      </c>
      <c r="H10" s="402" t="s">
        <v>28</v>
      </c>
      <c r="I10" s="1733" t="s">
        <v>28</v>
      </c>
      <c r="J10" s="402" t="s">
        <v>28</v>
      </c>
      <c r="K10" s="290" t="s">
        <v>973</v>
      </c>
      <c r="V10" s="506">
        <v>0</v>
      </c>
    </row>
    <row customHeight="1" ht="15" hidden="1">
      <c r="A11" s="506"/>
      <c r="B11" s="2398"/>
      <c r="C11" s="2399"/>
      <c r="D11" s="690" t="str">
        <f>B9&amp;".3"</f>
        <v>.3</v>
      </c>
      <c r="E11" s="691" t="s">
        <v>974</v>
      </c>
      <c r="F11" s="692" t="s">
        <v>338</v>
      </c>
      <c r="G11" s="1733" t="s">
        <v>28</v>
      </c>
      <c r="H11" s="402" t="s">
        <v>28</v>
      </c>
      <c r="I11" s="1733" t="s">
        <v>28</v>
      </c>
      <c r="J11" s="402" t="s">
        <v>28</v>
      </c>
      <c r="K11" s="290" t="s">
        <v>975</v>
      </c>
      <c r="V11" s="506">
        <v>0</v>
      </c>
    </row>
    <row s="1367" customFormat="1" customHeight="1" ht="15" hidden="1">
      <c r="C12" s="673"/>
      <c r="U12" s="421"/>
      <c r="V12" s="418">
        <v>0</v>
      </c>
    </row>
    <row customHeight="1" ht="33.75" hidden="1">
      <c r="A13" s="506"/>
      <c r="B13" s="2398"/>
      <c r="C13" s="2399" t="s">
        <v>173</v>
      </c>
      <c r="D13" s="690" t="str">
        <f>B13&amp;".1"</f>
        <v>.1</v>
      </c>
      <c r="E13" s="691" t="s">
        <v>976</v>
      </c>
      <c r="F13" s="692" t="s">
        <v>338</v>
      </c>
      <c r="G13" s="698" t="s">
        <v>28</v>
      </c>
      <c r="H13" s="402" t="s">
        <v>28</v>
      </c>
      <c r="I13" s="698" t="s">
        <v>28</v>
      </c>
      <c r="J13" s="402" t="s">
        <v>28</v>
      </c>
      <c r="K13" s="290" t="s">
        <v>977</v>
      </c>
      <c r="V13" s="506">
        <v>0</v>
      </c>
    </row>
    <row customHeight="1" ht="15" hidden="1">
      <c r="B14" s="2398"/>
      <c r="C14" s="2399"/>
      <c r="D14" s="690" t="str">
        <f>B13&amp;".2"</f>
        <v>.2</v>
      </c>
      <c r="E14" s="691" t="s">
        <v>978</v>
      </c>
      <c r="F14" s="692" t="s">
        <v>338</v>
      </c>
      <c r="G14" s="1733" t="s">
        <v>28</v>
      </c>
      <c r="H14" s="402" t="s">
        <v>28</v>
      </c>
      <c r="I14" s="1733" t="s">
        <v>28</v>
      </c>
      <c r="J14" s="402" t="s">
        <v>28</v>
      </c>
      <c r="K14" s="290" t="s">
        <v>979</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333</v>
      </c>
      <c r="V26" s="506">
        <v>15</v>
      </c>
    </row>
    <row s="1636" customFormat="1" customHeight="1" ht="15.75">
      <c r="A27" s="760"/>
      <c r="C27" s="177"/>
      <c r="D27" s="712"/>
      <c r="E27" s="2368" t="s">
        <v>594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595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332</v>
      </c>
      <c r="E29" s="2371"/>
      <c r="F29" s="2371"/>
      <c r="G29" s="888"/>
      <c r="H29" s="888"/>
      <c r="I29" s="888"/>
      <c r="J29" s="889"/>
      <c r="K29" s="2196"/>
      <c r="U29" s="676"/>
      <c r="V29" s="759">
        <v>15</v>
      </c>
    </row>
    <row customHeight="1" ht="35.699999999999996">
      <c r="C30" s="177"/>
      <c r="D30" s="762" t="s">
        <v>90</v>
      </c>
      <c r="E30" s="761" t="s">
        <v>334</v>
      </c>
      <c r="F30" s="761" t="s">
        <v>596</v>
      </c>
      <c r="G30" s="809" t="s">
        <v>335</v>
      </c>
      <c r="H30" s="808" t="s">
        <v>422</v>
      </c>
      <c r="I30" s="685" t="s">
        <v>335</v>
      </c>
      <c r="J30" s="466" t="s">
        <v>422</v>
      </c>
      <c r="K30" s="2202"/>
      <c r="V30" s="506">
        <v>34</v>
      </c>
    </row>
    <row customHeight="1" ht="15" hidden="1">
      <c r="C31" s="177"/>
      <c r="D31" s="594"/>
      <c r="E31" s="594"/>
      <c r="F31" s="594"/>
      <c r="G31" s="660"/>
      <c r="H31" s="660"/>
      <c r="I31" s="660"/>
      <c r="J31" s="660"/>
      <c r="K31" s="290"/>
      <c r="V31" s="506">
        <v>0</v>
      </c>
    </row>
    <row customHeight="1" ht="24">
      <c r="A32" s="506"/>
      <c r="B32" s="506" t="s">
        <v>980</v>
      </c>
      <c r="C32" s="527"/>
      <c r="D32" s="693">
        <v>1</v>
      </c>
      <c r="E32" s="694" t="s">
        <v>981</v>
      </c>
      <c r="F32" s="692" t="s">
        <v>338</v>
      </c>
      <c r="G32" s="814" t="s">
        <v>338</v>
      </c>
      <c r="H32" s="814" t="s">
        <v>338</v>
      </c>
      <c r="I32" s="692" t="s">
        <v>338</v>
      </c>
      <c r="J32" s="692" t="s">
        <v>338</v>
      </c>
      <c r="K32" s="290"/>
      <c r="V32" s="506">
        <v>23</v>
      </c>
    </row>
    <row customHeight="1" ht="11.549999999999999">
      <c r="A33" s="506"/>
      <c r="C33" s="506"/>
      <c r="D33" s="348"/>
      <c r="E33" s="581" t="s">
        <v>616</v>
      </c>
      <c r="F33" s="573"/>
      <c r="G33" s="573"/>
      <c r="H33" s="573"/>
      <c r="I33" s="573"/>
      <c r="J33" s="573"/>
      <c r="K33" s="574"/>
      <c r="U33" s="506"/>
      <c r="V33" s="506">
        <v>11</v>
      </c>
    </row>
    <row customHeight="1" ht="24">
      <c r="A34" s="506"/>
      <c r="B34" s="582" t="s">
        <v>666</v>
      </c>
      <c r="C34" s="527"/>
      <c r="D34" s="693">
        <v>2</v>
      </c>
      <c r="E34" s="694" t="s">
        <v>982</v>
      </c>
      <c r="F34" s="821" t="s">
        <v>338</v>
      </c>
      <c r="G34" s="821" t="s">
        <v>338</v>
      </c>
      <c r="H34" s="821" t="s">
        <v>338</v>
      </c>
      <c r="I34" s="692"/>
      <c r="J34" s="692"/>
      <c r="K34" s="290"/>
      <c r="V34" s="506">
        <v>23</v>
      </c>
    </row>
    <row customHeight="1" ht="11.549999999999999">
      <c r="A35" s="506"/>
      <c r="C35" s="506"/>
      <c r="D35" s="348"/>
      <c r="E35" s="581" t="s">
        <v>983</v>
      </c>
      <c r="F35" s="573"/>
      <c r="G35" s="695"/>
      <c r="H35" s="573"/>
      <c r="I35" s="695"/>
      <c r="J35" s="573"/>
      <c r="K35" s="574"/>
      <c r="U35" s="506"/>
      <c r="V35" s="506">
        <v>11</v>
      </c>
    </row>
    <row customHeight="1" ht="71.25">
      <c r="A36" s="506"/>
      <c r="B36" s="506" t="s">
        <v>984</v>
      </c>
      <c r="C36" s="527"/>
      <c r="D36" s="693">
        <v>3</v>
      </c>
      <c r="E36" s="694" t="s">
        <v>985</v>
      </c>
      <c r="F36" s="696" t="s">
        <v>338</v>
      </c>
      <c r="G36" s="815" t="s">
        <v>986</v>
      </c>
      <c r="H36" s="814" t="s">
        <v>338</v>
      </c>
      <c r="I36" s="525" t="s">
        <v>986</v>
      </c>
      <c r="J36" s="692" t="s">
        <v>338</v>
      </c>
      <c r="K36" s="290" t="s">
        <v>987</v>
      </c>
      <c r="V36" s="506">
        <v>68</v>
      </c>
    </row>
    <row customHeight="1" ht="11.549999999999999">
      <c r="A37" s="506"/>
      <c r="C37" s="506"/>
      <c r="D37" s="348"/>
      <c r="E37" s="581" t="s">
        <v>988</v>
      </c>
      <c r="F37" s="573"/>
      <c r="G37" s="695"/>
      <c r="H37" s="695"/>
      <c r="I37" s="695"/>
      <c r="J37" s="695"/>
      <c r="K37" s="574"/>
      <c r="U37" s="506"/>
      <c r="V37" s="506">
        <v>11</v>
      </c>
    </row>
    <row customHeight="1" ht="71.25">
      <c r="A38" s="506"/>
      <c r="B38" s="506" t="s">
        <v>989</v>
      </c>
      <c r="C38" s="527"/>
      <c r="D38" s="693">
        <v>4</v>
      </c>
      <c r="E38" s="694" t="s">
        <v>990</v>
      </c>
      <c r="F38" s="696" t="s">
        <v>338</v>
      </c>
      <c r="G38" s="815" t="s">
        <v>986</v>
      </c>
      <c r="H38" s="816" t="s">
        <v>338</v>
      </c>
      <c r="I38" s="525" t="s">
        <v>986</v>
      </c>
      <c r="J38" s="522" t="s">
        <v>338</v>
      </c>
      <c r="K38" s="680" t="s">
        <v>991</v>
      </c>
      <c r="V38" s="506">
        <v>68</v>
      </c>
    </row>
    <row customHeight="1" ht="11.549999999999999">
      <c r="A39" s="506"/>
      <c r="C39" s="506"/>
      <c r="D39" s="348"/>
      <c r="E39" s="581" t="s">
        <v>992</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8510C-8647-E092-E439-0.5C4FD6D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993</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332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993</v>
      </c>
      <c r="H9" s="2176" t="s">
        <v>994</v>
      </c>
      <c r="I9" s="2128" t="s">
        <v>995</v>
      </c>
      <c r="J9" s="2128" t="s">
        <v>996</v>
      </c>
      <c r="K9" s="2128" t="s">
        <v>997</v>
      </c>
      <c r="L9" s="2128" t="s">
        <v>998</v>
      </c>
      <c r="M9" s="2128" t="s">
        <v>999</v>
      </c>
      <c r="N9" s="2210" t="s">
        <v>1000</v>
      </c>
      <c r="O9" s="2210"/>
      <c r="P9" s="2210"/>
      <c r="Q9" s="2400" t="s">
        <v>1001</v>
      </c>
      <c r="R9" s="2401"/>
      <c r="S9" s="2401"/>
      <c r="T9" s="2402"/>
      <c r="U9" s="2400" t="s">
        <v>1002</v>
      </c>
      <c r="V9" s="2401"/>
      <c r="W9" s="2401"/>
      <c r="X9" s="2402"/>
      <c r="Y9" s="2102" t="s">
        <v>1003</v>
      </c>
      <c r="Z9" s="2103"/>
      <c r="AA9" s="2103"/>
      <c r="AB9" s="2104"/>
      <c r="AE9" s="759">
        <v>41</v>
      </c>
    </row>
    <row customHeight="1" ht="43.050000000000004">
      <c r="A10" s="906"/>
      <c r="B10" s="906"/>
      <c r="C10" s="906"/>
      <c r="F10" s="2176"/>
      <c r="G10" s="2176"/>
      <c r="H10" s="2233"/>
      <c r="I10" s="2176"/>
      <c r="J10" s="2176"/>
      <c r="K10" s="2176"/>
      <c r="L10" s="2176"/>
      <c r="M10" s="2176"/>
      <c r="N10" s="904" t="s">
        <v>1004</v>
      </c>
      <c r="O10" s="904" t="s">
        <v>1005</v>
      </c>
      <c r="P10" s="905" t="s">
        <v>1006</v>
      </c>
      <c r="Q10" s="916" t="s">
        <v>91</v>
      </c>
      <c r="R10" s="916" t="s">
        <v>1007</v>
      </c>
      <c r="S10" s="916" t="s">
        <v>1008</v>
      </c>
      <c r="T10" s="917" t="s">
        <v>1009</v>
      </c>
      <c r="U10" s="916" t="s">
        <v>91</v>
      </c>
      <c r="V10" s="916" t="s">
        <v>1010</v>
      </c>
      <c r="W10" s="916" t="s">
        <v>1008</v>
      </c>
      <c r="X10" s="917" t="s">
        <v>1009</v>
      </c>
      <c r="Y10" s="302" t="s">
        <v>1011</v>
      </c>
      <c r="Z10" s="2102" t="s">
        <v>90</v>
      </c>
      <c r="AA10" s="2104"/>
      <c r="AB10" s="1050" t="s">
        <v>1012</v>
      </c>
      <c r="AE10" s="759">
        <v>41</v>
      </c>
    </row>
    <row s="1643" customFormat="1" customHeight="1" ht="5.25" hidden="1">
      <c r="A11" s="1053"/>
      <c r="B11" s="1053"/>
      <c r="C11" s="1053"/>
      <c r="E11" s="1051"/>
      <c r="F11" s="2407" t="s">
        <v>408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1013</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1014</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E0231-91D5-B3C3-6506-0.83437AE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332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1015</v>
      </c>
      <c r="G9" s="2410" t="s">
        <v>1016</v>
      </c>
      <c r="H9" s="2411"/>
      <c r="I9" s="2128" t="s">
        <v>1017</v>
      </c>
      <c r="J9" s="2128"/>
      <c r="K9" s="2128" t="s">
        <v>1018</v>
      </c>
      <c r="L9" s="2128"/>
      <c r="M9" s="2128"/>
      <c r="N9" s="2128"/>
      <c r="O9" s="2128"/>
      <c r="P9" s="2128"/>
      <c r="Q9" s="2128"/>
      <c r="R9" s="2128"/>
      <c r="S9" s="2128"/>
      <c r="T9" s="2128"/>
      <c r="U9" s="2128"/>
      <c r="V9" s="2128"/>
      <c r="W9" s="2128"/>
      <c r="X9" s="2128"/>
      <c r="Y9" s="2128"/>
      <c r="Z9" s="2193" t="s">
        <v>1019</v>
      </c>
      <c r="AA9" s="2194"/>
      <c r="AB9" s="2128" t="s">
        <v>1020</v>
      </c>
      <c r="AC9" s="2128"/>
      <c r="AD9" s="2128"/>
      <c r="AE9" s="2128"/>
      <c r="AF9" s="2176" t="s">
        <v>1021</v>
      </c>
      <c r="AG9" s="2128" t="s">
        <v>1022</v>
      </c>
      <c r="AH9" s="2128"/>
      <c r="AI9" s="2176" t="s">
        <v>1023</v>
      </c>
      <c r="AJ9" s="2128" t="s">
        <v>1024</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1025</v>
      </c>
      <c r="L10" s="2102" t="s">
        <v>1026</v>
      </c>
      <c r="M10" s="2104"/>
      <c r="N10" s="2128" t="s">
        <v>1027</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1028</v>
      </c>
      <c r="M11" s="2176" t="s">
        <v>1029</v>
      </c>
      <c r="N11" s="2128" t="s">
        <v>1030</v>
      </c>
      <c r="O11" s="2128"/>
      <c r="P11" s="2419" t="s">
        <v>1011</v>
      </c>
      <c r="Q11" s="2419" t="s">
        <v>1031</v>
      </c>
      <c r="R11" s="2419" t="s">
        <v>1032</v>
      </c>
      <c r="S11" s="2419" t="s">
        <v>1033</v>
      </c>
      <c r="T11" s="2419"/>
      <c r="U11" s="2419"/>
      <c r="V11" s="2419"/>
      <c r="W11" s="2419"/>
      <c r="X11" s="2419"/>
      <c r="Y11" s="2419"/>
      <c r="Z11" s="2195"/>
      <c r="AA11" s="2196"/>
      <c r="AB11" s="2128" t="s">
        <v>1034</v>
      </c>
      <c r="AC11" s="2128"/>
      <c r="AD11" s="2102" t="s">
        <v>1035</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1036</v>
      </c>
      <c r="K12" s="2128"/>
      <c r="L12" s="2233"/>
      <c r="M12" s="2233"/>
      <c r="N12" s="2128"/>
      <c r="O12" s="2128"/>
      <c r="P12" s="2419"/>
      <c r="Q12" s="2419"/>
      <c r="R12" s="2419"/>
      <c r="S12" s="1135" t="s">
        <v>88</v>
      </c>
      <c r="T12" s="1135" t="s">
        <v>89</v>
      </c>
      <c r="U12" s="1135" t="s">
        <v>87</v>
      </c>
      <c r="V12" s="1135" t="s">
        <v>1037</v>
      </c>
      <c r="W12" s="1135" t="s">
        <v>87</v>
      </c>
      <c r="X12" s="1135" t="s">
        <v>1038</v>
      </c>
      <c r="Y12" s="1135" t="s">
        <v>1039</v>
      </c>
      <c r="Z12" s="2201"/>
      <c r="AA12" s="2202"/>
      <c r="AB12" s="1142" t="s">
        <v>1040</v>
      </c>
      <c r="AC12" s="1142" t="s">
        <v>1041</v>
      </c>
      <c r="AD12" s="1142" t="s">
        <v>1040</v>
      </c>
      <c r="AE12" s="1142" t="s">
        <v>1041</v>
      </c>
      <c r="AF12" s="2233"/>
      <c r="AG12" s="1155" t="s">
        <v>1042</v>
      </c>
      <c r="AH12" s="1155" t="s">
        <v>1043</v>
      </c>
      <c r="AI12" s="2233"/>
      <c r="AJ12" s="1155" t="s">
        <v>1042</v>
      </c>
      <c r="AK12" s="1155" t="s">
        <v>1043</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1044</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FAA4B-8727-0048-2348-0.C70346C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332</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1045</v>
      </c>
      <c r="H10" s="2427" t="s">
        <v>1046</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1047</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1048</v>
      </c>
      <c r="G14" s="2422" t="s">
        <v>1049</v>
      </c>
      <c r="H14" s="2422"/>
      <c r="I14" s="2422"/>
      <c r="J14" s="2422"/>
      <c r="K14" s="1235"/>
      <c r="W14" s="1156">
        <v>11</v>
      </c>
    </row>
    <row customHeight="1" ht="11.549999999999999">
      <c r="F15" s="1231">
        <v>1</v>
      </c>
      <c r="G15" s="691" t="s">
        <v>1050</v>
      </c>
      <c r="H15" s="1237">
        <f>SUM(I15:J15)</f>
        <v>0</v>
      </c>
      <c r="I15" s="1237">
        <f>SUM(I16:I27)</f>
        <v>0</v>
      </c>
      <c r="J15" s="1226"/>
      <c r="K15" s="1235"/>
      <c r="W15" s="1156">
        <v>11</v>
      </c>
    </row>
    <row customHeight="1" ht="24">
      <c r="F16" s="1231" t="s">
        <v>1051</v>
      </c>
      <c r="G16" s="1238" t="s">
        <v>1052</v>
      </c>
      <c r="H16" s="1237">
        <f>SUM(I16:J16)</f>
        <v>0</v>
      </c>
      <c r="I16" s="1236"/>
      <c r="J16" s="1226"/>
      <c r="K16" s="1235"/>
      <c r="W16" s="1156">
        <v>23</v>
      </c>
    </row>
    <row customHeight="1" ht="24">
      <c r="F17" s="1231" t="s">
        <v>1053</v>
      </c>
      <c r="G17" s="1238" t="s">
        <v>1054</v>
      </c>
      <c r="H17" s="1237">
        <f>SUM(I17:J17)</f>
        <v>0</v>
      </c>
      <c r="I17" s="1236"/>
      <c r="J17" s="1226"/>
      <c r="K17" s="1235"/>
      <c r="W17" s="1156">
        <v>23</v>
      </c>
    </row>
    <row customHeight="1" ht="35.699999999999996">
      <c r="F18" s="1231" t="s">
        <v>1055</v>
      </c>
      <c r="G18" s="1238" t="s">
        <v>1056</v>
      </c>
      <c r="H18" s="1237">
        <f>SUM(I18:J18)</f>
        <v>0</v>
      </c>
      <c r="I18" s="1236"/>
      <c r="J18" s="1226"/>
      <c r="K18" s="1235"/>
      <c r="W18" s="1156">
        <v>34</v>
      </c>
    </row>
    <row customHeight="1" ht="35.699999999999996">
      <c r="F19" s="1231" t="s">
        <v>1057</v>
      </c>
      <c r="G19" s="1238" t="s">
        <v>1058</v>
      </c>
      <c r="H19" s="1237">
        <f>SUM(I19:J19)</f>
        <v>0</v>
      </c>
      <c r="I19" s="1236"/>
      <c r="J19" s="1226"/>
      <c r="K19" s="1235"/>
      <c r="W19" s="1156">
        <v>34</v>
      </c>
    </row>
    <row customHeight="1" ht="48.29999999999999">
      <c r="F20" s="1231" t="s">
        <v>1059</v>
      </c>
      <c r="G20" s="1238" t="s">
        <v>1060</v>
      </c>
      <c r="H20" s="1237">
        <f>SUM(I20:J20)</f>
        <v>0</v>
      </c>
      <c r="I20" s="1236"/>
      <c r="J20" s="1226"/>
      <c r="K20" s="1235"/>
      <c r="W20" s="1156">
        <v>46</v>
      </c>
    </row>
    <row customHeight="1" ht="35.699999999999996">
      <c r="F21" s="1231" t="s">
        <v>1061</v>
      </c>
      <c r="G21" s="1238" t="s">
        <v>1062</v>
      </c>
      <c r="H21" s="1237">
        <f>SUM(I21:J21)</f>
        <v>0</v>
      </c>
      <c r="I21" s="1236"/>
      <c r="J21" s="1226"/>
      <c r="K21" s="1235"/>
      <c r="W21" s="1156">
        <v>34</v>
      </c>
    </row>
    <row customHeight="1" ht="35.699999999999996">
      <c r="F22" s="1231" t="s">
        <v>1063</v>
      </c>
      <c r="G22" s="1238" t="s">
        <v>1064</v>
      </c>
      <c r="H22" s="1237">
        <f>SUM(I22:J22)</f>
        <v>0</v>
      </c>
      <c r="I22" s="1236"/>
      <c r="J22" s="1226"/>
      <c r="K22" s="1235"/>
      <c r="W22" s="1156">
        <v>34</v>
      </c>
    </row>
    <row customHeight="1" ht="24">
      <c r="F23" s="1231" t="s">
        <v>1065</v>
      </c>
      <c r="G23" s="1238" t="s">
        <v>1066</v>
      </c>
      <c r="H23" s="1237">
        <f>SUM(I23:J23)</f>
        <v>0</v>
      </c>
      <c r="I23" s="1236"/>
      <c r="J23" s="1226"/>
      <c r="K23" s="1235"/>
      <c r="W23" s="1156">
        <v>23</v>
      </c>
    </row>
    <row customHeight="1" ht="24">
      <c r="F24" s="1231" t="s">
        <v>1067</v>
      </c>
      <c r="G24" s="1238" t="s">
        <v>1068</v>
      </c>
      <c r="H24" s="1237">
        <f>SUM(I24:J24)</f>
        <v>0</v>
      </c>
      <c r="I24" s="1236"/>
      <c r="J24" s="1226"/>
      <c r="K24" s="1235"/>
      <c r="W24" s="1156">
        <v>23</v>
      </c>
    </row>
    <row customHeight="1" ht="35.699999999999996">
      <c r="F25" s="1231" t="s">
        <v>1069</v>
      </c>
      <c r="G25" s="1238" t="s">
        <v>1070</v>
      </c>
      <c r="H25" s="1237">
        <f>SUM(I25:J25)</f>
        <v>0</v>
      </c>
      <c r="I25" s="1236"/>
      <c r="J25" s="1226"/>
      <c r="K25" s="1235"/>
      <c r="W25" s="1156">
        <v>34</v>
      </c>
    </row>
    <row customHeight="1" ht="35.699999999999996">
      <c r="F26" s="1231" t="s">
        <v>1071</v>
      </c>
      <c r="G26" s="1238" t="s">
        <v>1072</v>
      </c>
      <c r="H26" s="1237">
        <f>SUM(I26:J26)</f>
        <v>0</v>
      </c>
      <c r="I26" s="1236"/>
      <c r="J26" s="1226"/>
      <c r="K26" s="1235"/>
      <c r="W26" s="1156">
        <v>34</v>
      </c>
    </row>
    <row customHeight="1" ht="11.549999999999999">
      <c r="F27" s="1231" t="s">
        <v>1073</v>
      </c>
      <c r="G27" s="1238" t="s">
        <v>1074</v>
      </c>
      <c r="H27" s="1237">
        <f>SUM(I27:J27)</f>
        <v>0</v>
      </c>
      <c r="I27" s="1236"/>
      <c r="J27" s="1226"/>
      <c r="K27" s="1235"/>
      <c r="W27" s="1156">
        <v>11</v>
      </c>
    </row>
    <row customHeight="1" ht="11.549999999999999">
      <c r="F28" s="1231">
        <v>2</v>
      </c>
      <c r="G28" s="691" t="s">
        <v>1075</v>
      </c>
      <c r="H28" s="1237">
        <f>SUM(I28:J28)</f>
        <v>0</v>
      </c>
      <c r="I28" s="1237">
        <f>SUM(I29:I31)</f>
        <v>0</v>
      </c>
      <c r="J28" s="1226"/>
      <c r="K28" s="1235"/>
      <c r="W28" s="1156">
        <v>11</v>
      </c>
    </row>
    <row customHeight="1" ht="11.549999999999999">
      <c r="F29" s="1231" t="s">
        <v>738</v>
      </c>
      <c r="G29" s="1238" t="s">
        <v>1076</v>
      </c>
      <c r="H29" s="1237">
        <f>SUM(I29:J29)</f>
        <v>0</v>
      </c>
      <c r="I29" s="1236"/>
      <c r="J29" s="1226"/>
      <c r="K29" s="1235"/>
      <c r="W29" s="1156">
        <v>11</v>
      </c>
    </row>
    <row customHeight="1" ht="11.549999999999999">
      <c r="F30" s="1231" t="s">
        <v>339</v>
      </c>
      <c r="G30" s="1238" t="s">
        <v>1077</v>
      </c>
      <c r="H30" s="1237">
        <f>SUM(I30:J30)</f>
        <v>0</v>
      </c>
      <c r="I30" s="1236"/>
      <c r="J30" s="1226"/>
      <c r="K30" s="1235"/>
      <c r="W30" s="1156">
        <v>11</v>
      </c>
    </row>
    <row customHeight="1" ht="11.549999999999999">
      <c r="F31" s="1231" t="s">
        <v>342</v>
      </c>
      <c r="G31" s="1238" t="s">
        <v>1078</v>
      </c>
      <c r="H31" s="1237">
        <f>SUM(I31:J31)</f>
        <v>0</v>
      </c>
      <c r="I31" s="1236"/>
      <c r="J31" s="1226"/>
      <c r="K31" s="1235"/>
      <c r="W31" s="1156">
        <v>11</v>
      </c>
    </row>
    <row customHeight="1" ht="11.549999999999999">
      <c r="F32" s="1231">
        <v>3</v>
      </c>
      <c r="G32" s="691" t="s">
        <v>1079</v>
      </c>
      <c r="H32" s="1237">
        <f>SUM(I32:J32)</f>
        <v>0</v>
      </c>
      <c r="I32" s="1237">
        <f>SUM(I33:I34)</f>
        <v>0</v>
      </c>
      <c r="J32" s="1226"/>
      <c r="K32" s="1235"/>
      <c r="W32" s="1156">
        <v>11</v>
      </c>
    </row>
    <row customHeight="1" ht="48.29999999999999">
      <c r="F33" s="1231" t="s">
        <v>356</v>
      </c>
      <c r="G33" s="1238" t="s">
        <v>1080</v>
      </c>
      <c r="H33" s="1237">
        <f>SUM(I33:J33)</f>
        <v>0</v>
      </c>
      <c r="I33" s="1236"/>
      <c r="J33" s="1226"/>
      <c r="K33" s="1235"/>
      <c r="W33" s="1156">
        <v>46</v>
      </c>
    </row>
    <row customHeight="1" ht="11.549999999999999">
      <c r="F34" s="1231" t="s">
        <v>364</v>
      </c>
      <c r="G34" s="1238" t="s">
        <v>1081</v>
      </c>
      <c r="H34" s="1237">
        <f>SUM(I34:J34)</f>
        <v>0</v>
      </c>
      <c r="I34" s="1236"/>
      <c r="J34" s="1226"/>
      <c r="K34" s="1235"/>
      <c r="W34" s="1156">
        <v>11</v>
      </c>
    </row>
    <row customHeight="1" ht="11.549999999999999">
      <c r="F35" s="1231">
        <v>4</v>
      </c>
      <c r="G35" s="691" t="s">
        <v>1082</v>
      </c>
      <c r="H35" s="1237">
        <f>SUM(I35:J35)</f>
        <v>0</v>
      </c>
      <c r="I35" s="1236"/>
      <c r="J35" s="1226"/>
      <c r="K35" s="1235"/>
      <c r="W35" s="1156">
        <v>11</v>
      </c>
    </row>
    <row customHeight="1" ht="11.549999999999999">
      <c r="F36" s="1231"/>
      <c r="G36" s="694" t="s">
        <v>1083</v>
      </c>
      <c r="H36" s="1237">
        <f>SUM(I36:J36)</f>
        <v>0</v>
      </c>
      <c r="I36" s="1237">
        <f>SUM(I15,I28,I32,I35)</f>
        <v>0</v>
      </c>
      <c r="J36" s="1226"/>
      <c r="K36" s="1235"/>
      <c r="W36" s="1156">
        <v>11</v>
      </c>
    </row>
    <row customHeight="1" ht="29.25">
      <c r="F37" s="1232" t="s">
        <v>1084</v>
      </c>
      <c r="G37" s="2423" t="s">
        <v>1085</v>
      </c>
      <c r="H37" s="2423"/>
      <c r="I37" s="2423"/>
      <c r="J37" s="2423"/>
      <c r="K37" s="1235"/>
      <c r="W37" s="1156">
        <v>28</v>
      </c>
    </row>
    <row customHeight="1" ht="24">
      <c r="F38" s="1231" t="s">
        <v>111</v>
      </c>
      <c r="G38" s="691" t="s">
        <v>1086</v>
      </c>
      <c r="H38" s="1237">
        <f>SUM(I38:J38)</f>
        <v>0</v>
      </c>
      <c r="I38" s="1237">
        <f>SUM(I39,I44,I47)</f>
        <v>0</v>
      </c>
      <c r="J38" s="1226"/>
      <c r="K38" s="1235"/>
      <c r="W38" s="1156">
        <v>23</v>
      </c>
    </row>
    <row customHeight="1" ht="11.549999999999999">
      <c r="F39" s="1231" t="s">
        <v>1051</v>
      </c>
      <c r="G39" s="1238" t="s">
        <v>1050</v>
      </c>
      <c r="H39" s="1237">
        <f>SUM(I39:J39)</f>
        <v>0</v>
      </c>
      <c r="I39" s="1237">
        <f>SUM(I40:I43)</f>
        <v>0</v>
      </c>
      <c r="J39" s="1226"/>
      <c r="K39" s="1235"/>
      <c r="W39" s="1156">
        <v>11</v>
      </c>
    </row>
    <row customHeight="1" ht="24">
      <c r="F40" s="1231" t="s">
        <v>1087</v>
      </c>
      <c r="G40" s="1239" t="s">
        <v>1088</v>
      </c>
      <c r="H40" s="1237">
        <f>SUM(I40:J40)</f>
        <v>0</v>
      </c>
      <c r="I40" s="1236"/>
      <c r="J40" s="1226"/>
      <c r="K40" s="1235"/>
      <c r="W40" s="1156">
        <v>23</v>
      </c>
    </row>
    <row customHeight="1" ht="11.549999999999999">
      <c r="F41" s="1231" t="s">
        <v>1089</v>
      </c>
      <c r="G41" s="1239" t="s">
        <v>1090</v>
      </c>
      <c r="H41" s="1237">
        <f>SUM(I41:J41)</f>
        <v>0</v>
      </c>
      <c r="I41" s="1236"/>
      <c r="J41" s="1226"/>
      <c r="K41" s="1235"/>
      <c r="W41" s="1156">
        <v>11</v>
      </c>
    </row>
    <row customHeight="1" ht="11.549999999999999">
      <c r="F42" s="1231" t="s">
        <v>1091</v>
      </c>
      <c r="G42" s="1239" t="s">
        <v>1092</v>
      </c>
      <c r="H42" s="1237">
        <f>SUM(I42:J42)</f>
        <v>0</v>
      </c>
      <c r="I42" s="1236"/>
      <c r="J42" s="1226"/>
      <c r="K42" s="1235"/>
      <c r="W42" s="1156">
        <v>11</v>
      </c>
    </row>
    <row customHeight="1" ht="35.699999999999996">
      <c r="F43" s="1231" t="s">
        <v>1093</v>
      </c>
      <c r="G43" s="1239" t="s">
        <v>1094</v>
      </c>
      <c r="H43" s="1237">
        <f>SUM(I43:J43)</f>
        <v>0</v>
      </c>
      <c r="I43" s="1236"/>
      <c r="J43" s="1226"/>
      <c r="K43" s="1235"/>
      <c r="W43" s="1156">
        <v>34</v>
      </c>
    </row>
    <row customHeight="1" ht="11.549999999999999">
      <c r="F44" s="1231" t="s">
        <v>1053</v>
      </c>
      <c r="G44" s="1238" t="s">
        <v>1079</v>
      </c>
      <c r="H44" s="1237">
        <f>SUM(I44:J44)</f>
        <v>0</v>
      </c>
      <c r="I44" s="1237">
        <f>SUM(I45:I46)</f>
        <v>0</v>
      </c>
      <c r="J44" s="1226"/>
      <c r="K44" s="1235"/>
      <c r="W44" s="1156">
        <v>11</v>
      </c>
    </row>
    <row customHeight="1" ht="48.29999999999999">
      <c r="F45" s="1231" t="s">
        <v>1095</v>
      </c>
      <c r="G45" s="1239" t="s">
        <v>1080</v>
      </c>
      <c r="H45" s="1237">
        <f>SUM(I45:J45)</f>
        <v>0</v>
      </c>
      <c r="I45" s="1236"/>
      <c r="J45" s="1226"/>
      <c r="K45" s="1235"/>
      <c r="W45" s="1156">
        <v>46</v>
      </c>
    </row>
    <row customHeight="1" ht="11.549999999999999">
      <c r="F46" s="1231" t="s">
        <v>1096</v>
      </c>
      <c r="G46" s="1239" t="s">
        <v>1081</v>
      </c>
      <c r="H46" s="1237">
        <f>SUM(I46:J46)</f>
        <v>0</v>
      </c>
      <c r="I46" s="1236"/>
      <c r="J46" s="1226"/>
      <c r="K46" s="1235"/>
      <c r="W46" s="1156">
        <v>11</v>
      </c>
    </row>
    <row customHeight="1" ht="11.549999999999999">
      <c r="F47" s="1231" t="s">
        <v>1055</v>
      </c>
      <c r="G47" s="1238" t="s">
        <v>1097</v>
      </c>
      <c r="H47" s="1237">
        <f>SUM(I47:J47)</f>
        <v>0</v>
      </c>
      <c r="I47" s="1236"/>
      <c r="J47" s="1226"/>
      <c r="K47" s="1235"/>
      <c r="W47" s="1156">
        <v>11</v>
      </c>
    </row>
    <row customHeight="1" ht="24">
      <c r="F48" s="1231" t="s">
        <v>112</v>
      </c>
      <c r="G48" s="691" t="s">
        <v>1098</v>
      </c>
      <c r="H48" s="1237">
        <f>SUM(I48:J48)</f>
        <v>0</v>
      </c>
      <c r="I48" s="1237">
        <f>SUM(I49,I54,I57)</f>
        <v>0</v>
      </c>
      <c r="J48" s="1226"/>
      <c r="K48" s="1235"/>
      <c r="W48" s="1156">
        <v>23</v>
      </c>
    </row>
    <row customHeight="1" ht="11.549999999999999">
      <c r="F49" s="1231" t="s">
        <v>738</v>
      </c>
      <c r="G49" s="1238" t="s">
        <v>1050</v>
      </c>
      <c r="H49" s="1237">
        <f>SUM(I49:J49)</f>
        <v>0</v>
      </c>
      <c r="I49" s="1237">
        <f>SUM(I50:I53)</f>
        <v>0</v>
      </c>
      <c r="J49" s="1226"/>
      <c r="K49" s="1235"/>
      <c r="W49" s="1156">
        <v>11</v>
      </c>
    </row>
    <row customHeight="1" ht="24">
      <c r="F50" s="1231" t="s">
        <v>741</v>
      </c>
      <c r="G50" s="1239" t="s">
        <v>1088</v>
      </c>
      <c r="H50" s="1237">
        <f>SUM(I50:J50)</f>
        <v>0</v>
      </c>
      <c r="I50" s="1236"/>
      <c r="J50" s="1226"/>
      <c r="K50" s="1235"/>
      <c r="W50" s="1156">
        <v>23</v>
      </c>
    </row>
    <row customHeight="1" ht="11.549999999999999">
      <c r="F51" s="1231" t="s">
        <v>744</v>
      </c>
      <c r="G51" s="1239" t="s">
        <v>1090</v>
      </c>
      <c r="H51" s="1237">
        <f>SUM(I51:J51)</f>
        <v>0</v>
      </c>
      <c r="I51" s="1236"/>
      <c r="J51" s="1226"/>
      <c r="K51" s="1235"/>
      <c r="W51" s="1156">
        <v>11</v>
      </c>
    </row>
    <row customHeight="1" ht="11.549999999999999">
      <c r="F52" s="1231" t="s">
        <v>1099</v>
      </c>
      <c r="G52" s="1239" t="s">
        <v>1092</v>
      </c>
      <c r="H52" s="1237">
        <f>SUM(I52:J52)</f>
        <v>0</v>
      </c>
      <c r="I52" s="1236"/>
      <c r="J52" s="1226"/>
      <c r="K52" s="1235"/>
      <c r="W52" s="1156">
        <v>11</v>
      </c>
    </row>
    <row customHeight="1" ht="35.699999999999996">
      <c r="F53" s="1231" t="s">
        <v>1100</v>
      </c>
      <c r="G53" s="1239" t="s">
        <v>1094</v>
      </c>
      <c r="H53" s="1237">
        <f>SUM(I53:J53)</f>
        <v>0</v>
      </c>
      <c r="I53" s="1236"/>
      <c r="J53" s="1226"/>
      <c r="K53" s="1235"/>
      <c r="W53" s="1156">
        <v>34</v>
      </c>
    </row>
    <row customHeight="1" ht="11.549999999999999">
      <c r="F54" s="1231" t="s">
        <v>339</v>
      </c>
      <c r="G54" s="1238" t="s">
        <v>1079</v>
      </c>
      <c r="H54" s="1237">
        <f>SUM(I54:J54)</f>
        <v>0</v>
      </c>
      <c r="I54" s="1237">
        <f>SUM(I55:I56)</f>
        <v>0</v>
      </c>
      <c r="J54" s="1226"/>
      <c r="K54" s="1235"/>
      <c r="W54" s="1156">
        <v>11</v>
      </c>
    </row>
    <row customHeight="1" ht="48.29999999999999">
      <c r="F55" s="1231" t="s">
        <v>748</v>
      </c>
      <c r="G55" s="1239" t="s">
        <v>1080</v>
      </c>
      <c r="H55" s="1237">
        <f>SUM(I55:J55)</f>
        <v>0</v>
      </c>
      <c r="I55" s="1236"/>
      <c r="J55" s="1226"/>
      <c r="K55" s="1235"/>
      <c r="W55" s="1156">
        <v>46</v>
      </c>
    </row>
    <row customHeight="1" ht="11.549999999999999">
      <c r="F56" s="1231" t="s">
        <v>750</v>
      </c>
      <c r="G56" s="1239" t="s">
        <v>1081</v>
      </c>
      <c r="H56" s="1237">
        <f>SUM(I56:J56)</f>
        <v>0</v>
      </c>
      <c r="I56" s="1236"/>
      <c r="J56" s="1226"/>
      <c r="K56" s="1235"/>
      <c r="W56" s="1156">
        <v>11</v>
      </c>
    </row>
    <row customHeight="1" ht="11.549999999999999">
      <c r="F57" s="1231" t="s">
        <v>342</v>
      </c>
      <c r="G57" s="1238" t="s">
        <v>1097</v>
      </c>
      <c r="H57" s="1237">
        <f>SUM(I57:J57)</f>
        <v>0</v>
      </c>
      <c r="I57" s="1236"/>
      <c r="J57" s="1226"/>
      <c r="K57" s="1235"/>
      <c r="W57" s="1156">
        <v>11</v>
      </c>
    </row>
    <row customHeight="1" ht="11.549999999999999">
      <c r="F58" s="1231"/>
      <c r="G58" s="1240" t="s">
        <v>1083</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A839E-493D-9E48-75EF-0.911D763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1101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1102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332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1103</v>
      </c>
      <c r="H11" s="2438" t="s">
        <v>1104</v>
      </c>
      <c r="I11" s="2438" t="s">
        <v>1105</v>
      </c>
      <c r="J11" s="2439"/>
      <c r="K11" s="2439"/>
      <c r="L11" s="2439"/>
      <c r="M11" s="2439"/>
      <c r="N11" s="2439"/>
      <c r="O11" s="2210" t="s">
        <v>1106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1106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1106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1107</v>
      </c>
      <c r="P12" s="2210"/>
      <c r="Q12" s="2210"/>
      <c r="R12" s="2210"/>
      <c r="S12" s="2210" t="s">
        <v>1108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1109</v>
      </c>
      <c r="BU12" s="2388"/>
      <c r="BV12" s="2388"/>
      <c r="BW12" s="2434"/>
      <c r="BX12" s="2387" t="s">
        <v>1110</v>
      </c>
      <c r="BY12" s="2388"/>
      <c r="BZ12" s="2388"/>
      <c r="CA12" s="2434"/>
      <c r="CB12" s="2387" t="s">
        <v>1111</v>
      </c>
      <c r="CC12" s="2434"/>
      <c r="CD12" s="2387" t="s">
        <v>1112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1113</v>
      </c>
      <c r="CZ12" s="2388"/>
      <c r="DA12" s="2388"/>
      <c r="DB12" s="2388"/>
      <c r="DC12" s="2388"/>
      <c r="DD12" s="2434"/>
      <c r="DE12" s="2387" t="s">
        <v>1114</v>
      </c>
      <c r="DF12" s="2434"/>
      <c r="DG12" s="2387" t="s">
        <v>1112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1115</v>
      </c>
      <c r="P13" s="2210"/>
      <c r="Q13" s="2210"/>
      <c r="R13" s="2210"/>
      <c r="S13" s="2337" t="s">
        <v>1116</v>
      </c>
      <c r="T13" s="2389"/>
      <c r="U13" s="2128" t="s">
        <v>1117</v>
      </c>
      <c r="V13" s="2128"/>
      <c r="W13" s="2128"/>
      <c r="X13" s="2128"/>
      <c r="Y13" s="2128" t="s">
        <v>1118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1119</v>
      </c>
      <c r="BU13" s="2389"/>
      <c r="BV13" s="2337" t="s">
        <v>1120</v>
      </c>
      <c r="BW13" s="2389"/>
      <c r="BX13" s="2337" t="s">
        <v>1121</v>
      </c>
      <c r="BY13" s="2389"/>
      <c r="BZ13" s="2337" t="s">
        <v>1122</v>
      </c>
      <c r="CA13" s="2389"/>
      <c r="CB13" s="2337" t="s">
        <v>1123</v>
      </c>
      <c r="CC13" s="2389"/>
      <c r="CD13" s="2337" t="s">
        <v>1124</v>
      </c>
      <c r="CE13" s="2389"/>
      <c r="CF13" s="2337" t="s">
        <v>1125</v>
      </c>
      <c r="CG13" s="2389"/>
      <c r="CH13" s="2387" t="s">
        <v>1126</v>
      </c>
      <c r="CI13" s="2388"/>
      <c r="CJ13" s="2388"/>
      <c r="CK13" s="2434"/>
      <c r="CL13" s="2437"/>
      <c r="CM13" s="2435"/>
      <c r="CN13" s="2435"/>
      <c r="CO13" s="2435"/>
      <c r="CP13" s="2435"/>
      <c r="CQ13" s="2435"/>
      <c r="CR13" s="2435"/>
      <c r="CS13" s="2435"/>
      <c r="CT13" s="2435"/>
      <c r="CU13" s="2435"/>
      <c r="CV13" s="2435"/>
      <c r="CW13" s="2435"/>
      <c r="CX13" s="2454"/>
      <c r="CY13" s="2337" t="s">
        <v>1127</v>
      </c>
      <c r="CZ13" s="2389"/>
      <c r="DA13" s="2337" t="s">
        <v>1128</v>
      </c>
      <c r="DB13" s="2389"/>
      <c r="DC13" s="2337" t="s">
        <v>1129</v>
      </c>
      <c r="DD13" s="2389"/>
      <c r="DE13" s="2337" t="s">
        <v>1130</v>
      </c>
      <c r="DF13" s="2389"/>
      <c r="DG13" s="2387" t="s">
        <v>1131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1132</v>
      </c>
      <c r="P14" s="2389"/>
      <c r="Q14" s="2337" t="s">
        <v>1133</v>
      </c>
      <c r="R14" s="2389"/>
      <c r="S14" s="2338"/>
      <c r="T14" s="2214"/>
      <c r="U14" s="2337" t="s">
        <v>865</v>
      </c>
      <c r="V14" s="2389"/>
      <c r="W14" s="2337" t="s">
        <v>868</v>
      </c>
      <c r="X14" s="2389"/>
      <c r="Y14" s="2337" t="s">
        <v>865</v>
      </c>
      <c r="Z14" s="2389"/>
      <c r="AA14" s="2337" t="s">
        <v>875</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1134</v>
      </c>
      <c r="CI14" s="2389"/>
      <c r="CJ14" s="2337" t="s">
        <v>1135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1136</v>
      </c>
      <c r="DH14" s="2389"/>
      <c r="DI14" s="2337" t="s">
        <v>1137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855</v>
      </c>
      <c r="P16" s="2434"/>
      <c r="Q16" s="2387" t="s">
        <v>857</v>
      </c>
      <c r="R16" s="2434"/>
      <c r="S16" s="2387" t="s">
        <v>861</v>
      </c>
      <c r="T16" s="2434"/>
      <c r="U16" s="2387" t="s">
        <v>866</v>
      </c>
      <c r="V16" s="2434"/>
      <c r="W16" s="2387" t="s">
        <v>869</v>
      </c>
      <c r="X16" s="2434"/>
      <c r="Y16" s="2387" t="s">
        <v>873</v>
      </c>
      <c r="Z16" s="2434"/>
      <c r="AA16" s="2387" t="s">
        <v>876</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588</v>
      </c>
      <c r="BU16" s="2434"/>
      <c r="BV16" s="2387" t="s">
        <v>588</v>
      </c>
      <c r="BW16" s="2434"/>
      <c r="BX16" s="2387" t="s">
        <v>588</v>
      </c>
      <c r="BY16" s="2434"/>
      <c r="BZ16" s="2387" t="s">
        <v>588</v>
      </c>
      <c r="CA16" s="2434"/>
      <c r="CB16" s="2387" t="s">
        <v>1138</v>
      </c>
      <c r="CC16" s="2434"/>
      <c r="CD16" s="2387" t="s">
        <v>588</v>
      </c>
      <c r="CE16" s="2434"/>
      <c r="CF16" s="2387" t="s">
        <v>1139</v>
      </c>
      <c r="CG16" s="2434"/>
      <c r="CH16" s="2387" t="s">
        <v>1140</v>
      </c>
      <c r="CI16" s="2434"/>
      <c r="CJ16" s="2387" t="s">
        <v>1140</v>
      </c>
      <c r="CK16" s="2434"/>
      <c r="CL16" s="2437"/>
      <c r="CM16" s="2435"/>
      <c r="CN16" s="2435"/>
      <c r="CO16" s="2435"/>
      <c r="CP16" s="2435"/>
      <c r="CQ16" s="2435"/>
      <c r="CR16" s="2435"/>
      <c r="CS16" s="2435"/>
      <c r="CT16" s="2435"/>
      <c r="CU16" s="2435"/>
      <c r="CV16" s="2435"/>
      <c r="CW16" s="2435"/>
      <c r="CX16" s="2454"/>
      <c r="CY16" s="2337" t="s">
        <v>588</v>
      </c>
      <c r="CZ16" s="2389"/>
      <c r="DA16" s="2337" t="s">
        <v>588</v>
      </c>
      <c r="DB16" s="2389"/>
      <c r="DC16" s="2337" t="s">
        <v>588</v>
      </c>
      <c r="DD16" s="2389"/>
      <c r="DE16" s="2387" t="s">
        <v>1138</v>
      </c>
      <c r="DF16" s="2434"/>
      <c r="DG16" s="2387" t="s">
        <v>1141</v>
      </c>
      <c r="DH16" s="2434"/>
      <c r="DI16" s="2387" t="s">
        <v>1141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1142</v>
      </c>
      <c r="P17" s="1192" t="s">
        <v>1143</v>
      </c>
      <c r="Q17" s="1192" t="s">
        <v>1142</v>
      </c>
      <c r="R17" s="1192" t="s">
        <v>1143</v>
      </c>
      <c r="S17" s="1192" t="s">
        <v>1142</v>
      </c>
      <c r="T17" s="1192" t="s">
        <v>1143</v>
      </c>
      <c r="U17" s="1192" t="s">
        <v>1142</v>
      </c>
      <c r="V17" s="1192" t="s">
        <v>1143</v>
      </c>
      <c r="W17" s="1192" t="s">
        <v>1142</v>
      </c>
      <c r="X17" s="1192" t="s">
        <v>1143</v>
      </c>
      <c r="Y17" s="1192" t="s">
        <v>1142</v>
      </c>
      <c r="Z17" s="1192" t="s">
        <v>1143</v>
      </c>
      <c r="AA17" s="1192" t="s">
        <v>1142</v>
      </c>
      <c r="AB17" s="1192" t="s">
        <v>1143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1142</v>
      </c>
      <c r="BU17" s="1192" t="s">
        <v>1143</v>
      </c>
      <c r="BV17" s="1192" t="s">
        <v>1142</v>
      </c>
      <c r="BW17" s="1192" t="s">
        <v>1143</v>
      </c>
      <c r="BX17" s="1192" t="s">
        <v>1142</v>
      </c>
      <c r="BY17" s="1192" t="s">
        <v>1143</v>
      </c>
      <c r="BZ17" s="1192" t="s">
        <v>1142</v>
      </c>
      <c r="CA17" s="1192" t="s">
        <v>1143</v>
      </c>
      <c r="CB17" s="1192" t="s">
        <v>1142</v>
      </c>
      <c r="CC17" s="1192" t="s">
        <v>1143</v>
      </c>
      <c r="CD17" s="1192" t="s">
        <v>1142</v>
      </c>
      <c r="CE17" s="1192" t="s">
        <v>1143</v>
      </c>
      <c r="CF17" s="1192" t="s">
        <v>1142</v>
      </c>
      <c r="CG17" s="1192" t="s">
        <v>1143</v>
      </c>
      <c r="CH17" s="1192" t="s">
        <v>1142</v>
      </c>
      <c r="CI17" s="1192" t="s">
        <v>1143</v>
      </c>
      <c r="CJ17" s="1192" t="s">
        <v>1142</v>
      </c>
      <c r="CK17" s="1192" t="s">
        <v>1143</v>
      </c>
      <c r="CL17" s="2437"/>
      <c r="CM17" s="2435"/>
      <c r="CN17" s="2435"/>
      <c r="CO17" s="2435"/>
      <c r="CP17" s="2435"/>
      <c r="CQ17" s="2435"/>
      <c r="CR17" s="2435"/>
      <c r="CS17" s="2435"/>
      <c r="CT17" s="2435"/>
      <c r="CU17" s="2435"/>
      <c r="CV17" s="2435"/>
      <c r="CW17" s="2435"/>
      <c r="CX17" s="2454"/>
      <c r="CY17" s="1192" t="s">
        <v>1142</v>
      </c>
      <c r="CZ17" s="1192" t="s">
        <v>1143</v>
      </c>
      <c r="DA17" s="1192" t="s">
        <v>1142</v>
      </c>
      <c r="DB17" s="1192" t="s">
        <v>1143</v>
      </c>
      <c r="DC17" s="1192" t="s">
        <v>1142</v>
      </c>
      <c r="DD17" s="1192" t="s">
        <v>1143</v>
      </c>
      <c r="DE17" s="1192" t="s">
        <v>1142</v>
      </c>
      <c r="DF17" s="1192" t="s">
        <v>1143</v>
      </c>
      <c r="DG17" s="1192" t="s">
        <v>1142</v>
      </c>
      <c r="DH17" s="1192" t="s">
        <v>1143</v>
      </c>
      <c r="DI17" s="1192" t="s">
        <v>1142</v>
      </c>
      <c r="DJ17" s="1192" t="s">
        <v>1143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408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5F4D9-C41D-D28D-6006-0.493E2AED}"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173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333</v>
      </c>
      <c r="S9" s="506">
        <v>15</v>
      </c>
    </row>
    <row s="1636" customFormat="1" customHeight="1" ht="15.75">
      <c r="A10" s="760"/>
      <c r="C10" s="177"/>
      <c r="D10" s="712"/>
      <c r="E10" s="2368" t="s">
        <v>594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595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332</v>
      </c>
      <c r="E12" s="2371"/>
      <c r="F12" s="2371"/>
      <c r="G12" s="888"/>
      <c r="H12" s="888"/>
      <c r="I12" s="2128"/>
      <c r="R12" s="676"/>
      <c r="S12" s="759">
        <v>15</v>
      </c>
    </row>
    <row customHeight="1" ht="35.699999999999996">
      <c r="C13" s="177"/>
      <c r="D13" s="762" t="s">
        <v>90</v>
      </c>
      <c r="E13" s="761" t="s">
        <v>334</v>
      </c>
      <c r="F13" s="761" t="s">
        <v>596</v>
      </c>
      <c r="G13" s="809" t="s">
        <v>335</v>
      </c>
      <c r="H13" s="755" t="s">
        <v>335</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1144</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1144</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1144</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338</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1145</v>
      </c>
      <c r="E20" s="689"/>
      <c r="F20" s="510"/>
      <c r="G20" s="510"/>
      <c r="H20" s="510"/>
      <c r="I20" s="1764"/>
      <c r="S20" s="506">
        <v>0</v>
      </c>
    </row>
    <row customHeight="1" ht="29.25">
      <c r="C21" s="452"/>
      <c r="D21" s="540" t="s">
        <v>345</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1146</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BFA5-AD0B-381D-3A01-0.DC21A925}"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332</v>
      </c>
      <c r="E9" s="2210"/>
      <c r="F9" s="2210"/>
      <c r="G9" s="2390" t="s">
        <v>333</v>
      </c>
      <c r="Q9" s="84">
        <v>14</v>
      </c>
    </row>
    <row customHeight="1" ht="24">
      <c r="C10" s="97"/>
      <c r="D10" s="106" t="s">
        <v>90</v>
      </c>
      <c r="E10" s="109" t="s">
        <v>334</v>
      </c>
      <c r="F10" s="109" t="s">
        <v>422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338</v>
      </c>
      <c r="G12" s="152"/>
      <c r="Q12" s="84">
        <v>62</v>
      </c>
    </row>
    <row customHeight="1" ht="24">
      <c r="A13" s="193"/>
      <c r="C13" s="97"/>
      <c r="D13" s="148" t="s">
        <v>1051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338</v>
      </c>
      <c r="G13" s="152"/>
      <c r="Q13" s="84">
        <v>23</v>
      </c>
    </row>
    <row customHeight="1" ht="14.699999999999998">
      <c r="A14" s="193"/>
      <c r="C14" s="97"/>
      <c r="D14" s="148" t="s">
        <v>1087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1147</v>
      </c>
      <c r="F15" s="202"/>
      <c r="G15" s="2172"/>
      <c r="Q15" s="84">
        <v>15</v>
      </c>
    </row>
    <row customHeight="1" ht="14.699999999999998">
      <c r="A16" s="193"/>
      <c r="C16" s="97"/>
      <c r="D16" s="148" t="s">
        <v>1053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338</v>
      </c>
      <c r="G16" s="338"/>
      <c r="Q16" s="84">
        <v>14</v>
      </c>
    </row>
    <row customHeight="1" ht="14.699999999999998">
      <c r="A17" s="193"/>
      <c r="C17" s="97"/>
      <c r="D17" s="148" t="s">
        <v>1095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1148</v>
      </c>
      <c r="F18" s="339"/>
      <c r="G18" s="2172"/>
      <c r="I18" s="351"/>
      <c r="J18" s="351"/>
      <c r="Q18" s="343">
        <v>21</v>
      </c>
    </row>
    <row s="1636" customFormat="1" customHeight="1" ht="256.5" hidden="1">
      <c r="A19" s="344"/>
      <c r="B19" s="418"/>
      <c r="C19" s="377"/>
      <c r="D19" s="885" t="s">
        <v>1055</v>
      </c>
      <c r="E19" s="884" t="s">
        <v>1149</v>
      </c>
      <c r="F19" s="386"/>
      <c r="G19" s="338" t="s">
        <v>1150</v>
      </c>
      <c r="I19" s="501"/>
      <c r="J19" s="501"/>
      <c r="Q19" s="759">
        <v>0</v>
      </c>
    </row>
    <row s="1636" customFormat="1" customHeight="1" ht="14.699999999999998">
      <c r="A20" s="344"/>
      <c r="B20" s="147"/>
      <c r="C20" s="308"/>
      <c r="D20" s="886">
        <v>2</v>
      </c>
      <c r="E20" s="331" t="s">
        <v>1151</v>
      </c>
      <c r="F20" s="199" t="s">
        <v>338</v>
      </c>
      <c r="G20" s="338"/>
      <c r="I20" s="351"/>
      <c r="J20" s="351"/>
      <c r="Q20" s="343">
        <v>14</v>
      </c>
    </row>
    <row s="1636" customFormat="1" customHeight="1" ht="18.75" hidden="1">
      <c r="A21" s="344"/>
      <c r="B21" s="147"/>
      <c r="C21" s="308"/>
      <c r="D21" s="334" t="s">
        <v>666</v>
      </c>
      <c r="E21" s="333"/>
      <c r="F21" s="332"/>
      <c r="G21" s="342"/>
      <c r="H21" s="335"/>
      <c r="I21" s="351"/>
      <c r="J21" s="351"/>
      <c r="Q21" s="343">
        <v>0</v>
      </c>
    </row>
    <row customHeight="1" ht="15.75">
      <c r="A22" s="193"/>
      <c r="C22" s="97"/>
      <c r="D22" s="110"/>
      <c r="E22" s="204" t="s">
        <v>354</v>
      </c>
      <c r="F22" s="339"/>
      <c r="G22" s="340"/>
      <c r="Q22" s="84">
        <v>15</v>
      </c>
    </row>
    <row s="1636" customFormat="1" customHeight="1" ht="22.5" hidden="1">
      <c r="A23" s="344"/>
      <c r="B23" s="1161"/>
      <c r="C23" s="377"/>
      <c r="D23" s="1674" t="s">
        <v>112</v>
      </c>
      <c r="E23" s="198" t="s">
        <v>1152</v>
      </c>
      <c r="F23" s="1671" t="s">
        <v>338</v>
      </c>
      <c r="G23" s="346"/>
      <c r="I23" s="1625"/>
      <c r="J23" s="1625"/>
      <c r="Q23" s="1632">
        <v>0</v>
      </c>
    </row>
    <row s="1636" customFormat="1" customHeight="1" ht="14.25" hidden="1">
      <c r="A24" s="344"/>
      <c r="B24" s="1161"/>
      <c r="C24" s="377"/>
      <c r="D24" s="1674" t="s">
        <v>738</v>
      </c>
      <c r="E24" s="1673" t="s">
        <v>1153</v>
      </c>
      <c r="F24" s="1671" t="s">
        <v>338</v>
      </c>
      <c r="G24" s="338"/>
      <c r="I24" s="1625"/>
      <c r="J24" s="1625"/>
      <c r="Q24" s="1632">
        <v>0</v>
      </c>
    </row>
    <row s="1636" customFormat="1" customHeight="1" ht="14.25" hidden="1">
      <c r="A25" s="344"/>
      <c r="B25" s="1161"/>
      <c r="C25" s="377"/>
      <c r="D25" s="1674" t="s">
        <v>741</v>
      </c>
      <c r="E25" s="196"/>
      <c r="F25" s="386"/>
      <c r="G25" s="2170" t="s">
        <v>1154</v>
      </c>
      <c r="I25" s="1625"/>
      <c r="J25" s="1625"/>
      <c r="Q25" s="1632">
        <v>0</v>
      </c>
    </row>
    <row s="1636" customFormat="1" customHeight="1" ht="22.5" hidden="1">
      <c r="A26" s="344"/>
      <c r="B26" s="1161"/>
      <c r="C26" s="377"/>
      <c r="D26" s="348"/>
      <c r="E26" s="350" t="s">
        <v>1155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DDC41D-0538-92F5-D853-0.BDEF9F7B}" mc:Ignorable="x14ac xr xr2 xr3">
  <sheetPr>
    <tabColor theme="6" tint="0.4"/>
  </sheetPr>
  <dimension ref="A1:M43"/>
  <sheetViews>
    <sheetView topLeftCell="A1" showGridLines="0" zoomScale="90" workbookViewId="0">
      <selection activeCell="G39" sqref="G39"/>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173</v>
      </c>
      <c r="D2" s="1674"/>
      <c r="E2" s="200"/>
      <c r="F2" s="1671"/>
      <c r="G2" s="1671" t="s">
        <v>338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173</v>
      </c>
      <c r="D4" s="1674"/>
      <c r="E4" s="206" t="s">
        <v>1156</v>
      </c>
      <c r="F4" s="1671"/>
      <c r="G4" s="258"/>
      <c r="H4" s="1671" t="s">
        <v>338</v>
      </c>
      <c r="K4" s="1625"/>
      <c r="L4" s="1625"/>
      <c r="M4" s="1632">
        <v>0</v>
      </c>
    </row>
    <row s="1636" customFormat="1" customHeight="1" ht="14.25" hidden="1">
      <c r="A5" s="1363"/>
      <c r="B5" s="1161"/>
      <c r="C5" s="345"/>
      <c r="K5" s="1625"/>
      <c r="L5" s="1625"/>
      <c r="M5" s="1632">
        <v>0</v>
      </c>
    </row>
    <row s="1636" customFormat="1" customHeight="1" ht="18.75" hidden="1">
      <c r="A6" s="1684"/>
      <c r="B6" s="1161"/>
      <c r="C6" s="1731" t="s">
        <v>173</v>
      </c>
      <c r="D6" s="1674"/>
      <c r="E6" s="207" t="s">
        <v>1157</v>
      </c>
      <c r="F6" s="1671"/>
      <c r="G6" s="258"/>
      <c r="H6" s="1671" t="s">
        <v>338</v>
      </c>
      <c r="K6" s="1625"/>
      <c r="L6" s="1625"/>
      <c r="M6" s="1632">
        <v>0</v>
      </c>
    </row>
    <row s="1636" customFormat="1" customHeight="1" ht="14.25" hidden="1">
      <c r="A7" s="1363"/>
      <c r="B7" s="1161"/>
      <c r="C7" s="345"/>
      <c r="K7" s="1625"/>
      <c r="L7" s="1625"/>
      <c r="M7" s="1632">
        <v>0</v>
      </c>
    </row>
    <row s="1636" customFormat="1" customHeight="1" ht="18.75" hidden="1">
      <c r="A8" s="1684"/>
      <c r="B8" s="1161"/>
      <c r="C8" s="1731" t="s">
        <v>173</v>
      </c>
      <c r="D8" s="1674"/>
      <c r="E8" s="207" t="s">
        <v>1158</v>
      </c>
      <c r="F8" s="1671"/>
      <c r="G8" s="258"/>
      <c r="H8" s="1671" t="s">
        <v>338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173</v>
      </c>
      <c r="D10" s="1674"/>
      <c r="E10" s="207" t="s">
        <v>1159</v>
      </c>
      <c r="F10" s="1671"/>
      <c r="G10" s="1675"/>
      <c r="H10" s="1671" t="s">
        <v>338</v>
      </c>
      <c r="K10" s="1625"/>
      <c r="L10" s="1625" t="s">
        <v>1160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332</v>
      </c>
      <c r="E18" s="2210"/>
      <c r="F18" s="2210"/>
      <c r="G18" s="2210"/>
      <c r="H18" s="2210"/>
      <c r="I18" s="2390" t="s">
        <v>333</v>
      </c>
      <c r="M18" s="84">
        <v>21</v>
      </c>
    </row>
    <row customHeight="1" ht="22.049999999999997">
      <c r="C19" s="97"/>
      <c r="D19" s="106" t="s">
        <v>90</v>
      </c>
      <c r="E19" s="109" t="s">
        <v>334</v>
      </c>
      <c r="F19" s="109"/>
      <c r="G19" s="109" t="s">
        <v>335</v>
      </c>
      <c r="H19" s="109" t="s">
        <v>422</v>
      </c>
      <c r="I19" s="2390"/>
      <c r="M19" s="84">
        <v>21</v>
      </c>
    </row>
    <row customHeight="1" ht="12" hidden="1">
      <c r="C20" s="97"/>
      <c r="D20" s="88"/>
      <c r="E20" s="88"/>
      <c r="F20" s="88"/>
      <c r="G20" s="88"/>
      <c r="H20" s="88"/>
      <c r="I20" s="88"/>
      <c r="M20" s="84">
        <v>0</v>
      </c>
    </row>
    <row customHeight="1" ht="14.699999999999998">
      <c r="A21" s="1684"/>
      <c r="C21" s="97"/>
      <c r="D21" s="148">
        <v>1</v>
      </c>
      <c r="E21" s="2462" t="s">
        <v>1161</v>
      </c>
      <c r="F21" s="2462"/>
      <c r="G21" s="2462"/>
      <c r="H21" s="2462"/>
      <c r="I21" s="209"/>
      <c r="M21" s="84">
        <v>14</v>
      </c>
    </row>
    <row customHeight="1" ht="21">
      <c r="A22" s="1684"/>
      <c r="C22" s="97"/>
      <c r="D22" s="148" t="s">
        <v>1051</v>
      </c>
      <c r="E22" s="195" t="s">
        <v>1162</v>
      </c>
      <c r="F22" s="199"/>
      <c r="G22" s="1738">
        <v>43101</v>
      </c>
      <c r="H22" s="199" t="s">
        <v>338</v>
      </c>
      <c r="I22" s="152" t="s">
        <v>1163</v>
      </c>
      <c r="M22" s="84">
        <v>20</v>
      </c>
    </row>
    <row customHeight="1" ht="60">
      <c r="A23" s="1684"/>
      <c r="C23" s="97"/>
      <c r="D23" s="148" t="s">
        <v>1053</v>
      </c>
      <c r="E23" s="195" t="s">
        <v>1164</v>
      </c>
      <c r="F23" s="199"/>
      <c r="G23" s="3244" t="s">
        <v>1165</v>
      </c>
      <c r="H23" s="3245" t="s">
        <v>1166</v>
      </c>
      <c r="I23" s="259" t="s">
        <v>1167</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338</v>
      </c>
      <c r="H24" s="214" t="s">
        <v>1168</v>
      </c>
      <c r="I24" s="260" t="s">
        <v>661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356</v>
      </c>
      <c r="E26" s="200" t="s">
        <v>1169</v>
      </c>
      <c r="F26" s="199"/>
      <c r="G26" s="199" t="s">
        <v>338</v>
      </c>
      <c r="H26" s="3245" t="s">
        <v>1170</v>
      </c>
      <c r="I26" s="2170" t="s">
        <v>1171</v>
      </c>
      <c r="M26" s="84">
        <v>14</v>
      </c>
    </row>
    <row customHeight="1" ht="15.75">
      <c r="A27" s="1684" t="s">
        <v>111</v>
      </c>
      <c r="C27" s="97"/>
      <c r="D27" s="110"/>
      <c r="E27" s="204" t="s">
        <v>354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783</v>
      </c>
      <c r="E29" s="206" t="s">
        <v>1156</v>
      </c>
      <c r="F29" s="199"/>
      <c r="G29" s="258" t="s">
        <v>1172</v>
      </c>
      <c r="H29" s="199" t="s">
        <v>338</v>
      </c>
      <c r="I29" s="2170" t="s">
        <v>1173</v>
      </c>
      <c r="M29" s="84">
        <v>20</v>
      </c>
    </row>
    <row customHeight="1" ht="15.75">
      <c r="A30" s="1684" t="s">
        <v>112</v>
      </c>
      <c r="C30" s="97"/>
      <c r="D30" s="110"/>
      <c r="E30" s="204" t="s">
        <v>354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345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1174</v>
      </c>
      <c r="E33" s="207" t="s">
        <v>1157</v>
      </c>
      <c r="F33" s="199"/>
      <c r="G33" s="258" t="s">
        <v>1175</v>
      </c>
      <c r="H33" s="199" t="s">
        <v>338</v>
      </c>
      <c r="I33" s="2170" t="s">
        <v>1176</v>
      </c>
      <c r="M33" s="84">
        <v>14</v>
      </c>
    </row>
    <row customHeight="1" ht="15.75">
      <c r="A34" s="1684" t="s">
        <v>92</v>
      </c>
      <c r="C34" s="97"/>
      <c r="D34" s="110"/>
      <c r="E34" s="205" t="s">
        <v>354</v>
      </c>
      <c r="F34" s="201"/>
      <c r="G34" s="201"/>
      <c r="H34" s="202"/>
      <c r="I34" s="2172"/>
      <c r="M34" s="84">
        <v>15</v>
      </c>
    </row>
    <row customHeight="1" ht="25.2">
      <c r="A35" s="1684"/>
      <c r="C35" s="97"/>
      <c r="D35" s="148" t="s">
        <v>911</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1177</v>
      </c>
      <c r="E36" s="207" t="s">
        <v>1158</v>
      </c>
      <c r="F36" s="199"/>
      <c r="G36" s="258" t="s">
        <v>1178</v>
      </c>
      <c r="H36" s="199" t="s">
        <v>338</v>
      </c>
      <c r="I36" s="2144" t="s">
        <v>1179</v>
      </c>
      <c r="M36" s="84">
        <v>14</v>
      </c>
    </row>
    <row customHeight="1" ht="15.75">
      <c r="A37" s="1684" t="s">
        <v>93</v>
      </c>
      <c r="C37" s="97"/>
      <c r="D37" s="110"/>
      <c r="E37" s="205" t="s">
        <v>354</v>
      </c>
      <c r="F37" s="201"/>
      <c r="G37" s="201"/>
      <c r="H37" s="202"/>
      <c r="I37" s="2144"/>
      <c r="M37" s="84">
        <v>15</v>
      </c>
    </row>
    <row customHeight="1" ht="27.299999999999997">
      <c r="A38" s="1684"/>
      <c r="C38" s="97"/>
      <c r="D38" s="148" t="s">
        <v>912</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913</v>
      </c>
      <c r="E39" s="207" t="s">
        <v>1159</v>
      </c>
      <c r="F39" s="199"/>
      <c r="G39" s="208" t="s">
        <v>1180</v>
      </c>
      <c r="H39" s="199" t="s">
        <v>338</v>
      </c>
      <c r="I39" s="2170" t="s">
        <v>1181</v>
      </c>
      <c r="L39" s="156" t="s">
        <v>1160</v>
      </c>
      <c r="M39" s="84">
        <v>14</v>
      </c>
    </row>
    <row customHeight="1" ht="15.75">
      <c r="A40" s="1684" t="s">
        <v>113</v>
      </c>
      <c r="C40" s="97"/>
      <c r="D40" s="110"/>
      <c r="E40" s="205" t="s">
        <v>354</v>
      </c>
      <c r="F40" s="201"/>
      <c r="G40" s="201"/>
      <c r="H40" s="202"/>
      <c r="I40" s="2172"/>
      <c r="M40" s="84">
        <v>15</v>
      </c>
    </row>
    <row s="1824" customFormat="1" customHeight="1" ht="3">
      <c r="A41" s="1684"/>
      <c r="K41" s="197"/>
      <c r="L41" s="197"/>
      <c r="M41" s="141">
        <v>3</v>
      </c>
    </row>
    <row customHeight="1" ht="26.25">
      <c r="D42" s="1682" t="s">
        <v>833</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089E4EBE-FAD2-8509-0C13-0.8A0DF2B9}"/>
    <hyperlink ref="H23" r:id="rId3" xr:uid="{3F072BFC-5DA5-0B09-AC49-0.FA66679F}"/>
    <hyperlink ref="H26" r:id="rId4" xr:uid="{FD9CE833-F56C-E7E3-37CD-0.2DA6459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2033A-EDC2-8455-B126-0.84CC94E8}" mc:Ignorable="x14ac xr xr2 xr3">
  <sheetPr>
    <tabColor theme="6" tint="0.4"/>
  </sheetPr>
  <dimension ref="A1:AH382"/>
  <sheetViews>
    <sheetView topLeftCell="A1" showGridLines="0" zoomScale="90" workbookViewId="0">
      <selection activeCell="A333" sqref="A333:AH334"/>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338</v>
      </c>
      <c r="M2" s="1876"/>
      <c r="N2" s="335"/>
      <c r="O2" s="1625"/>
      <c r="P2" s="1625"/>
      <c r="AH2" s="1632">
        <v>0</v>
      </c>
    </row>
    <row s="1636" customFormat="1" customHeight="1" ht="18.75" hidden="1">
      <c r="A3" s="1781"/>
      <c r="B3" s="1781"/>
      <c r="C3" s="370" t="s">
        <v>1182</v>
      </c>
      <c r="D3" s="345"/>
      <c r="E3" s="1032"/>
      <c r="F3" s="1032"/>
      <c r="G3" s="2428"/>
      <c r="H3" s="1501"/>
      <c r="I3" s="652" t="s">
        <v>1183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338</v>
      </c>
      <c r="M5" s="1876"/>
      <c r="N5" s="335"/>
      <c r="O5" s="1625"/>
      <c r="P5" s="1625"/>
      <c r="AH5" s="1632">
        <v>0</v>
      </c>
    </row>
    <row s="1636" customFormat="1" customHeight="1" ht="18.75" hidden="1">
      <c r="A6" s="1781"/>
      <c r="B6" s="1781"/>
      <c r="C6" s="370" t="s">
        <v>1184</v>
      </c>
      <c r="D6" s="345"/>
      <c r="E6" s="1032"/>
      <c r="F6" s="1032"/>
      <c r="G6" s="2428"/>
      <c r="H6" s="1501"/>
      <c r="I6" s="652" t="s">
        <v>1183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338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338</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46009</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470/01-21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332</v>
      </c>
      <c r="F19" s="2210"/>
      <c r="G19" s="2210"/>
      <c r="H19" s="2210"/>
      <c r="I19" s="2210"/>
      <c r="J19" s="2210"/>
      <c r="K19" s="2210"/>
      <c r="L19" s="2210"/>
      <c r="M19" s="2390" t="s">
        <v>333</v>
      </c>
      <c r="AH19" s="375">
        <v>21</v>
      </c>
    </row>
    <row customHeight="1" ht="22.049999999999997">
      <c r="D20" s="377"/>
      <c r="E20" s="2278" t="s">
        <v>90</v>
      </c>
      <c r="F20" s="2225" t="s">
        <v>124</v>
      </c>
      <c r="G20" s="2225" t="s">
        <v>125</v>
      </c>
      <c r="H20" s="2387" t="s">
        <v>1185</v>
      </c>
      <c r="I20" s="2388"/>
      <c r="J20" s="2434"/>
      <c r="K20" s="2225" t="s">
        <v>335</v>
      </c>
      <c r="L20" s="2225" t="s">
        <v>422</v>
      </c>
      <c r="M20" s="2390"/>
      <c r="AH20" s="375">
        <v>21</v>
      </c>
    </row>
    <row customHeight="1" ht="22.049999999999997">
      <c r="D21" s="377"/>
      <c r="E21" s="2280"/>
      <c r="F21" s="2226"/>
      <c r="G21" s="2226"/>
      <c r="H21" s="2219" t="s">
        <v>1186</v>
      </c>
      <c r="I21" s="2221"/>
      <c r="J21" s="109" t="s">
        <v>1187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338</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338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1182</v>
      </c>
      <c r="D25" s="2467"/>
      <c r="E25" s="2205"/>
      <c r="F25" s="2471"/>
      <c r="G25" s="2428"/>
      <c r="H25" s="1501"/>
      <c r="I25" s="652" t="s">
        <v>1183</v>
      </c>
      <c r="J25" s="572"/>
      <c r="K25" s="1501"/>
      <c r="L25" s="215"/>
      <c r="M25" s="2171"/>
      <c r="N25" s="335"/>
      <c r="O25" s="1625"/>
      <c r="P25" s="1625"/>
      <c r="AH25" s="1632">
        <v>0</v>
      </c>
    </row>
    <row customHeight="1" ht="0.75" hidden="1">
      <c r="A26" s="1781"/>
      <c r="B26" s="1781"/>
      <c r="C26" s="370" t="s">
        <v>1188</v>
      </c>
      <c r="D26" s="2467"/>
      <c r="E26" s="2205"/>
      <c r="F26" s="2384"/>
      <c r="G26" s="401"/>
      <c r="H26" s="1501"/>
      <c r="I26" s="396"/>
      <c r="J26" s="350"/>
      <c r="K26" s="1501"/>
      <c r="L26" s="202"/>
      <c r="M26" s="2171"/>
      <c r="N26" s="335"/>
      <c r="AH26" s="375">
        <v>0</v>
      </c>
    </row>
    <row s="1636" customFormat="1" customHeight="1" ht="45" hidden="1">
      <c r="A27" s="1781" t="s">
        <v>165</v>
      </c>
      <c r="B27" s="1781" t="s">
        <v>166</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H27" s="1863"/>
      <c r="I27" s="1740"/>
      <c r="J27" s="1774"/>
      <c r="K27" s="1866"/>
      <c r="L27" s="1863" t="s">
        <v>338</v>
      </c>
      <c r="M27" s="2171"/>
      <c r="N27" s="335"/>
      <c r="O27" s="1625"/>
      <c r="P27" s="1625"/>
      <c r="AH27" s="1632">
        <v>0</v>
      </c>
    </row>
    <row s="1636" customFormat="1" customHeight="1" ht="18.75" hidden="1">
      <c r="A28" s="1781"/>
      <c r="B28" s="1781"/>
      <c r="C28" s="370" t="s">
        <v>1182</v>
      </c>
      <c r="D28" s="2463"/>
      <c r="E28" s="2464"/>
      <c r="F28" s="2465"/>
      <c r="G28" s="2428"/>
      <c r="H28" s="1501"/>
      <c r="I28" s="652" t="s">
        <v>1183</v>
      </c>
      <c r="J28" s="572"/>
      <c r="K28" s="1501"/>
      <c r="L28" s="215"/>
      <c r="M28" s="2171"/>
      <c r="N28" s="335"/>
      <c r="O28" s="1625"/>
      <c r="P28" s="1625"/>
      <c r="AH28" s="1632">
        <v>0</v>
      </c>
    </row>
    <row s="1636" customFormat="1" customHeight="1" ht="18.75">
      <c r="A29" s="1824" t="s">
        <v>165</v>
      </c>
      <c r="B29" s="1824" t="s">
        <v>175</v>
      </c>
      <c r="C29" s="1688"/>
      <c r="D29" s="345"/>
      <c r="E29" s="1032"/>
      <c r="F29" s="1032"/>
      <c r="G29" s="2428" t="str">
        <f>INDEX(PT_DIFFERENTIATION_NTAR,MATCH(B29,PT_DIFFERENTIATION_NTAR_ID,0))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H29" s="2272"/>
      <c r="I29" s="1740"/>
      <c r="J29" s="1774"/>
      <c r="K29" s="2306"/>
      <c r="L29" s="2272" t="s">
        <v>338</v>
      </c>
      <c r="M29" s="2319"/>
      <c r="N29" s="619"/>
      <c r="O29" s="1625"/>
      <c r="P29" s="1625"/>
      <c r="Q29" s="1636"/>
      <c r="R29" s="1636"/>
      <c r="S29" s="1636"/>
      <c r="T29" s="1636"/>
      <c r="U29" s="1636"/>
      <c r="V29" s="1636"/>
      <c r="W29" s="1636"/>
      <c r="X29" s="1636"/>
      <c r="Y29" s="1636"/>
      <c r="Z29" s="1636"/>
      <c r="AA29" s="1636"/>
      <c r="AB29" s="1636"/>
      <c r="AC29" s="1636"/>
      <c r="AD29" s="1636"/>
      <c r="AE29" s="1636"/>
      <c r="AF29" s="1636"/>
      <c r="AG29" s="1636"/>
      <c r="AH29" s="1636">
        <v>0</v>
      </c>
    </row>
    <row s="1636" customFormat="1" customHeight="1" ht="18.75">
      <c r="A30" s="1824"/>
      <c r="B30" s="1824"/>
      <c r="C30" s="1688" t="s">
        <v>1182</v>
      </c>
      <c r="D30" s="345"/>
      <c r="E30" s="1032"/>
      <c r="F30" s="1032"/>
      <c r="G30" s="2428"/>
      <c r="H30" s="3246"/>
      <c r="I30" s="3247" t="s">
        <v>1183</v>
      </c>
      <c r="J30" s="3248"/>
      <c r="K30" s="3249"/>
      <c r="L30" s="3250"/>
      <c r="M30" s="2319"/>
      <c r="N30" s="619"/>
      <c r="O30" s="1625"/>
      <c r="P30" s="1625"/>
      <c r="Q30" s="1636"/>
      <c r="R30" s="1636"/>
      <c r="S30" s="1636"/>
      <c r="T30" s="1636"/>
      <c r="U30" s="1636"/>
      <c r="V30" s="1636"/>
      <c r="W30" s="1636"/>
      <c r="X30" s="1636"/>
      <c r="Y30" s="1636"/>
      <c r="Z30" s="1636"/>
      <c r="AA30" s="1636"/>
      <c r="AB30" s="1636"/>
      <c r="AC30" s="1636"/>
      <c r="AD30" s="1636"/>
      <c r="AE30" s="1636"/>
      <c r="AF30" s="1636"/>
      <c r="AG30" s="1636"/>
      <c r="AH30" s="1636">
        <v>0</v>
      </c>
    </row>
    <row s="1636" customFormat="1" customHeight="1" ht="18.75">
      <c r="A31" s="1824" t="s">
        <v>165</v>
      </c>
      <c r="B31" s="1824" t="s">
        <v>180</v>
      </c>
      <c r="C31" s="1688"/>
      <c r="D31" s="345"/>
      <c r="E31" s="1032"/>
      <c r="F31" s="1032"/>
      <c r="G31" s="2428" t="str">
        <f>INDEX(PT_DIFFERENTIATION_NTAR,MATCH(B31,PT_DIFFERENTIATION_NTAR_ID,0))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H31" s="2272"/>
      <c r="I31" s="1740"/>
      <c r="J31" s="1774"/>
      <c r="K31" s="2306"/>
      <c r="L31" s="2272" t="s">
        <v>338</v>
      </c>
      <c r="M31" s="2319"/>
      <c r="N31" s="619"/>
      <c r="O31" s="1625"/>
      <c r="P31" s="1625"/>
      <c r="Q31" s="1636"/>
      <c r="R31" s="1636"/>
      <c r="S31" s="1636"/>
      <c r="T31" s="1636"/>
      <c r="U31" s="1636"/>
      <c r="V31" s="1636"/>
      <c r="W31" s="1636"/>
      <c r="X31" s="1636"/>
      <c r="Y31" s="1636"/>
      <c r="Z31" s="1636"/>
      <c r="AA31" s="1636"/>
      <c r="AB31" s="1636"/>
      <c r="AC31" s="1636"/>
      <c r="AD31" s="1636"/>
      <c r="AE31" s="1636"/>
      <c r="AF31" s="1636"/>
      <c r="AG31" s="1636"/>
      <c r="AH31" s="1636">
        <v>0</v>
      </c>
    </row>
    <row s="1636" customFormat="1" customHeight="1" ht="18.75">
      <c r="A32" s="1824"/>
      <c r="B32" s="1824"/>
      <c r="C32" s="1688" t="s">
        <v>1182</v>
      </c>
      <c r="D32" s="345"/>
      <c r="E32" s="1032"/>
      <c r="F32" s="1032"/>
      <c r="G32" s="2428"/>
      <c r="H32" s="3256"/>
      <c r="I32" s="3257" t="s">
        <v>1183</v>
      </c>
      <c r="J32" s="3258"/>
      <c r="K32" s="3259"/>
      <c r="L32" s="3260"/>
      <c r="M32" s="2319"/>
      <c r="N32" s="619"/>
      <c r="O32" s="1625"/>
      <c r="P32" s="1625"/>
      <c r="Q32" s="1636"/>
      <c r="R32" s="1636"/>
      <c r="S32" s="1636"/>
      <c r="T32" s="1636"/>
      <c r="U32" s="1636"/>
      <c r="V32" s="1636"/>
      <c r="W32" s="1636"/>
      <c r="X32" s="1636"/>
      <c r="Y32" s="1636"/>
      <c r="Z32" s="1636"/>
      <c r="AA32" s="1636"/>
      <c r="AB32" s="1636"/>
      <c r="AC32" s="1636"/>
      <c r="AD32" s="1636"/>
      <c r="AE32" s="1636"/>
      <c r="AF32" s="1636"/>
      <c r="AG32" s="1636"/>
      <c r="AH32" s="1636">
        <v>0</v>
      </c>
    </row>
    <row s="1636" customFormat="1" customHeight="1" ht="18.75">
      <c r="A33" s="1824" t="s">
        <v>165</v>
      </c>
      <c r="B33" s="1824" t="s">
        <v>185</v>
      </c>
      <c r="C33" s="1688"/>
      <c r="D33" s="345"/>
      <c r="E33" s="1032"/>
      <c r="F33" s="1032"/>
      <c r="G33" s="2428" t="str">
        <f>INDEX(PT_DIFFERENTIATION_NTAR,MATCH(B33,PT_DIFFERENTIATION_NTAR_ID,0))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H33" s="2272"/>
      <c r="I33" s="1740"/>
      <c r="J33" s="1774"/>
      <c r="K33" s="2306"/>
      <c r="L33" s="2272" t="s">
        <v>338</v>
      </c>
      <c r="M33" s="2319"/>
      <c r="N33" s="619"/>
      <c r="O33" s="1625"/>
      <c r="P33" s="1625"/>
      <c r="Q33" s="1636"/>
      <c r="R33" s="1636"/>
      <c r="S33" s="1636"/>
      <c r="T33" s="1636"/>
      <c r="U33" s="1636"/>
      <c r="V33" s="1636"/>
      <c r="W33" s="1636"/>
      <c r="X33" s="1636"/>
      <c r="Y33" s="1636"/>
      <c r="Z33" s="1636"/>
      <c r="AA33" s="1636"/>
      <c r="AB33" s="1636"/>
      <c r="AC33" s="1636"/>
      <c r="AD33" s="1636"/>
      <c r="AE33" s="1636"/>
      <c r="AF33" s="1636"/>
      <c r="AG33" s="1636"/>
      <c r="AH33" s="1636">
        <v>0</v>
      </c>
    </row>
    <row s="1636" customFormat="1" customHeight="1" ht="18.75">
      <c r="A34" s="1824"/>
      <c r="B34" s="1824"/>
      <c r="C34" s="1688" t="s">
        <v>1182</v>
      </c>
      <c r="D34" s="345"/>
      <c r="E34" s="1032"/>
      <c r="F34" s="1032"/>
      <c r="G34" s="2428"/>
      <c r="H34" s="3261"/>
      <c r="I34" s="3262" t="s">
        <v>1183</v>
      </c>
      <c r="J34" s="3263"/>
      <c r="K34" s="3264"/>
      <c r="L34" s="3265"/>
      <c r="M34" s="2319"/>
      <c r="N34" s="619"/>
      <c r="O34" s="1625"/>
      <c r="P34" s="1625"/>
      <c r="Q34" s="1636"/>
      <c r="R34" s="1636"/>
      <c r="S34" s="1636"/>
      <c r="T34" s="1636"/>
      <c r="U34" s="1636"/>
      <c r="V34" s="1636"/>
      <c r="W34" s="1636"/>
      <c r="X34" s="1636"/>
      <c r="Y34" s="1636"/>
      <c r="Z34" s="1636"/>
      <c r="AA34" s="1636"/>
      <c r="AB34" s="1636"/>
      <c r="AC34" s="1636"/>
      <c r="AD34" s="1636"/>
      <c r="AE34" s="1636"/>
      <c r="AF34" s="1636"/>
      <c r="AG34" s="1636"/>
      <c r="AH34" s="1636">
        <v>0</v>
      </c>
    </row>
    <row s="1636" customFormat="1" customHeight="1" ht="18.75">
      <c r="A35" s="1824" t="s">
        <v>165</v>
      </c>
      <c r="B35" s="1824" t="s">
        <v>190</v>
      </c>
      <c r="C35" s="1688"/>
      <c r="D35" s="345"/>
      <c r="E35" s="1032"/>
      <c r="F35" s="1032"/>
      <c r="G35" s="2428" t="str">
        <f>INDEX(PT_DIFFERENTIATION_NTAR,MATCH(B35,PT_DIFFERENTIATION_NTAR_ID,0))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H35" s="2272"/>
      <c r="I35" s="1740"/>
      <c r="J35" s="1774"/>
      <c r="K35" s="2306"/>
      <c r="L35" s="2272" t="s">
        <v>338</v>
      </c>
      <c r="M35" s="2319"/>
      <c r="N35" s="619"/>
      <c r="O35" s="1625"/>
      <c r="P35" s="1625"/>
      <c r="Q35" s="1636"/>
      <c r="R35" s="1636"/>
      <c r="S35" s="1636"/>
      <c r="T35" s="1636"/>
      <c r="U35" s="1636"/>
      <c r="V35" s="1636"/>
      <c r="W35" s="1636"/>
      <c r="X35" s="1636"/>
      <c r="Y35" s="1636"/>
      <c r="Z35" s="1636"/>
      <c r="AA35" s="1636"/>
      <c r="AB35" s="1636"/>
      <c r="AC35" s="1636"/>
      <c r="AD35" s="1636"/>
      <c r="AE35" s="1636"/>
      <c r="AF35" s="1636"/>
      <c r="AG35" s="1636"/>
      <c r="AH35" s="1636">
        <v>0</v>
      </c>
    </row>
    <row s="1636" customFormat="1" customHeight="1" ht="18.75">
      <c r="A36" s="1824"/>
      <c r="B36" s="1824"/>
      <c r="C36" s="1688" t="s">
        <v>1182</v>
      </c>
      <c r="D36" s="345"/>
      <c r="E36" s="1032"/>
      <c r="F36" s="1032"/>
      <c r="G36" s="2428"/>
      <c r="H36" s="3266"/>
      <c r="I36" s="3267" t="s">
        <v>1183</v>
      </c>
      <c r="J36" s="3268"/>
      <c r="K36" s="3269"/>
      <c r="L36" s="3270"/>
      <c r="M36" s="2319"/>
      <c r="N36" s="619"/>
      <c r="O36" s="1625"/>
      <c r="P36" s="1625"/>
      <c r="Q36" s="1636"/>
      <c r="R36" s="1636"/>
      <c r="S36" s="1636"/>
      <c r="T36" s="1636"/>
      <c r="U36" s="1636"/>
      <c r="V36" s="1636"/>
      <c r="W36" s="1636"/>
      <c r="X36" s="1636"/>
      <c r="Y36" s="1636"/>
      <c r="Z36" s="1636"/>
      <c r="AA36" s="1636"/>
      <c r="AB36" s="1636"/>
      <c r="AC36" s="1636"/>
      <c r="AD36" s="1636"/>
      <c r="AE36" s="1636"/>
      <c r="AF36" s="1636"/>
      <c r="AG36" s="1636"/>
      <c r="AH36" s="1636">
        <v>0</v>
      </c>
    </row>
    <row s="1636" customFormat="1" customHeight="1" ht="18.75">
      <c r="A37" s="1824" t="s">
        <v>165</v>
      </c>
      <c r="B37" s="1824" t="s">
        <v>195</v>
      </c>
      <c r="C37" s="1688"/>
      <c r="D37" s="345"/>
      <c r="E37" s="1032"/>
      <c r="F37" s="1032"/>
      <c r="G37" s="2428" t="str">
        <f>INDEX(PT_DIFFERENTIATION_NTAR,MATCH(B37,PT_DIFFERENTIATION_NTAR_ID,0))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H37" s="2272"/>
      <c r="I37" s="1740"/>
      <c r="J37" s="1774"/>
      <c r="K37" s="2306"/>
      <c r="L37" s="2272" t="s">
        <v>338</v>
      </c>
      <c r="M37" s="2319"/>
      <c r="N37" s="619"/>
      <c r="O37" s="1625"/>
      <c r="P37" s="1625"/>
      <c r="Q37" s="1636"/>
      <c r="R37" s="1636"/>
      <c r="S37" s="1636"/>
      <c r="T37" s="1636"/>
      <c r="U37" s="1636"/>
      <c r="V37" s="1636"/>
      <c r="W37" s="1636"/>
      <c r="X37" s="1636"/>
      <c r="Y37" s="1636"/>
      <c r="Z37" s="1636"/>
      <c r="AA37" s="1636"/>
      <c r="AB37" s="1636"/>
      <c r="AC37" s="1636"/>
      <c r="AD37" s="1636"/>
      <c r="AE37" s="1636"/>
      <c r="AF37" s="1636"/>
      <c r="AG37" s="1636"/>
      <c r="AH37" s="1636">
        <v>0</v>
      </c>
    </row>
    <row s="1636" customFormat="1" customHeight="1" ht="18.75">
      <c r="A38" s="1824"/>
      <c r="B38" s="1824"/>
      <c r="C38" s="1688" t="s">
        <v>1182</v>
      </c>
      <c r="D38" s="345"/>
      <c r="E38" s="1032"/>
      <c r="F38" s="1032"/>
      <c r="G38" s="2428"/>
      <c r="H38" s="3271"/>
      <c r="I38" s="3272" t="s">
        <v>1183</v>
      </c>
      <c r="J38" s="3273"/>
      <c r="K38" s="3274"/>
      <c r="L38" s="3275"/>
      <c r="M38" s="2319"/>
      <c r="N38" s="619"/>
      <c r="O38" s="1625"/>
      <c r="P38" s="1625"/>
      <c r="Q38" s="1636"/>
      <c r="R38" s="1636"/>
      <c r="S38" s="1636"/>
      <c r="T38" s="1636"/>
      <c r="U38" s="1636"/>
      <c r="V38" s="1636"/>
      <c r="W38" s="1636"/>
      <c r="X38" s="1636"/>
      <c r="Y38" s="1636"/>
      <c r="Z38" s="1636"/>
      <c r="AA38" s="1636"/>
      <c r="AB38" s="1636"/>
      <c r="AC38" s="1636"/>
      <c r="AD38" s="1636"/>
      <c r="AE38" s="1636"/>
      <c r="AF38" s="1636"/>
      <c r="AG38" s="1636"/>
      <c r="AH38" s="1636">
        <v>0</v>
      </c>
    </row>
    <row s="1636" customFormat="1" customHeight="1" ht="0.75" hidden="1">
      <c r="A39" s="1781"/>
      <c r="B39" s="1781"/>
      <c r="C39" s="370" t="s">
        <v>1188</v>
      </c>
      <c r="D39" s="2463"/>
      <c r="E39" s="2205"/>
      <c r="F39" s="2384"/>
      <c r="G39" s="401"/>
      <c r="H39" s="1501"/>
      <c r="I39" s="652"/>
      <c r="J39" s="572"/>
      <c r="K39" s="1501"/>
      <c r="L39" s="215"/>
      <c r="M39" s="2171"/>
      <c r="N39" s="335"/>
      <c r="O39" s="1625"/>
      <c r="P39" s="1625"/>
      <c r="AH39" s="1632">
        <v>0</v>
      </c>
    </row>
    <row s="1636" customFormat="1" customHeight="1" ht="45" hidden="1">
      <c r="A40" s="1781" t="s">
        <v>201</v>
      </c>
      <c r="B40" s="1781" t="s">
        <v>202</v>
      </c>
      <c r="C40" s="370"/>
      <c r="D40" s="2463"/>
      <c r="E40" s="2205"/>
      <c r="F40" s="2384" t="str">
        <f>INDEX(PT_DIFFERENTIATION_VTAR,MATCH(A40,PT_DIFFERENTIATION_VTAR_ID,0))</f>
        <v>Тарифы на теплоноситель, поставляемый теплоснабжающими организациями потребителям, другим теплоснабжающим организациям</v>
      </c>
      <c r="G40" s="2428" t="str">
        <f>INDEX(PT_DIFFERENTIATION_NTAR,MATCH(B40,PT_DIFFERENTIATION_NTAR_ID,0))</f>
        <v/>
      </c>
      <c r="H40" s="1863"/>
      <c r="I40" s="1740"/>
      <c r="J40" s="1774"/>
      <c r="K40" s="1866"/>
      <c r="L40" s="1863" t="s">
        <v>338</v>
      </c>
      <c r="M40" s="2171"/>
      <c r="N40" s="335"/>
      <c r="O40" s="1625"/>
      <c r="P40" s="1625"/>
      <c r="AH40" s="1632">
        <v>0</v>
      </c>
    </row>
    <row s="1636" customFormat="1" customHeight="1" ht="18.75" hidden="1">
      <c r="A41" s="1781"/>
      <c r="B41" s="1781"/>
      <c r="C41" s="370" t="s">
        <v>1182</v>
      </c>
      <c r="D41" s="2463"/>
      <c r="E41" s="2205"/>
      <c r="F41" s="2384"/>
      <c r="G41" s="2428"/>
      <c r="H41" s="1501"/>
      <c r="I41" s="652" t="s">
        <v>1183</v>
      </c>
      <c r="J41" s="572"/>
      <c r="K41" s="1501"/>
      <c r="L41" s="215"/>
      <c r="M41" s="2171"/>
      <c r="N41" s="335"/>
      <c r="O41" s="1625"/>
      <c r="P41" s="1625"/>
      <c r="AH41" s="1632">
        <v>0</v>
      </c>
    </row>
    <row s="1636" customFormat="1" customHeight="1" ht="0.75" hidden="1">
      <c r="A42" s="1781"/>
      <c r="B42" s="1781"/>
      <c r="C42" s="370" t="s">
        <v>1188</v>
      </c>
      <c r="D42" s="2463"/>
      <c r="E42" s="2205"/>
      <c r="F42" s="2384"/>
      <c r="G42" s="401"/>
      <c r="H42" s="1501"/>
      <c r="I42" s="652"/>
      <c r="J42" s="572"/>
      <c r="K42" s="1501"/>
      <c r="L42" s="215"/>
      <c r="M42" s="2171"/>
      <c r="N42" s="335"/>
      <c r="O42" s="1625"/>
      <c r="P42" s="1625"/>
      <c r="AH42" s="1632">
        <v>0</v>
      </c>
    </row>
    <row s="1636" customFormat="1" customHeight="1" ht="45" hidden="1">
      <c r="A43" s="1781" t="s">
        <v>207</v>
      </c>
      <c r="B43" s="1781" t="s">
        <v>208</v>
      </c>
      <c r="C43" s="370"/>
      <c r="D43" s="2463"/>
      <c r="E43" s="2205"/>
      <c r="F43" s="2384" t="str">
        <f>INDEX(PT_DIFFERENTIATION_VTAR,MATCH(A43,PT_DIFFERENTIATION_VTAR_ID,0))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43" s="2428" t="str">
        <f>INDEX(PT_DIFFERENTIATION_NTAR,MATCH(B43,PT_DIFFERENTIATION_NTAR_ID,0))</f>
        <v/>
      </c>
      <c r="H43" s="1863"/>
      <c r="I43" s="1740"/>
      <c r="J43" s="1774"/>
      <c r="K43" s="1866"/>
      <c r="L43" s="1863" t="s">
        <v>338</v>
      </c>
      <c r="M43" s="2171"/>
      <c r="N43" s="335"/>
      <c r="O43" s="1625"/>
      <c r="P43" s="1625"/>
      <c r="AH43" s="1632">
        <v>0</v>
      </c>
    </row>
    <row s="1636" customFormat="1" customHeight="1" ht="18.75" hidden="1">
      <c r="A44" s="1781"/>
      <c r="B44" s="1781"/>
      <c r="C44" s="370" t="s">
        <v>1182</v>
      </c>
      <c r="D44" s="2463"/>
      <c r="E44" s="2205"/>
      <c r="F44" s="2384"/>
      <c r="G44" s="2428"/>
      <c r="H44" s="1501"/>
      <c r="I44" s="652" t="s">
        <v>1183</v>
      </c>
      <c r="J44" s="572"/>
      <c r="K44" s="1501"/>
      <c r="L44" s="215"/>
      <c r="M44" s="2171"/>
      <c r="N44" s="335"/>
      <c r="O44" s="1625"/>
      <c r="P44" s="1625"/>
      <c r="AH44" s="1632">
        <v>0</v>
      </c>
    </row>
    <row s="1636" customFormat="1" customHeight="1" ht="0.75" hidden="1">
      <c r="A45" s="1781"/>
      <c r="B45" s="1781"/>
      <c r="C45" s="370" t="s">
        <v>1188</v>
      </c>
      <c r="D45" s="2463"/>
      <c r="E45" s="2205"/>
      <c r="F45" s="2384"/>
      <c r="G45" s="401"/>
      <c r="H45" s="1501"/>
      <c r="I45" s="652"/>
      <c r="J45" s="572"/>
      <c r="K45" s="1501"/>
      <c r="L45" s="215"/>
      <c r="M45" s="2171"/>
      <c r="N45" s="335"/>
      <c r="O45" s="1625"/>
      <c r="P45" s="1625"/>
      <c r="AH45" s="1632">
        <v>0</v>
      </c>
    </row>
    <row s="1636" customFormat="1" customHeight="1" ht="18.75" hidden="1">
      <c r="A46" s="1781" t="s">
        <v>213</v>
      </c>
      <c r="B46" s="1781" t="s">
        <v>214</v>
      </c>
      <c r="C46" s="370"/>
      <c r="D46" s="2463"/>
      <c r="E46" s="2205"/>
      <c r="F46" s="2384" t="str">
        <f>INDEX(PT_DIFFERENTIATION_VTAR,MATCH(A46,PT_DIFFERENTIATION_VTAR_ID,0))</f>
        <v>Тарифы на услуги по передаче тепловой энергии</v>
      </c>
      <c r="G46" s="2428" t="str">
        <f>INDEX(PT_DIFFERENTIATION_NTAR,MATCH(B46,PT_DIFFERENTIATION_NTAR_ID,0))</f>
        <v/>
      </c>
      <c r="H46" s="1863"/>
      <c r="I46" s="1740"/>
      <c r="J46" s="1774"/>
      <c r="K46" s="1866"/>
      <c r="L46" s="1863" t="s">
        <v>338</v>
      </c>
      <c r="M46" s="2171"/>
      <c r="N46" s="335"/>
      <c r="O46" s="1625"/>
      <c r="P46" s="1625"/>
      <c r="AH46" s="1632">
        <v>0</v>
      </c>
    </row>
    <row s="1636" customFormat="1" customHeight="1" ht="18.75" hidden="1">
      <c r="A47" s="1781"/>
      <c r="B47" s="1781"/>
      <c r="C47" s="370" t="s">
        <v>1182</v>
      </c>
      <c r="D47" s="2463"/>
      <c r="E47" s="2205"/>
      <c r="F47" s="2384"/>
      <c r="G47" s="2428"/>
      <c r="H47" s="1501"/>
      <c r="I47" s="652" t="s">
        <v>1183</v>
      </c>
      <c r="J47" s="572"/>
      <c r="K47" s="1501"/>
      <c r="L47" s="215"/>
      <c r="M47" s="2171"/>
      <c r="N47" s="335"/>
      <c r="O47" s="1625"/>
      <c r="P47" s="1625"/>
      <c r="AH47" s="1632">
        <v>0</v>
      </c>
    </row>
    <row s="1636" customFormat="1" customHeight="1" ht="0.75" hidden="1">
      <c r="A48" s="1781"/>
      <c r="B48" s="1781"/>
      <c r="C48" s="370" t="s">
        <v>1188</v>
      </c>
      <c r="D48" s="2463"/>
      <c r="E48" s="2205"/>
      <c r="F48" s="2384"/>
      <c r="G48" s="401"/>
      <c r="H48" s="1501"/>
      <c r="I48" s="652"/>
      <c r="J48" s="572"/>
      <c r="K48" s="1501"/>
      <c r="L48" s="215"/>
      <c r="M48" s="2171"/>
      <c r="N48" s="335"/>
      <c r="O48" s="1625"/>
      <c r="P48" s="1625"/>
      <c r="AH48" s="1632">
        <v>0</v>
      </c>
    </row>
    <row s="1636" customFormat="1" customHeight="1" ht="18.75" hidden="1">
      <c r="A49" s="1781" t="s">
        <v>219</v>
      </c>
      <c r="B49" s="1781" t="s">
        <v>220</v>
      </c>
      <c r="C49" s="370"/>
      <c r="D49" s="2463"/>
      <c r="E49" s="2205"/>
      <c r="F49" s="2384" t="str">
        <f>INDEX(PT_DIFFERENTIATION_VTAR,MATCH(A49,PT_DIFFERENTIATION_VTAR_ID,0))</f>
        <v>Тарифы на услуги по передаче теплоносителя</v>
      </c>
      <c r="G49" s="2428" t="str">
        <f>INDEX(PT_DIFFERENTIATION_NTAR,MATCH(B49,PT_DIFFERENTIATION_NTAR_ID,0))</f>
        <v/>
      </c>
      <c r="H49" s="1863"/>
      <c r="I49" s="1740"/>
      <c r="J49" s="1774"/>
      <c r="K49" s="1866"/>
      <c r="L49" s="1863" t="s">
        <v>338</v>
      </c>
      <c r="M49" s="2171"/>
      <c r="N49" s="335"/>
      <c r="O49" s="1625"/>
      <c r="P49" s="1625"/>
      <c r="AH49" s="1632">
        <v>0</v>
      </c>
    </row>
    <row s="1636" customFormat="1" customHeight="1" ht="18.75" hidden="1">
      <c r="A50" s="1781"/>
      <c r="B50" s="1781"/>
      <c r="C50" s="370" t="s">
        <v>1182</v>
      </c>
      <c r="D50" s="2463"/>
      <c r="E50" s="2205"/>
      <c r="F50" s="2384"/>
      <c r="G50" s="2428"/>
      <c r="H50" s="1501"/>
      <c r="I50" s="652" t="s">
        <v>1183</v>
      </c>
      <c r="J50" s="572"/>
      <c r="K50" s="1501"/>
      <c r="L50" s="215"/>
      <c r="M50" s="2171"/>
      <c r="N50" s="335"/>
      <c r="O50" s="1625"/>
      <c r="P50" s="1625"/>
      <c r="AH50" s="1632">
        <v>0</v>
      </c>
    </row>
    <row s="1636" customFormat="1" customHeight="1" ht="0.75" hidden="1">
      <c r="A51" s="1781"/>
      <c r="B51" s="1781"/>
      <c r="C51" s="370" t="s">
        <v>1188</v>
      </c>
      <c r="D51" s="2463"/>
      <c r="E51" s="2205"/>
      <c r="F51" s="2384"/>
      <c r="G51" s="401"/>
      <c r="H51" s="1501"/>
      <c r="I51" s="652"/>
      <c r="J51" s="572"/>
      <c r="K51" s="1501"/>
      <c r="L51" s="215"/>
      <c r="M51" s="2171"/>
      <c r="N51" s="335"/>
      <c r="O51" s="1625"/>
      <c r="P51" s="1625"/>
      <c r="AH51" s="1632">
        <v>0</v>
      </c>
    </row>
    <row s="1636" customFormat="1" customHeight="1" ht="18.75" hidden="1">
      <c r="A52" s="1781" t="s">
        <v>225</v>
      </c>
      <c r="B52" s="1781" t="s">
        <v>226</v>
      </c>
      <c r="C52" s="370"/>
      <c r="D52" s="2463"/>
      <c r="E52" s="2205"/>
      <c r="F52" s="2384" t="str">
        <f>INDEX(PT_DIFFERENTIATION_VTAR,MATCH(A52,PT_DIFFERENTIATION_VTAR_ID,0))</f>
        <v>Плата за услуги по поддержанию резервной тепловой мощности при отсутствии потребления тепловой энергии</v>
      </c>
      <c r="G52" s="2428" t="str">
        <f>INDEX(PT_DIFFERENTIATION_NTAR,MATCH(B52,PT_DIFFERENTIATION_NTAR_ID,0))</f>
        <v/>
      </c>
      <c r="H52" s="1863"/>
      <c r="I52" s="1740"/>
      <c r="J52" s="1774"/>
      <c r="K52" s="1866"/>
      <c r="L52" s="1863" t="s">
        <v>338</v>
      </c>
      <c r="M52" s="2171"/>
      <c r="N52" s="335"/>
      <c r="O52" s="1625"/>
      <c r="P52" s="1625"/>
      <c r="AH52" s="1632">
        <v>0</v>
      </c>
    </row>
    <row s="1636" customFormat="1" customHeight="1" ht="18.75" hidden="1">
      <c r="A53" s="1781"/>
      <c r="B53" s="1781"/>
      <c r="C53" s="370" t="s">
        <v>1182</v>
      </c>
      <c r="D53" s="2463"/>
      <c r="E53" s="2205"/>
      <c r="F53" s="2384"/>
      <c r="G53" s="2428"/>
      <c r="H53" s="1501"/>
      <c r="I53" s="652" t="s">
        <v>1183</v>
      </c>
      <c r="J53" s="572"/>
      <c r="K53" s="1501"/>
      <c r="L53" s="215"/>
      <c r="M53" s="2171"/>
      <c r="N53" s="335"/>
      <c r="O53" s="1625"/>
      <c r="P53" s="1625"/>
      <c r="AH53" s="1632">
        <v>0</v>
      </c>
    </row>
    <row s="1636" customFormat="1" customHeight="1" ht="0.75" hidden="1">
      <c r="A54" s="1781"/>
      <c r="B54" s="1781"/>
      <c r="C54" s="370" t="s">
        <v>1188</v>
      </c>
      <c r="D54" s="2463"/>
      <c r="E54" s="2205"/>
      <c r="F54" s="2384"/>
      <c r="G54" s="401"/>
      <c r="H54" s="1501"/>
      <c r="I54" s="652"/>
      <c r="J54" s="572"/>
      <c r="K54" s="1501"/>
      <c r="L54" s="215"/>
      <c r="M54" s="2171"/>
      <c r="N54" s="335"/>
      <c r="O54" s="1625"/>
      <c r="P54" s="1625"/>
      <c r="AH54" s="1632">
        <v>0</v>
      </c>
    </row>
    <row s="1636" customFormat="1" customHeight="1" ht="18.75" hidden="1">
      <c r="A55" s="1781" t="s">
        <v>231</v>
      </c>
      <c r="B55" s="1781" t="s">
        <v>232</v>
      </c>
      <c r="C55" s="370"/>
      <c r="D55" s="2463"/>
      <c r="E55" s="2205"/>
      <c r="F55" s="2384" t="str">
        <f>INDEX(PT_DIFFERENTIATION_VTAR,MATCH(A55,PT_DIFFERENTIATION_VTAR_ID,0))</f>
        <v>Плата за подключение (технологическое присоединение) к системе теплоснабжения</v>
      </c>
      <c r="G55" s="2428" t="str">
        <f>INDEX(PT_DIFFERENTIATION_NTAR,MATCH(B55,PT_DIFFERENTIATION_NTAR_ID,0))</f>
        <v/>
      </c>
      <c r="H55" s="1863"/>
      <c r="I55" s="1740"/>
      <c r="J55" s="1774"/>
      <c r="K55" s="1866"/>
      <c r="L55" s="1863" t="s">
        <v>338</v>
      </c>
      <c r="M55" s="2171"/>
      <c r="N55" s="335"/>
      <c r="O55" s="1625"/>
      <c r="P55" s="1625"/>
      <c r="AH55" s="1632">
        <v>0</v>
      </c>
    </row>
    <row s="1636" customFormat="1" customHeight="1" ht="18.75" hidden="1">
      <c r="A56" s="1781"/>
      <c r="B56" s="1781"/>
      <c r="C56" s="370" t="s">
        <v>1182</v>
      </c>
      <c r="D56" s="2463"/>
      <c r="E56" s="2205"/>
      <c r="F56" s="2384"/>
      <c r="G56" s="2428"/>
      <c r="H56" s="1501"/>
      <c r="I56" s="652" t="s">
        <v>1183</v>
      </c>
      <c r="J56" s="572"/>
      <c r="K56" s="1501"/>
      <c r="L56" s="215"/>
      <c r="M56" s="2171"/>
      <c r="N56" s="335"/>
      <c r="O56" s="1625"/>
      <c r="P56" s="1625"/>
      <c r="AH56" s="1632">
        <v>0</v>
      </c>
    </row>
    <row s="1636" customFormat="1" customHeight="1" ht="0.75" hidden="1">
      <c r="A57" s="1781"/>
      <c r="B57" s="1781"/>
      <c r="C57" s="370" t="s">
        <v>1188</v>
      </c>
      <c r="D57" s="2463"/>
      <c r="E57" s="2205"/>
      <c r="F57" s="2384"/>
      <c r="G57" s="401"/>
      <c r="H57" s="1501"/>
      <c r="I57" s="652"/>
      <c r="J57" s="572"/>
      <c r="K57" s="1501"/>
      <c r="L57" s="215"/>
      <c r="M57" s="2171"/>
      <c r="N57" s="335"/>
      <c r="O57" s="1625"/>
      <c r="P57" s="1625"/>
      <c r="AH57" s="1632">
        <v>0</v>
      </c>
    </row>
    <row s="1636" customFormat="1" customHeight="1" ht="18.75" hidden="1">
      <c r="A58" s="1781" t="s">
        <v>237</v>
      </c>
      <c r="B58" s="1781" t="s">
        <v>238</v>
      </c>
      <c r="C58" s="370"/>
      <c r="D58" s="2463"/>
      <c r="E58" s="2205"/>
      <c r="F58" s="2384" t="str">
        <f>INDEX(PT_DIFFERENTIATION_VTAR,MATCH(A58,PT_DIFFERENTIATION_VTAR_ID,0))</f>
        <v>Плата за подключение (технологическое присоединение) к системе теплоснабжения (индивидуальная)</v>
      </c>
      <c r="G58" s="2428" t="str">
        <f>INDEX(PT_DIFFERENTIATION_NTAR,MATCH(B58,PT_DIFFERENTIATION_NTAR_ID,0))</f>
        <v/>
      </c>
      <c r="H58" s="1990"/>
      <c r="I58" s="1740"/>
      <c r="J58" s="1774"/>
      <c r="K58" s="1866"/>
      <c r="L58" s="1990" t="s">
        <v>338</v>
      </c>
      <c r="M58" s="2171"/>
      <c r="N58" s="335"/>
      <c r="O58" s="1625"/>
      <c r="P58" s="1625"/>
      <c r="AH58" s="1632">
        <v>0</v>
      </c>
    </row>
    <row s="1636" customFormat="1" customHeight="1" ht="18.75" hidden="1">
      <c r="A59" s="1781"/>
      <c r="B59" s="1781"/>
      <c r="C59" s="370" t="s">
        <v>1182</v>
      </c>
      <c r="D59" s="2463"/>
      <c r="E59" s="2205"/>
      <c r="F59" s="2384"/>
      <c r="G59" s="2428"/>
      <c r="H59" s="1501"/>
      <c r="I59" s="652" t="s">
        <v>1183</v>
      </c>
      <c r="J59" s="572"/>
      <c r="K59" s="1501"/>
      <c r="L59" s="215"/>
      <c r="M59" s="2171"/>
      <c r="N59" s="335"/>
      <c r="O59" s="1625"/>
      <c r="P59" s="1625"/>
      <c r="AH59" s="1632">
        <v>0</v>
      </c>
    </row>
    <row s="1636" customFormat="1" customHeight="1" ht="0.75" hidden="1">
      <c r="A60" s="1781"/>
      <c r="B60" s="1781"/>
      <c r="C60" s="370" t="s">
        <v>1188</v>
      </c>
      <c r="D60" s="2463"/>
      <c r="E60" s="2205"/>
      <c r="F60" s="2384"/>
      <c r="G60" s="401"/>
      <c r="H60" s="1501"/>
      <c r="I60" s="652"/>
      <c r="J60" s="572"/>
      <c r="K60" s="1501"/>
      <c r="L60" s="215"/>
      <c r="M60" s="2171"/>
      <c r="N60" s="335"/>
      <c r="O60" s="1625"/>
      <c r="P60" s="1625"/>
      <c r="AH60" s="1632">
        <v>0</v>
      </c>
    </row>
    <row s="1636" customFormat="1" customHeight="1" ht="18.75" hidden="1">
      <c r="A61" s="1781" t="s">
        <v>257</v>
      </c>
      <c r="B61" s="1781" t="s">
        <v>258</v>
      </c>
      <c r="C61" s="370"/>
      <c r="D61" s="2463"/>
      <c r="E61" s="2205"/>
      <c r="F61" s="2384" t="str">
        <f>INDEX(PT_DIFFERENTIATION_VTAR,MATCH(A61,PT_DIFFERENTIATION_VTAR_ID,0))</f>
        <v>Тариф на питьевую воду (питьевое водоснабжение)</v>
      </c>
      <c r="G61" s="2428" t="str">
        <f>INDEX(PT_DIFFERENTIATION_NTAR,MATCH(B61,PT_DIFFERENTIATION_NTAR_ID,0))</f>
        <v/>
      </c>
      <c r="H61" s="1863"/>
      <c r="I61" s="1740"/>
      <c r="J61" s="1774"/>
      <c r="K61" s="1866"/>
      <c r="L61" s="1863" t="s">
        <v>338</v>
      </c>
      <c r="M61" s="2171"/>
      <c r="N61" s="335"/>
      <c r="O61" s="1625"/>
      <c r="P61" s="1625"/>
      <c r="AH61" s="1632">
        <v>0</v>
      </c>
    </row>
    <row s="1636" customFormat="1" customHeight="1" ht="18.75" hidden="1">
      <c r="A62" s="1781"/>
      <c r="B62" s="1781"/>
      <c r="C62" s="370" t="s">
        <v>1182</v>
      </c>
      <c r="D62" s="2463"/>
      <c r="E62" s="2205"/>
      <c r="F62" s="2384"/>
      <c r="G62" s="2428"/>
      <c r="H62" s="1501"/>
      <c r="I62" s="652" t="s">
        <v>1183</v>
      </c>
      <c r="J62" s="572"/>
      <c r="K62" s="1501"/>
      <c r="L62" s="215"/>
      <c r="M62" s="2171"/>
      <c r="N62" s="335"/>
      <c r="O62" s="1625"/>
      <c r="P62" s="1625"/>
      <c r="AH62" s="1632">
        <v>0</v>
      </c>
    </row>
    <row s="1636" customFormat="1" customHeight="1" ht="0.75" hidden="1">
      <c r="A63" s="1781"/>
      <c r="B63" s="1781"/>
      <c r="C63" s="370" t="s">
        <v>1188</v>
      </c>
      <c r="D63" s="2463"/>
      <c r="E63" s="2205"/>
      <c r="F63" s="2384"/>
      <c r="G63" s="401"/>
      <c r="H63" s="1501"/>
      <c r="I63" s="652"/>
      <c r="J63" s="572"/>
      <c r="K63" s="1501"/>
      <c r="L63" s="215"/>
      <c r="M63" s="2171"/>
      <c r="N63" s="335"/>
      <c r="O63" s="1625"/>
      <c r="P63" s="1625"/>
      <c r="AH63" s="1632">
        <v>0</v>
      </c>
    </row>
    <row s="1636" customFormat="1" customHeight="1" ht="18.75" hidden="1">
      <c r="A64" s="1781" t="s">
        <v>262</v>
      </c>
      <c r="B64" s="1781" t="s">
        <v>263</v>
      </c>
      <c r="C64" s="370"/>
      <c r="D64" s="2463"/>
      <c r="E64" s="2205"/>
      <c r="F64" s="2384" t="str">
        <f>INDEX(PT_DIFFERENTIATION_VTAR,MATCH(A64,PT_DIFFERENTIATION_VTAR_ID,0))</f>
        <v>Тариф на техническую воду</v>
      </c>
      <c r="G64" s="2428" t="str">
        <f>INDEX(PT_DIFFERENTIATION_NTAR,MATCH(B64,PT_DIFFERENTIATION_NTAR_ID,0))</f>
        <v/>
      </c>
      <c r="H64" s="1863"/>
      <c r="I64" s="1740"/>
      <c r="J64" s="1774"/>
      <c r="K64" s="1866"/>
      <c r="L64" s="1863" t="s">
        <v>338</v>
      </c>
      <c r="M64" s="2171"/>
      <c r="N64" s="335"/>
      <c r="O64" s="1625"/>
      <c r="P64" s="1625"/>
      <c r="AH64" s="1632">
        <v>0</v>
      </c>
    </row>
    <row s="1636" customFormat="1" customHeight="1" ht="18.75" hidden="1">
      <c r="A65" s="1781"/>
      <c r="B65" s="1781"/>
      <c r="C65" s="370" t="s">
        <v>1182</v>
      </c>
      <c r="D65" s="2463"/>
      <c r="E65" s="2205"/>
      <c r="F65" s="2384"/>
      <c r="G65" s="2428"/>
      <c r="H65" s="1501"/>
      <c r="I65" s="652" t="s">
        <v>1183</v>
      </c>
      <c r="J65" s="572"/>
      <c r="K65" s="1501"/>
      <c r="L65" s="215"/>
      <c r="M65" s="2171"/>
      <c r="N65" s="335"/>
      <c r="O65" s="1625"/>
      <c r="P65" s="1625"/>
      <c r="AH65" s="1632">
        <v>0</v>
      </c>
    </row>
    <row s="1636" customFormat="1" customHeight="1" ht="0.75" hidden="1">
      <c r="A66" s="1781"/>
      <c r="B66" s="1781"/>
      <c r="C66" s="370" t="s">
        <v>1188</v>
      </c>
      <c r="D66" s="2463"/>
      <c r="E66" s="2205"/>
      <c r="F66" s="2384"/>
      <c r="G66" s="401"/>
      <c r="H66" s="1501"/>
      <c r="I66" s="652"/>
      <c r="J66" s="572"/>
      <c r="K66" s="1501"/>
      <c r="L66" s="215"/>
      <c r="M66" s="2171"/>
      <c r="N66" s="335"/>
      <c r="O66" s="1625"/>
      <c r="P66" s="1625"/>
      <c r="AH66" s="1632">
        <v>0</v>
      </c>
    </row>
    <row s="1636" customFormat="1" customHeight="1" ht="18.75" hidden="1">
      <c r="A67" s="1781" t="s">
        <v>267</v>
      </c>
      <c r="B67" s="1781" t="s">
        <v>268</v>
      </c>
      <c r="C67" s="370"/>
      <c r="D67" s="2463"/>
      <c r="E67" s="2205"/>
      <c r="F67" s="2384" t="str">
        <f>INDEX(PT_DIFFERENTIATION_VTAR,MATCH(A67,PT_DIFFERENTIATION_VTAR_ID,0))</f>
        <v>Тариф на транспортировку воды</v>
      </c>
      <c r="G67" s="2428" t="str">
        <f>INDEX(PT_DIFFERENTIATION_NTAR,MATCH(B67,PT_DIFFERENTIATION_NTAR_ID,0))</f>
        <v/>
      </c>
      <c r="H67" s="1863"/>
      <c r="I67" s="1740"/>
      <c r="J67" s="1774"/>
      <c r="K67" s="1866"/>
      <c r="L67" s="1863" t="s">
        <v>338</v>
      </c>
      <c r="M67" s="2171"/>
      <c r="N67" s="335"/>
      <c r="O67" s="1625"/>
      <c r="P67" s="1625"/>
      <c r="AH67" s="1632">
        <v>0</v>
      </c>
    </row>
    <row s="1636" customFormat="1" customHeight="1" ht="18.75" hidden="1">
      <c r="A68" s="1781"/>
      <c r="B68" s="1781"/>
      <c r="C68" s="370" t="s">
        <v>1182</v>
      </c>
      <c r="D68" s="2463"/>
      <c r="E68" s="2205"/>
      <c r="F68" s="2384"/>
      <c r="G68" s="2428"/>
      <c r="H68" s="1501"/>
      <c r="I68" s="652" t="s">
        <v>1183</v>
      </c>
      <c r="J68" s="572"/>
      <c r="K68" s="1501"/>
      <c r="L68" s="215"/>
      <c r="M68" s="2171"/>
      <c r="N68" s="335"/>
      <c r="O68" s="1625"/>
      <c r="P68" s="1625"/>
      <c r="AH68" s="1632">
        <v>0</v>
      </c>
    </row>
    <row s="1636" customFormat="1" customHeight="1" ht="0.75" hidden="1">
      <c r="A69" s="1781"/>
      <c r="B69" s="1781"/>
      <c r="C69" s="370" t="s">
        <v>1188</v>
      </c>
      <c r="D69" s="2463"/>
      <c r="E69" s="2205"/>
      <c r="F69" s="2384"/>
      <c r="G69" s="401"/>
      <c r="H69" s="1501"/>
      <c r="I69" s="652"/>
      <c r="J69" s="572"/>
      <c r="K69" s="1501"/>
      <c r="L69" s="215"/>
      <c r="M69" s="2171"/>
      <c r="N69" s="335"/>
      <c r="O69" s="1625"/>
      <c r="P69" s="1625"/>
      <c r="AH69" s="1632">
        <v>0</v>
      </c>
    </row>
    <row s="1636" customFormat="1" customHeight="1" ht="18.75" hidden="1">
      <c r="A70" s="1781" t="s">
        <v>272</v>
      </c>
      <c r="B70" s="1781" t="s">
        <v>273</v>
      </c>
      <c r="C70" s="370"/>
      <c r="D70" s="2463"/>
      <c r="E70" s="2205"/>
      <c r="F70" s="2384" t="str">
        <f>INDEX(PT_DIFFERENTIATION_VTAR,MATCH(A70,PT_DIFFERENTIATION_VTAR_ID,0))</f>
        <v>Тариф на подвоз воды</v>
      </c>
      <c r="G70" s="2428" t="str">
        <f>INDEX(PT_DIFFERENTIATION_NTAR,MATCH(B70,PT_DIFFERENTIATION_NTAR_ID,0))</f>
        <v/>
      </c>
      <c r="H70" s="1863"/>
      <c r="I70" s="1740"/>
      <c r="J70" s="1774"/>
      <c r="K70" s="1866"/>
      <c r="L70" s="1863" t="s">
        <v>338</v>
      </c>
      <c r="M70" s="2171"/>
      <c r="N70" s="335"/>
      <c r="O70" s="1625"/>
      <c r="P70" s="1625"/>
      <c r="AH70" s="1632">
        <v>0</v>
      </c>
    </row>
    <row s="1636" customFormat="1" customHeight="1" ht="18.75" hidden="1">
      <c r="A71" s="1781"/>
      <c r="B71" s="1781"/>
      <c r="C71" s="370" t="s">
        <v>1182</v>
      </c>
      <c r="D71" s="2463"/>
      <c r="E71" s="2205"/>
      <c r="F71" s="2384"/>
      <c r="G71" s="2428"/>
      <c r="H71" s="1501"/>
      <c r="I71" s="652" t="s">
        <v>1183</v>
      </c>
      <c r="J71" s="572"/>
      <c r="K71" s="1501"/>
      <c r="L71" s="215"/>
      <c r="M71" s="2171"/>
      <c r="N71" s="335"/>
      <c r="O71" s="1625"/>
      <c r="P71" s="1625"/>
      <c r="AH71" s="1632">
        <v>0</v>
      </c>
    </row>
    <row s="1636" customFormat="1" customHeight="1" ht="0.75" hidden="1">
      <c r="A72" s="1781"/>
      <c r="B72" s="1781"/>
      <c r="C72" s="370" t="s">
        <v>1188</v>
      </c>
      <c r="D72" s="2463"/>
      <c r="E72" s="2205"/>
      <c r="F72" s="2384"/>
      <c r="G72" s="401"/>
      <c r="H72" s="1501"/>
      <c r="I72" s="652"/>
      <c r="J72" s="572"/>
      <c r="K72" s="1501"/>
      <c r="L72" s="215"/>
      <c r="M72" s="2171"/>
      <c r="N72" s="335"/>
      <c r="O72" s="1625"/>
      <c r="P72" s="1625"/>
      <c r="AH72" s="1632">
        <v>0</v>
      </c>
    </row>
    <row s="1636" customFormat="1" customHeight="1" ht="18.75" hidden="1">
      <c r="A73" s="1781" t="s">
        <v>277</v>
      </c>
      <c r="B73" s="1781" t="s">
        <v>278</v>
      </c>
      <c r="C73" s="370"/>
      <c r="D73" s="2463"/>
      <c r="E73" s="2205"/>
      <c r="F73" s="2384" t="str">
        <f>INDEX(PT_DIFFERENTIATION_VTAR,MATCH(A73,PT_DIFFERENTIATION_VTAR_ID,0))</f>
        <v>Тариф на подключение (технологическое присоединение) к централизованной системе холодного водоснабжения</v>
      </c>
      <c r="G73" s="2428" t="str">
        <f>INDEX(PT_DIFFERENTIATION_NTAR,MATCH(B73,PT_DIFFERENTIATION_NTAR_ID,0))</f>
        <v/>
      </c>
      <c r="H73" s="1863"/>
      <c r="I73" s="1740"/>
      <c r="J73" s="1774"/>
      <c r="K73" s="1866"/>
      <c r="L73" s="1863" t="s">
        <v>338</v>
      </c>
      <c r="M73" s="2171"/>
      <c r="N73" s="335"/>
      <c r="O73" s="1625"/>
      <c r="P73" s="1625"/>
      <c r="AH73" s="1632">
        <v>0</v>
      </c>
    </row>
    <row s="1636" customFormat="1" customHeight="1" ht="18.75" hidden="1">
      <c r="A74" s="1781"/>
      <c r="B74" s="1781"/>
      <c r="C74" s="370" t="s">
        <v>1182</v>
      </c>
      <c r="D74" s="2463"/>
      <c r="E74" s="2205"/>
      <c r="F74" s="2384"/>
      <c r="G74" s="2428"/>
      <c r="H74" s="1501"/>
      <c r="I74" s="652" t="s">
        <v>1183</v>
      </c>
      <c r="J74" s="572"/>
      <c r="K74" s="1501"/>
      <c r="L74" s="215"/>
      <c r="M74" s="2171"/>
      <c r="N74" s="335"/>
      <c r="O74" s="1625"/>
      <c r="P74" s="1625"/>
      <c r="AH74" s="1632">
        <v>0</v>
      </c>
    </row>
    <row s="1636" customFormat="1" customHeight="1" ht="0.75" hidden="1">
      <c r="A75" s="1781"/>
      <c r="B75" s="1781"/>
      <c r="C75" s="370" t="s">
        <v>1188</v>
      </c>
      <c r="D75" s="2463"/>
      <c r="E75" s="2205"/>
      <c r="F75" s="2384"/>
      <c r="G75" s="401"/>
      <c r="H75" s="1501"/>
      <c r="I75" s="652"/>
      <c r="J75" s="572"/>
      <c r="K75" s="1501"/>
      <c r="L75" s="215"/>
      <c r="M75" s="2171"/>
      <c r="N75" s="335"/>
      <c r="O75" s="1625"/>
      <c r="P75" s="1625"/>
      <c r="AH75" s="1632">
        <v>0</v>
      </c>
    </row>
    <row s="1636" customFormat="1" customHeight="1" ht="18.75" hidden="1">
      <c r="A76" s="1781" t="s">
        <v>282</v>
      </c>
      <c r="B76" s="1781" t="s">
        <v>283</v>
      </c>
      <c r="C76" s="370"/>
      <c r="D76" s="2463"/>
      <c r="E76" s="2205"/>
      <c r="F76" s="2384" t="str">
        <f>INDEX(PT_DIFFERENTIATION_VTAR,MATCH(A76,PT_DIFFERENTIATION_VTAR_ID,0))</f>
        <v>Тариф на горячую воду (горячее водоснабжение)</v>
      </c>
      <c r="G76" s="2428" t="str">
        <f>INDEX(PT_DIFFERENTIATION_NTAR,MATCH(B76,PT_DIFFERENTIATION_NTAR_ID,0))</f>
        <v/>
      </c>
      <c r="H76" s="1863"/>
      <c r="I76" s="1740"/>
      <c r="J76" s="1774"/>
      <c r="K76" s="1866"/>
      <c r="L76" s="1863" t="s">
        <v>338</v>
      </c>
      <c r="M76" s="2171"/>
      <c r="N76" s="335"/>
      <c r="O76" s="1625"/>
      <c r="P76" s="1625"/>
      <c r="AH76" s="1632">
        <v>0</v>
      </c>
    </row>
    <row s="1636" customFormat="1" customHeight="1" ht="18.75" hidden="1">
      <c r="A77" s="1781"/>
      <c r="B77" s="1781"/>
      <c r="C77" s="370" t="s">
        <v>1182</v>
      </c>
      <c r="D77" s="2463"/>
      <c r="E77" s="2205"/>
      <c r="F77" s="2384"/>
      <c r="G77" s="2428"/>
      <c r="H77" s="1501"/>
      <c r="I77" s="652" t="s">
        <v>1183</v>
      </c>
      <c r="J77" s="572"/>
      <c r="K77" s="1501"/>
      <c r="L77" s="215"/>
      <c r="M77" s="2171"/>
      <c r="N77" s="335"/>
      <c r="O77" s="1625"/>
      <c r="P77" s="1625"/>
      <c r="AH77" s="1632">
        <v>0</v>
      </c>
    </row>
    <row s="1636" customFormat="1" customHeight="1" ht="0.75" hidden="1">
      <c r="A78" s="1781"/>
      <c r="B78" s="1781"/>
      <c r="C78" s="370" t="s">
        <v>1188</v>
      </c>
      <c r="D78" s="2463"/>
      <c r="E78" s="2205"/>
      <c r="F78" s="2384"/>
      <c r="G78" s="401"/>
      <c r="H78" s="1501"/>
      <c r="I78" s="652"/>
      <c r="J78" s="572"/>
      <c r="K78" s="1501"/>
      <c r="L78" s="215"/>
      <c r="M78" s="2171"/>
      <c r="N78" s="335"/>
      <c r="O78" s="1625"/>
      <c r="P78" s="1625"/>
      <c r="AH78" s="1632">
        <v>0</v>
      </c>
    </row>
    <row s="1636" customFormat="1" customHeight="1" ht="18.75" hidden="1">
      <c r="A79" s="1781" t="s">
        <v>287</v>
      </c>
      <c r="B79" s="1781" t="s">
        <v>288</v>
      </c>
      <c r="C79" s="370"/>
      <c r="D79" s="2463"/>
      <c r="E79" s="2205"/>
      <c r="F79" s="2384" t="str">
        <f>INDEX(PT_DIFFERENTIATION_VTAR,MATCH(A79,PT_DIFFERENTIATION_VTAR_ID,0))</f>
        <v>Тариф на транспортировку горячей воды</v>
      </c>
      <c r="G79" s="2428" t="str">
        <f>INDEX(PT_DIFFERENTIATION_NTAR,MATCH(B79,PT_DIFFERENTIATION_NTAR_ID,0))</f>
        <v/>
      </c>
      <c r="H79" s="1863"/>
      <c r="I79" s="1740"/>
      <c r="J79" s="1774"/>
      <c r="K79" s="1866"/>
      <c r="L79" s="1863" t="s">
        <v>338</v>
      </c>
      <c r="M79" s="2171"/>
      <c r="N79" s="335"/>
      <c r="O79" s="1625"/>
      <c r="P79" s="1625"/>
      <c r="AH79" s="1632">
        <v>0</v>
      </c>
    </row>
    <row s="1636" customFormat="1" customHeight="1" ht="18.75" hidden="1">
      <c r="A80" s="1781"/>
      <c r="B80" s="1781"/>
      <c r="C80" s="370" t="s">
        <v>1182</v>
      </c>
      <c r="D80" s="2463"/>
      <c r="E80" s="2205"/>
      <c r="F80" s="2384"/>
      <c r="G80" s="2428"/>
      <c r="H80" s="1501"/>
      <c r="I80" s="652" t="s">
        <v>1183</v>
      </c>
      <c r="J80" s="572"/>
      <c r="K80" s="1501"/>
      <c r="L80" s="215"/>
      <c r="M80" s="2171"/>
      <c r="N80" s="335"/>
      <c r="O80" s="1625"/>
      <c r="P80" s="1625"/>
      <c r="AH80" s="1632">
        <v>0</v>
      </c>
    </row>
    <row s="1636" customFormat="1" customHeight="1" ht="0.75" hidden="1">
      <c r="A81" s="1781"/>
      <c r="B81" s="1781"/>
      <c r="C81" s="370" t="s">
        <v>1188</v>
      </c>
      <c r="D81" s="2463"/>
      <c r="E81" s="2205"/>
      <c r="F81" s="2384"/>
      <c r="G81" s="401"/>
      <c r="H81" s="1501"/>
      <c r="I81" s="652"/>
      <c r="J81" s="572"/>
      <c r="K81" s="1501"/>
      <c r="L81" s="215"/>
      <c r="M81" s="2171"/>
      <c r="N81" s="335"/>
      <c r="O81" s="1625"/>
      <c r="P81" s="1625"/>
      <c r="AH81" s="1632">
        <v>0</v>
      </c>
    </row>
    <row s="1636" customFormat="1" customHeight="1" ht="18.75" hidden="1">
      <c r="A82" s="1781" t="s">
        <v>292</v>
      </c>
      <c r="B82" s="1781" t="s">
        <v>293</v>
      </c>
      <c r="C82" s="370"/>
      <c r="D82" s="2463"/>
      <c r="E82" s="2205"/>
      <c r="F82" s="2384" t="str">
        <f>INDEX(PT_DIFFERENTIATION_VTAR,MATCH(A82,PT_DIFFERENTIATION_VTAR_ID,0))</f>
        <v>Тариф на подключение (технологическое присоединение) к централизованной системе горячего водоснабжения</v>
      </c>
      <c r="G82" s="2428" t="str">
        <f>INDEX(PT_DIFFERENTIATION_NTAR,MATCH(B82,PT_DIFFERENTIATION_NTAR_ID,0))</f>
        <v/>
      </c>
      <c r="H82" s="1863"/>
      <c r="I82" s="1740"/>
      <c r="J82" s="1774"/>
      <c r="K82" s="1866"/>
      <c r="L82" s="1863" t="s">
        <v>338</v>
      </c>
      <c r="M82" s="2171"/>
      <c r="N82" s="335"/>
      <c r="O82" s="1625"/>
      <c r="P82" s="1625"/>
      <c r="AH82" s="1632">
        <v>0</v>
      </c>
    </row>
    <row s="1636" customFormat="1" customHeight="1" ht="18.75" hidden="1">
      <c r="A83" s="1781"/>
      <c r="B83" s="1781"/>
      <c r="C83" s="370" t="s">
        <v>1182</v>
      </c>
      <c r="D83" s="2463"/>
      <c r="E83" s="2205"/>
      <c r="F83" s="2384"/>
      <c r="G83" s="2428"/>
      <c r="H83" s="1501"/>
      <c r="I83" s="652" t="s">
        <v>1183</v>
      </c>
      <c r="J83" s="572"/>
      <c r="K83" s="1501"/>
      <c r="L83" s="215"/>
      <c r="M83" s="2171"/>
      <c r="N83" s="335"/>
      <c r="O83" s="1625"/>
      <c r="P83" s="1625"/>
      <c r="AH83" s="1632">
        <v>0</v>
      </c>
    </row>
    <row s="1636" customFormat="1" customHeight="1" ht="0.75" hidden="1">
      <c r="A84" s="1781"/>
      <c r="B84" s="1781"/>
      <c r="C84" s="370" t="s">
        <v>1188</v>
      </c>
      <c r="D84" s="2463"/>
      <c r="E84" s="2205"/>
      <c r="F84" s="2384"/>
      <c r="G84" s="401"/>
      <c r="H84" s="1501"/>
      <c r="I84" s="652"/>
      <c r="J84" s="572"/>
      <c r="K84" s="1501"/>
      <c r="L84" s="215"/>
      <c r="M84" s="2171"/>
      <c r="N84" s="335"/>
      <c r="O84" s="1625"/>
      <c r="P84" s="1625"/>
      <c r="AH84" s="1632">
        <v>0</v>
      </c>
    </row>
    <row s="1636" customFormat="1" customHeight="1" ht="18.75" hidden="1">
      <c r="A85" s="1781" t="s">
        <v>297</v>
      </c>
      <c r="B85" s="1781" t="s">
        <v>298</v>
      </c>
      <c r="C85" s="370"/>
      <c r="D85" s="2463"/>
      <c r="E85" s="2205"/>
      <c r="F85" s="2384" t="str">
        <f>INDEX(PT_DIFFERENTIATION_VTAR,MATCH(A85,PT_DIFFERENTIATION_VTAR_ID,0))</f>
        <v>Тариф на водоотведение</v>
      </c>
      <c r="G85" s="2428" t="str">
        <f>INDEX(PT_DIFFERENTIATION_NTAR,MATCH(B85,PT_DIFFERENTIATION_NTAR_ID,0))</f>
        <v/>
      </c>
      <c r="H85" s="1863"/>
      <c r="I85" s="1740"/>
      <c r="J85" s="1774"/>
      <c r="K85" s="1866"/>
      <c r="L85" s="1863" t="s">
        <v>338</v>
      </c>
      <c r="M85" s="2171"/>
      <c r="N85" s="335"/>
      <c r="O85" s="1625"/>
      <c r="P85" s="1625"/>
      <c r="AH85" s="1632">
        <v>0</v>
      </c>
    </row>
    <row s="1636" customFormat="1" customHeight="1" ht="18.75" hidden="1">
      <c r="A86" s="1781"/>
      <c r="B86" s="1781"/>
      <c r="C86" s="370" t="s">
        <v>1182</v>
      </c>
      <c r="D86" s="2463"/>
      <c r="E86" s="2205"/>
      <c r="F86" s="2384"/>
      <c r="G86" s="2428"/>
      <c r="H86" s="1501"/>
      <c r="I86" s="652" t="s">
        <v>1183</v>
      </c>
      <c r="J86" s="572"/>
      <c r="K86" s="1501"/>
      <c r="L86" s="215"/>
      <c r="M86" s="2171"/>
      <c r="N86" s="335"/>
      <c r="O86" s="1625"/>
      <c r="P86" s="1625"/>
      <c r="AH86" s="1632">
        <v>0</v>
      </c>
    </row>
    <row s="1636" customFormat="1" customHeight="1" ht="0.75" hidden="1">
      <c r="A87" s="1781"/>
      <c r="B87" s="1781"/>
      <c r="C87" s="370" t="s">
        <v>1188</v>
      </c>
      <c r="D87" s="2463"/>
      <c r="E87" s="2205"/>
      <c r="F87" s="2384"/>
      <c r="G87" s="401"/>
      <c r="H87" s="1501"/>
      <c r="I87" s="652"/>
      <c r="J87" s="572"/>
      <c r="K87" s="1501"/>
      <c r="L87" s="215"/>
      <c r="M87" s="2171"/>
      <c r="N87" s="335"/>
      <c r="O87" s="1625"/>
      <c r="P87" s="1625"/>
      <c r="AH87" s="1632">
        <v>0</v>
      </c>
    </row>
    <row s="1636" customFormat="1" customHeight="1" ht="18.75" hidden="1">
      <c r="A88" s="1781" t="s">
        <v>302</v>
      </c>
      <c r="B88" s="1781" t="s">
        <v>303</v>
      </c>
      <c r="C88" s="370"/>
      <c r="D88" s="2463"/>
      <c r="E88" s="2205"/>
      <c r="F88" s="2384" t="str">
        <f>INDEX(PT_DIFFERENTIATION_VTAR,MATCH(A88,PT_DIFFERENTIATION_VTAR_ID,0))</f>
        <v>Тариф на транспортировку сточных вод</v>
      </c>
      <c r="G88" s="2428" t="str">
        <f>INDEX(PT_DIFFERENTIATION_NTAR,MATCH(B88,PT_DIFFERENTIATION_NTAR_ID,0))</f>
        <v/>
      </c>
      <c r="H88" s="1863"/>
      <c r="I88" s="1740"/>
      <c r="J88" s="1774"/>
      <c r="K88" s="1866"/>
      <c r="L88" s="1863" t="s">
        <v>338</v>
      </c>
      <c r="M88" s="2171"/>
      <c r="N88" s="335"/>
      <c r="O88" s="1625"/>
      <c r="P88" s="1625"/>
      <c r="AH88" s="1632">
        <v>0</v>
      </c>
    </row>
    <row s="1636" customFormat="1" customHeight="1" ht="18.75" hidden="1">
      <c r="A89" s="1781"/>
      <c r="B89" s="1781"/>
      <c r="C89" s="370" t="s">
        <v>1182</v>
      </c>
      <c r="D89" s="2463"/>
      <c r="E89" s="2205"/>
      <c r="F89" s="2384"/>
      <c r="G89" s="2428"/>
      <c r="H89" s="1501"/>
      <c r="I89" s="652" t="s">
        <v>1183</v>
      </c>
      <c r="J89" s="572"/>
      <c r="K89" s="1501"/>
      <c r="L89" s="215"/>
      <c r="M89" s="2171"/>
      <c r="N89" s="335"/>
      <c r="O89" s="1625"/>
      <c r="P89" s="1625"/>
      <c r="AH89" s="1632">
        <v>0</v>
      </c>
    </row>
    <row s="1636" customFormat="1" customHeight="1" ht="0.75" hidden="1">
      <c r="A90" s="1781"/>
      <c r="B90" s="1781"/>
      <c r="C90" s="370" t="s">
        <v>1188</v>
      </c>
      <c r="D90" s="2463"/>
      <c r="E90" s="2205"/>
      <c r="F90" s="2384"/>
      <c r="G90" s="401"/>
      <c r="H90" s="1501"/>
      <c r="I90" s="652"/>
      <c r="J90" s="572"/>
      <c r="K90" s="1501"/>
      <c r="L90" s="215"/>
      <c r="M90" s="2171"/>
      <c r="N90" s="335"/>
      <c r="O90" s="1625"/>
      <c r="P90" s="1625"/>
      <c r="AH90" s="1632">
        <v>0</v>
      </c>
    </row>
    <row s="1636" customFormat="1" customHeight="1" ht="18.75" hidden="1">
      <c r="A91" s="1781" t="s">
        <v>307</v>
      </c>
      <c r="B91" s="1781" t="s">
        <v>308</v>
      </c>
      <c r="C91" s="370"/>
      <c r="D91" s="2463"/>
      <c r="E91" s="2205"/>
      <c r="F91" s="2384" t="str">
        <f>INDEX(PT_DIFFERENTIATION_VTAR,MATCH(A91,PT_DIFFERENTIATION_VTAR_ID,0))</f>
        <v>Тариф на подключение (технологическое присоединение) к централизованной системе водоотведения</v>
      </c>
      <c r="G91" s="2428" t="str">
        <f>INDEX(PT_DIFFERENTIATION_NTAR,MATCH(B91,PT_DIFFERENTIATION_NTAR_ID,0))</f>
        <v/>
      </c>
      <c r="H91" s="1863"/>
      <c r="I91" s="1740"/>
      <c r="J91" s="1774"/>
      <c r="K91" s="1866"/>
      <c r="L91" s="1863" t="s">
        <v>338</v>
      </c>
      <c r="M91" s="2171"/>
      <c r="N91" s="335"/>
      <c r="O91" s="1625"/>
      <c r="P91" s="1625"/>
      <c r="AH91" s="1632">
        <v>0</v>
      </c>
    </row>
    <row s="1636" customFormat="1" customHeight="1" ht="18.75" hidden="1">
      <c r="A92" s="1781"/>
      <c r="B92" s="1781"/>
      <c r="C92" s="370" t="s">
        <v>1182</v>
      </c>
      <c r="D92" s="2463"/>
      <c r="E92" s="2205"/>
      <c r="F92" s="2384"/>
      <c r="G92" s="2428"/>
      <c r="H92" s="1501"/>
      <c r="I92" s="652" t="s">
        <v>1183</v>
      </c>
      <c r="J92" s="572"/>
      <c r="K92" s="1501"/>
      <c r="L92" s="215"/>
      <c r="M92" s="2171"/>
      <c r="N92" s="335"/>
      <c r="O92" s="1625"/>
      <c r="P92" s="1625"/>
      <c r="AH92" s="1632">
        <v>0</v>
      </c>
    </row>
    <row s="1636" customFormat="1" customHeight="1" ht="1.05">
      <c r="A93" s="1781"/>
      <c r="B93" s="1781"/>
      <c r="C93" s="370" t="s">
        <v>1188</v>
      </c>
      <c r="D93" s="2463"/>
      <c r="E93" s="2205"/>
      <c r="F93" s="2384"/>
      <c r="G93" s="401"/>
      <c r="H93" s="1501"/>
      <c r="I93" s="652"/>
      <c r="J93" s="572"/>
      <c r="K93" s="1501"/>
      <c r="L93" s="215"/>
      <c r="M93" s="2171"/>
      <c r="N93" s="335"/>
      <c r="O93" s="1625"/>
      <c r="P93" s="1625"/>
      <c r="AH93" s="1632">
        <v>1</v>
      </c>
    </row>
    <row customHeight="1" ht="19.95">
      <c r="A94" s="1781"/>
      <c r="B94" s="1781"/>
      <c r="D94" s="377"/>
      <c r="E94" s="148" t="s">
        <v>112</v>
      </c>
      <c r="F9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94" s="2461"/>
      <c r="H94" s="2461"/>
      <c r="I94" s="2461"/>
      <c r="J94" s="2461"/>
      <c r="K94" s="2461"/>
      <c r="L94" s="2461"/>
      <c r="M94" s="298"/>
      <c r="N94" s="335"/>
      <c r="AH94" s="375">
        <v>19</v>
      </c>
    </row>
    <row customHeight="1" ht="35.699999999999996">
      <c r="A95" s="1781"/>
      <c r="B95" s="1781"/>
      <c r="D95" s="377"/>
      <c r="E95" s="400"/>
      <c r="F95" s="199" t="s">
        <v>338</v>
      </c>
      <c r="G95" s="199" t="s">
        <v>338</v>
      </c>
      <c r="H95" s="2219" t="s">
        <v>338</v>
      </c>
      <c r="I95" s="2221"/>
      <c r="J95" s="199" t="s">
        <v>338</v>
      </c>
      <c r="K95" s="199" t="s">
        <v>338</v>
      </c>
      <c r="L95" s="402"/>
      <c r="M95" s="346" t="s">
        <v>1189</v>
      </c>
      <c r="N95" s="335"/>
      <c r="AH95" s="375">
        <v>34</v>
      </c>
    </row>
    <row customHeight="1" ht="19.95">
      <c r="A96" s="1781"/>
      <c r="B96" s="1781"/>
      <c r="D96" s="377"/>
      <c r="E96" s="148" t="s">
        <v>92</v>
      </c>
      <c r="F96" s="2461" t="s">
        <v>1190</v>
      </c>
      <c r="G96" s="2461"/>
      <c r="H96" s="2461"/>
      <c r="I96" s="2461"/>
      <c r="J96" s="2461"/>
      <c r="K96" s="2461"/>
      <c r="L96" s="2461"/>
      <c r="M96" s="298"/>
      <c r="N96" s="335"/>
      <c r="AH96" s="375">
        <v>19</v>
      </c>
    </row>
    <row s="1636" customFormat="1" customHeight="1" ht="60.75" hidden="1">
      <c r="A97" s="1781" t="s">
        <v>157</v>
      </c>
      <c r="B97" s="1781" t="s">
        <v>158</v>
      </c>
      <c r="C97" s="370"/>
      <c r="D97" s="2463"/>
      <c r="E97" s="2205"/>
      <c r="F97" s="2384" t="str">
        <f>INDEX(PT_DIFFERENTIATION_VTAR,MATCH(A97,PT_DIFFERENTIATION_VTAR_ID,0))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97" s="2428" t="str">
        <f>INDEX(PT_DIFFERENTIATION_NTAR,MATCH(B97,PT_DIFFERENTIATION_NTAR_ID,0))</f>
        <v/>
      </c>
      <c r="H97" s="1863"/>
      <c r="I97" s="1740"/>
      <c r="J97" s="1774"/>
      <c r="K97" s="1779"/>
      <c r="L97" s="1863" t="s">
        <v>338</v>
      </c>
      <c r="M9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97" s="335"/>
      <c r="O97" s="1625"/>
      <c r="P97" s="1625"/>
      <c r="AH97" s="1632">
        <v>0</v>
      </c>
    </row>
    <row s="1636" customFormat="1" customHeight="1" ht="18.75" hidden="1">
      <c r="A98" s="1781"/>
      <c r="B98" s="1781"/>
      <c r="C98" s="370" t="s">
        <v>1184</v>
      </c>
      <c r="D98" s="2463"/>
      <c r="E98" s="2205"/>
      <c r="F98" s="2384"/>
      <c r="G98" s="2428"/>
      <c r="H98" s="1501"/>
      <c r="I98" s="652" t="s">
        <v>1183</v>
      </c>
      <c r="J98" s="572"/>
      <c r="K98" s="1501"/>
      <c r="L98" s="215"/>
      <c r="M98" s="2171"/>
      <c r="N98" s="335"/>
      <c r="O98" s="1625"/>
      <c r="P98" s="1625"/>
      <c r="AH98" s="1632">
        <v>0</v>
      </c>
    </row>
    <row s="1636" customFormat="1" customHeight="1" ht="0.75" hidden="1">
      <c r="A99" s="1781"/>
      <c r="B99" s="1781"/>
      <c r="C99" s="370" t="s">
        <v>1191</v>
      </c>
      <c r="D99" s="2463"/>
      <c r="E99" s="2205"/>
      <c r="F99" s="2384"/>
      <c r="G99" s="401"/>
      <c r="H99" s="1501"/>
      <c r="I99" s="652"/>
      <c r="J99" s="572"/>
      <c r="K99" s="1501"/>
      <c r="L99" s="215"/>
      <c r="M99" s="2171"/>
      <c r="N99" s="335"/>
      <c r="O99" s="1625"/>
      <c r="P99" s="1625"/>
      <c r="AH99" s="1632">
        <v>0</v>
      </c>
    </row>
    <row s="1636" customFormat="1" customHeight="1" ht="45" hidden="1">
      <c r="A100" s="1781" t="s">
        <v>165</v>
      </c>
      <c r="B100" s="1781" t="s">
        <v>166</v>
      </c>
      <c r="C100" s="370"/>
      <c r="D100" s="2463"/>
      <c r="E100" s="2205"/>
      <c r="F100" s="2384" t="str">
        <f>INDEX(PT_DIFFERENTIATION_VTAR,MATCH(A100,PT_DIFFERENTIATION_VTAR_ID,0))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00" s="2428" t="str">
        <f>INDEX(PT_DIFFERENTIATION_NTAR,MATCH(B100,PT_DIFFERENTIATION_NTAR_ID,0))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H100" s="1863"/>
      <c r="I100" s="1740"/>
      <c r="J100" s="1774"/>
      <c r="K100" s="1779"/>
      <c r="L100" s="1863" t="s">
        <v>338</v>
      </c>
      <c r="M100" s="2172"/>
      <c r="N100" s="335"/>
      <c r="O100" s="1625"/>
      <c r="P100" s="1625"/>
      <c r="AH100" s="1632">
        <v>0</v>
      </c>
    </row>
    <row s="1636" customFormat="1" customHeight="1" ht="18.75" hidden="1">
      <c r="A101" s="1781"/>
      <c r="B101" s="1781"/>
      <c r="C101" s="370" t="s">
        <v>1184</v>
      </c>
      <c r="D101" s="2463"/>
      <c r="E101" s="2205"/>
      <c r="F101" s="2384"/>
      <c r="G101" s="2428"/>
      <c r="H101" s="1501"/>
      <c r="I101" s="652" t="s">
        <v>1183</v>
      </c>
      <c r="J101" s="572"/>
      <c r="K101" s="1501"/>
      <c r="L101" s="215"/>
      <c r="M101" s="1862"/>
      <c r="N101" s="335"/>
      <c r="O101" s="1625"/>
      <c r="P101" s="1625"/>
      <c r="AH101" s="1632">
        <v>0</v>
      </c>
    </row>
    <row s="1636" customFormat="1" customHeight="1" ht="18.75">
      <c r="A102" s="1824" t="s">
        <v>165</v>
      </c>
      <c r="B102" s="1824" t="s">
        <v>175</v>
      </c>
      <c r="C102" s="1688"/>
      <c r="D102" s="345"/>
      <c r="E102" s="1032"/>
      <c r="F102" s="1032"/>
      <c r="G102" s="2428" t="str">
        <f>INDEX(PT_DIFFERENTIATION_NTAR,MATCH(B102,PT_DIFFERENTIATION_NTAR_ID,0))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H102" s="2272"/>
      <c r="I102" s="1740"/>
      <c r="J102" s="1774"/>
      <c r="K102" s="1779"/>
      <c r="L102" s="2272" t="s">
        <v>338</v>
      </c>
      <c r="M102" s="2319"/>
      <c r="N102" s="619"/>
      <c r="O102" s="1625"/>
      <c r="P102" s="1625"/>
      <c r="Q102" s="1636"/>
      <c r="R102" s="1636"/>
      <c r="S102" s="1636"/>
      <c r="T102" s="1636"/>
      <c r="U102" s="1636"/>
      <c r="V102" s="1636"/>
      <c r="W102" s="1636"/>
      <c r="X102" s="1636"/>
      <c r="Y102" s="1636"/>
      <c r="Z102" s="1636"/>
      <c r="AA102" s="1636"/>
      <c r="AB102" s="1636"/>
      <c r="AC102" s="1636"/>
      <c r="AD102" s="1636"/>
      <c r="AE102" s="1636"/>
      <c r="AF102" s="1636"/>
      <c r="AG102" s="1636"/>
      <c r="AH102" s="1636">
        <v>0</v>
      </c>
    </row>
    <row s="1636" customFormat="1" customHeight="1" ht="18.75">
      <c r="A103" s="1824"/>
      <c r="B103" s="1824"/>
      <c r="C103" s="1688" t="s">
        <v>1184</v>
      </c>
      <c r="D103" s="345"/>
      <c r="E103" s="1032"/>
      <c r="F103" s="1032"/>
      <c r="G103" s="2428"/>
      <c r="H103" s="3276"/>
      <c r="I103" s="3277" t="s">
        <v>1183</v>
      </c>
      <c r="J103" s="3278"/>
      <c r="K103" s="3279"/>
      <c r="L103" s="3280"/>
      <c r="M103" s="2319"/>
      <c r="N103" s="619"/>
      <c r="O103" s="1625"/>
      <c r="P103" s="1625"/>
      <c r="Q103" s="1636"/>
      <c r="R103" s="1636"/>
      <c r="S103" s="1636"/>
      <c r="T103" s="1636"/>
      <c r="U103" s="1636"/>
      <c r="V103" s="1636"/>
      <c r="W103" s="1636"/>
      <c r="X103" s="1636"/>
      <c r="Y103" s="1636"/>
      <c r="Z103" s="1636"/>
      <c r="AA103" s="1636"/>
      <c r="AB103" s="1636"/>
      <c r="AC103" s="1636"/>
      <c r="AD103" s="1636"/>
      <c r="AE103" s="1636"/>
      <c r="AF103" s="1636"/>
      <c r="AG103" s="1636"/>
      <c r="AH103" s="1636">
        <v>0</v>
      </c>
    </row>
    <row s="1636" customFormat="1" customHeight="1" ht="18.75">
      <c r="A104" s="1824" t="s">
        <v>165</v>
      </c>
      <c r="B104" s="1824" t="s">
        <v>180</v>
      </c>
      <c r="C104" s="1688"/>
      <c r="D104" s="345"/>
      <c r="E104" s="1032"/>
      <c r="F104" s="1032"/>
      <c r="G104" s="2428" t="str">
        <f>INDEX(PT_DIFFERENTIATION_NTAR,MATCH(B104,PT_DIFFERENTIATION_NTAR_ID,0))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H104" s="2272"/>
      <c r="I104" s="1740"/>
      <c r="J104" s="1774"/>
      <c r="K104" s="1779"/>
      <c r="L104" s="2272" t="s">
        <v>338</v>
      </c>
      <c r="M104" s="2319"/>
      <c r="N104" s="619"/>
      <c r="O104" s="1625"/>
      <c r="P104" s="1625"/>
      <c r="Q104" s="1636"/>
      <c r="R104" s="1636"/>
      <c r="S104" s="1636"/>
      <c r="T104" s="1636"/>
      <c r="U104" s="1636"/>
      <c r="V104" s="1636"/>
      <c r="W104" s="1636"/>
      <c r="X104" s="1636"/>
      <c r="Y104" s="1636"/>
      <c r="Z104" s="1636"/>
      <c r="AA104" s="1636"/>
      <c r="AB104" s="1636"/>
      <c r="AC104" s="1636"/>
      <c r="AD104" s="1636"/>
      <c r="AE104" s="1636"/>
      <c r="AF104" s="1636"/>
      <c r="AG104" s="1636"/>
      <c r="AH104" s="1636">
        <v>0</v>
      </c>
    </row>
    <row s="1636" customFormat="1" customHeight="1" ht="18.75">
      <c r="A105" s="1824"/>
      <c r="B105" s="1824"/>
      <c r="C105" s="1688" t="s">
        <v>1184</v>
      </c>
      <c r="D105" s="345"/>
      <c r="E105" s="1032"/>
      <c r="F105" s="1032"/>
      <c r="G105" s="2428"/>
      <c r="H105" s="3286"/>
      <c r="I105" s="3287" t="s">
        <v>1183</v>
      </c>
      <c r="J105" s="3288"/>
      <c r="K105" s="3289"/>
      <c r="L105" s="3290"/>
      <c r="M105" s="2319"/>
      <c r="N105" s="619"/>
      <c r="O105" s="1625"/>
      <c r="P105" s="1625"/>
      <c r="Q105" s="1636"/>
      <c r="R105" s="1636"/>
      <c r="S105" s="1636"/>
      <c r="T105" s="1636"/>
      <c r="U105" s="1636"/>
      <c r="V105" s="1636"/>
      <c r="W105" s="1636"/>
      <c r="X105" s="1636"/>
      <c r="Y105" s="1636"/>
      <c r="Z105" s="1636"/>
      <c r="AA105" s="1636"/>
      <c r="AB105" s="1636"/>
      <c r="AC105" s="1636"/>
      <c r="AD105" s="1636"/>
      <c r="AE105" s="1636"/>
      <c r="AF105" s="1636"/>
      <c r="AG105" s="1636"/>
      <c r="AH105" s="1636">
        <v>0</v>
      </c>
    </row>
    <row s="1636" customFormat="1" customHeight="1" ht="18.75">
      <c r="A106" s="1824" t="s">
        <v>165</v>
      </c>
      <c r="B106" s="1824" t="s">
        <v>185</v>
      </c>
      <c r="C106" s="1688"/>
      <c r="D106" s="345"/>
      <c r="E106" s="1032"/>
      <c r="F106" s="1032"/>
      <c r="G106" s="2428" t="str">
        <f>INDEX(PT_DIFFERENTIATION_NTAR,MATCH(B106,PT_DIFFERENTIATION_NTAR_ID,0))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H106" s="2272"/>
      <c r="I106" s="1740"/>
      <c r="J106" s="1774"/>
      <c r="K106" s="1779"/>
      <c r="L106" s="2272" t="s">
        <v>338</v>
      </c>
      <c r="M106" s="2319"/>
      <c r="N106" s="619"/>
      <c r="O106" s="1625"/>
      <c r="P106" s="1625"/>
      <c r="Q106" s="1636"/>
      <c r="R106" s="1636"/>
      <c r="S106" s="1636"/>
      <c r="T106" s="1636"/>
      <c r="U106" s="1636"/>
      <c r="V106" s="1636"/>
      <c r="W106" s="1636"/>
      <c r="X106" s="1636"/>
      <c r="Y106" s="1636"/>
      <c r="Z106" s="1636"/>
      <c r="AA106" s="1636"/>
      <c r="AB106" s="1636"/>
      <c r="AC106" s="1636"/>
      <c r="AD106" s="1636"/>
      <c r="AE106" s="1636"/>
      <c r="AF106" s="1636"/>
      <c r="AG106" s="1636"/>
      <c r="AH106" s="1636">
        <v>0</v>
      </c>
    </row>
    <row s="1636" customFormat="1" customHeight="1" ht="18.75">
      <c r="A107" s="1824"/>
      <c r="B107" s="1824"/>
      <c r="C107" s="1688" t="s">
        <v>1184</v>
      </c>
      <c r="D107" s="345"/>
      <c r="E107" s="1032"/>
      <c r="F107" s="1032"/>
      <c r="G107" s="2428"/>
      <c r="H107" s="3291"/>
      <c r="I107" s="3292" t="s">
        <v>1183</v>
      </c>
      <c r="J107" s="3293"/>
      <c r="K107" s="3294"/>
      <c r="L107" s="3295"/>
      <c r="M107" s="2319"/>
      <c r="N107" s="619"/>
      <c r="O107" s="1625"/>
      <c r="P107" s="1625"/>
      <c r="Q107" s="1636"/>
      <c r="R107" s="1636"/>
      <c r="S107" s="1636"/>
      <c r="T107" s="1636"/>
      <c r="U107" s="1636"/>
      <c r="V107" s="1636"/>
      <c r="W107" s="1636"/>
      <c r="X107" s="1636"/>
      <c r="Y107" s="1636"/>
      <c r="Z107" s="1636"/>
      <c r="AA107" s="1636"/>
      <c r="AB107" s="1636"/>
      <c r="AC107" s="1636"/>
      <c r="AD107" s="1636"/>
      <c r="AE107" s="1636"/>
      <c r="AF107" s="1636"/>
      <c r="AG107" s="1636"/>
      <c r="AH107" s="1636">
        <v>0</v>
      </c>
    </row>
    <row s="1636" customFormat="1" customHeight="1" ht="18.75">
      <c r="A108" s="1824" t="s">
        <v>165</v>
      </c>
      <c r="B108" s="1824" t="s">
        <v>190</v>
      </c>
      <c r="C108" s="1688"/>
      <c r="D108" s="345"/>
      <c r="E108" s="1032"/>
      <c r="F108" s="1032"/>
      <c r="G108" s="2428" t="str">
        <f>INDEX(PT_DIFFERENTIATION_NTAR,MATCH(B108,PT_DIFFERENTIATION_NTAR_ID,0))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H108" s="2272"/>
      <c r="I108" s="1740"/>
      <c r="J108" s="1774"/>
      <c r="K108" s="1779"/>
      <c r="L108" s="2272" t="s">
        <v>338</v>
      </c>
      <c r="M108" s="2319"/>
      <c r="N108" s="619"/>
      <c r="O108" s="1625"/>
      <c r="P108" s="1625"/>
      <c r="Q108" s="1636"/>
      <c r="R108" s="1636"/>
      <c r="S108" s="1636"/>
      <c r="T108" s="1636"/>
      <c r="U108" s="1636"/>
      <c r="V108" s="1636"/>
      <c r="W108" s="1636"/>
      <c r="X108" s="1636"/>
      <c r="Y108" s="1636"/>
      <c r="Z108" s="1636"/>
      <c r="AA108" s="1636"/>
      <c r="AB108" s="1636"/>
      <c r="AC108" s="1636"/>
      <c r="AD108" s="1636"/>
      <c r="AE108" s="1636"/>
      <c r="AF108" s="1636"/>
      <c r="AG108" s="1636"/>
      <c r="AH108" s="1636">
        <v>0</v>
      </c>
    </row>
    <row s="1636" customFormat="1" customHeight="1" ht="18.75">
      <c r="A109" s="1824"/>
      <c r="B109" s="1824"/>
      <c r="C109" s="1688" t="s">
        <v>1184</v>
      </c>
      <c r="D109" s="345"/>
      <c r="E109" s="1032"/>
      <c r="F109" s="1032"/>
      <c r="G109" s="2428"/>
      <c r="H109" s="3296"/>
      <c r="I109" s="3297" t="s">
        <v>1183</v>
      </c>
      <c r="J109" s="3298"/>
      <c r="K109" s="3299"/>
      <c r="L109" s="3300"/>
      <c r="M109" s="2319"/>
      <c r="N109" s="619"/>
      <c r="O109" s="1625"/>
      <c r="P109" s="1625"/>
      <c r="Q109" s="1636"/>
      <c r="R109" s="1636"/>
      <c r="S109" s="1636"/>
      <c r="T109" s="1636"/>
      <c r="U109" s="1636"/>
      <c r="V109" s="1636"/>
      <c r="W109" s="1636"/>
      <c r="X109" s="1636"/>
      <c r="Y109" s="1636"/>
      <c r="Z109" s="1636"/>
      <c r="AA109" s="1636"/>
      <c r="AB109" s="1636"/>
      <c r="AC109" s="1636"/>
      <c r="AD109" s="1636"/>
      <c r="AE109" s="1636"/>
      <c r="AF109" s="1636"/>
      <c r="AG109" s="1636"/>
      <c r="AH109" s="1636">
        <v>0</v>
      </c>
    </row>
    <row s="1636" customFormat="1" customHeight="1" ht="18.75">
      <c r="A110" s="1824" t="s">
        <v>165</v>
      </c>
      <c r="B110" s="1824" t="s">
        <v>195</v>
      </c>
      <c r="C110" s="1688"/>
      <c r="D110" s="345"/>
      <c r="E110" s="1032"/>
      <c r="F110" s="1032"/>
      <c r="G110" s="2428" t="str">
        <f>INDEX(PT_DIFFERENTIATION_NTAR,MATCH(B110,PT_DIFFERENTIATION_NTAR_ID,0))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H110" s="2272"/>
      <c r="I110" s="1740"/>
      <c r="J110" s="1774"/>
      <c r="K110" s="1779"/>
      <c r="L110" s="2272" t="s">
        <v>338</v>
      </c>
      <c r="M110" s="2319"/>
      <c r="N110" s="619"/>
      <c r="O110" s="1625"/>
      <c r="P110" s="1625"/>
      <c r="Q110" s="1636"/>
      <c r="R110" s="1636"/>
      <c r="S110" s="1636"/>
      <c r="T110" s="1636"/>
      <c r="U110" s="1636"/>
      <c r="V110" s="1636"/>
      <c r="W110" s="1636"/>
      <c r="X110" s="1636"/>
      <c r="Y110" s="1636"/>
      <c r="Z110" s="1636"/>
      <c r="AA110" s="1636"/>
      <c r="AB110" s="1636"/>
      <c r="AC110" s="1636"/>
      <c r="AD110" s="1636"/>
      <c r="AE110" s="1636"/>
      <c r="AF110" s="1636"/>
      <c r="AG110" s="1636"/>
      <c r="AH110" s="1636">
        <v>0</v>
      </c>
    </row>
    <row s="1636" customFormat="1" customHeight="1" ht="18.75">
      <c r="A111" s="1824"/>
      <c r="B111" s="1824"/>
      <c r="C111" s="1688" t="s">
        <v>1184</v>
      </c>
      <c r="D111" s="345"/>
      <c r="E111" s="1032"/>
      <c r="F111" s="1032"/>
      <c r="G111" s="2428"/>
      <c r="H111" s="3301"/>
      <c r="I111" s="3302" t="s">
        <v>1183</v>
      </c>
      <c r="J111" s="3303"/>
      <c r="K111" s="3304"/>
      <c r="L111" s="3305"/>
      <c r="M111" s="2319"/>
      <c r="N111" s="619"/>
      <c r="O111" s="1625"/>
      <c r="P111" s="1625"/>
      <c r="Q111" s="1636"/>
      <c r="R111" s="1636"/>
      <c r="S111" s="1636"/>
      <c r="T111" s="1636"/>
      <c r="U111" s="1636"/>
      <c r="V111" s="1636"/>
      <c r="W111" s="1636"/>
      <c r="X111" s="1636"/>
      <c r="Y111" s="1636"/>
      <c r="Z111" s="1636"/>
      <c r="AA111" s="1636"/>
      <c r="AB111" s="1636"/>
      <c r="AC111" s="1636"/>
      <c r="AD111" s="1636"/>
      <c r="AE111" s="1636"/>
      <c r="AF111" s="1636"/>
      <c r="AG111" s="1636"/>
      <c r="AH111" s="1636">
        <v>0</v>
      </c>
    </row>
    <row s="1636" customFormat="1" customHeight="1" ht="0.75" hidden="1">
      <c r="A112" s="1781"/>
      <c r="B112" s="1781"/>
      <c r="C112" s="370" t="s">
        <v>1191</v>
      </c>
      <c r="D112" s="2463"/>
      <c r="E112" s="2205"/>
      <c r="F112" s="2384"/>
      <c r="G112" s="401"/>
      <c r="H112" s="1501"/>
      <c r="I112" s="652"/>
      <c r="J112" s="572"/>
      <c r="K112" s="1501"/>
      <c r="L112" s="215"/>
      <c r="M112" s="342"/>
      <c r="N112" s="335"/>
      <c r="O112" s="1625"/>
      <c r="P112" s="1625"/>
      <c r="AH112" s="1632">
        <v>0</v>
      </c>
    </row>
    <row s="1636" customFormat="1" customHeight="1" ht="45" hidden="1">
      <c r="A113" s="1781" t="s">
        <v>201</v>
      </c>
      <c r="B113" s="1781" t="s">
        <v>202</v>
      </c>
      <c r="C113" s="370"/>
      <c r="D113" s="2463"/>
      <c r="E113" s="2205"/>
      <c r="F113" s="2384" t="str">
        <f>INDEX(PT_DIFFERENTIATION_VTAR,MATCH(A113,PT_DIFFERENTIATION_VTAR_ID,0))</f>
        <v>Тарифы на теплоноситель, поставляемый теплоснабжающими организациями потребителям, другим теплоснабжающим организациям</v>
      </c>
      <c r="G113" s="2428" t="str">
        <f>INDEX(PT_DIFFERENTIATION_NTAR,MATCH(B113,PT_DIFFERENTIATION_NTAR_ID,0))</f>
        <v/>
      </c>
      <c r="H113" s="1863"/>
      <c r="I113" s="1740"/>
      <c r="J113" s="1774"/>
      <c r="K113" s="1779"/>
      <c r="L113" s="1863" t="s">
        <v>338</v>
      </c>
      <c r="M113" s="342"/>
      <c r="N113" s="335"/>
      <c r="O113" s="1625"/>
      <c r="P113" s="1625"/>
      <c r="AH113" s="1632">
        <v>0</v>
      </c>
    </row>
    <row s="1636" customFormat="1" customHeight="1" ht="18.75" hidden="1">
      <c r="A114" s="1781"/>
      <c r="B114" s="1781"/>
      <c r="C114" s="370" t="s">
        <v>1184</v>
      </c>
      <c r="D114" s="2463"/>
      <c r="E114" s="2205"/>
      <c r="F114" s="2384"/>
      <c r="G114" s="2428"/>
      <c r="H114" s="1501"/>
      <c r="I114" s="652" t="s">
        <v>1183</v>
      </c>
      <c r="J114" s="572"/>
      <c r="K114" s="1501"/>
      <c r="L114" s="215"/>
      <c r="M114" s="342"/>
      <c r="N114" s="335"/>
      <c r="O114" s="1625"/>
      <c r="P114" s="1625"/>
      <c r="AH114" s="1632">
        <v>0</v>
      </c>
    </row>
    <row s="1636" customFormat="1" customHeight="1" ht="0.75" hidden="1">
      <c r="A115" s="1781"/>
      <c r="B115" s="1781"/>
      <c r="C115" s="370" t="s">
        <v>1191</v>
      </c>
      <c r="D115" s="2463"/>
      <c r="E115" s="2205"/>
      <c r="F115" s="2384"/>
      <c r="G115" s="401"/>
      <c r="H115" s="1501"/>
      <c r="I115" s="652"/>
      <c r="J115" s="572"/>
      <c r="K115" s="1501"/>
      <c r="L115" s="215"/>
      <c r="M115" s="342"/>
      <c r="N115" s="335"/>
      <c r="O115" s="1625"/>
      <c r="P115" s="1625"/>
      <c r="AH115" s="1632">
        <v>0</v>
      </c>
    </row>
    <row s="1636" customFormat="1" customHeight="1" ht="45" hidden="1">
      <c r="A116" s="1781" t="s">
        <v>207</v>
      </c>
      <c r="B116" s="1781" t="s">
        <v>208</v>
      </c>
      <c r="C116" s="370"/>
      <c r="D116" s="2463"/>
      <c r="E116" s="2205"/>
      <c r="F116" s="2384" t="str">
        <f>INDEX(PT_DIFFERENTIATION_VTAR,MATCH(A116,PT_DIFFERENTIATION_VTAR_ID,0))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16" s="2428" t="str">
        <f>INDEX(PT_DIFFERENTIATION_NTAR,MATCH(B116,PT_DIFFERENTIATION_NTAR_ID,0))</f>
        <v/>
      </c>
      <c r="H116" s="1863"/>
      <c r="I116" s="1740"/>
      <c r="J116" s="1774"/>
      <c r="K116" s="1779"/>
      <c r="L116" s="1863" t="s">
        <v>338</v>
      </c>
      <c r="M116" s="342"/>
      <c r="N116" s="335"/>
      <c r="O116" s="1625"/>
      <c r="P116" s="1625"/>
      <c r="AH116" s="1632">
        <v>0</v>
      </c>
    </row>
    <row s="1636" customFormat="1" customHeight="1" ht="18.75" hidden="1">
      <c r="A117" s="1781"/>
      <c r="B117" s="1781"/>
      <c r="C117" s="370" t="s">
        <v>1184</v>
      </c>
      <c r="D117" s="2463"/>
      <c r="E117" s="2205"/>
      <c r="F117" s="2384"/>
      <c r="G117" s="2428"/>
      <c r="H117" s="1501"/>
      <c r="I117" s="652" t="s">
        <v>1183</v>
      </c>
      <c r="J117" s="572"/>
      <c r="K117" s="1501"/>
      <c r="L117" s="215"/>
      <c r="M117" s="342"/>
      <c r="N117" s="335"/>
      <c r="O117" s="1625"/>
      <c r="P117" s="1625"/>
      <c r="AH117" s="1632">
        <v>0</v>
      </c>
    </row>
    <row s="1636" customFormat="1" customHeight="1" ht="0.75" hidden="1">
      <c r="A118" s="1781"/>
      <c r="B118" s="1781"/>
      <c r="C118" s="370" t="s">
        <v>1191</v>
      </c>
      <c r="D118" s="2463"/>
      <c r="E118" s="2205"/>
      <c r="F118" s="2384"/>
      <c r="G118" s="401"/>
      <c r="H118" s="1501"/>
      <c r="I118" s="652"/>
      <c r="J118" s="572"/>
      <c r="K118" s="1501"/>
      <c r="L118" s="215"/>
      <c r="M118" s="342"/>
      <c r="N118" s="335"/>
      <c r="O118" s="1625"/>
      <c r="P118" s="1625"/>
      <c r="AH118" s="1632">
        <v>0</v>
      </c>
    </row>
    <row s="1636" customFormat="1" customHeight="1" ht="18.75" hidden="1">
      <c r="A119" s="1781" t="s">
        <v>213</v>
      </c>
      <c r="B119" s="1781" t="s">
        <v>214</v>
      </c>
      <c r="C119" s="370"/>
      <c r="D119" s="2463"/>
      <c r="E119" s="2205"/>
      <c r="F119" s="2384" t="str">
        <f>INDEX(PT_DIFFERENTIATION_VTAR,MATCH(A119,PT_DIFFERENTIATION_VTAR_ID,0))</f>
        <v>Тарифы на услуги по передаче тепловой энергии</v>
      </c>
      <c r="G119" s="2428" t="str">
        <f>INDEX(PT_DIFFERENTIATION_NTAR,MATCH(B119,PT_DIFFERENTIATION_NTAR_ID,0))</f>
        <v/>
      </c>
      <c r="H119" s="1863"/>
      <c r="I119" s="1740"/>
      <c r="J119" s="1774"/>
      <c r="K119" s="1779"/>
      <c r="L119" s="1863" t="s">
        <v>338</v>
      </c>
      <c r="M119" s="342"/>
      <c r="N119" s="335"/>
      <c r="O119" s="1625"/>
      <c r="P119" s="1625"/>
      <c r="AH119" s="1632">
        <v>0</v>
      </c>
    </row>
    <row s="1636" customFormat="1" customHeight="1" ht="18.75" hidden="1">
      <c r="A120" s="1781"/>
      <c r="B120" s="1781"/>
      <c r="C120" s="370" t="s">
        <v>1184</v>
      </c>
      <c r="D120" s="2463"/>
      <c r="E120" s="2205"/>
      <c r="F120" s="2384"/>
      <c r="G120" s="2428"/>
      <c r="H120" s="1501"/>
      <c r="I120" s="652" t="s">
        <v>1183</v>
      </c>
      <c r="J120" s="572"/>
      <c r="K120" s="1501"/>
      <c r="L120" s="215"/>
      <c r="M120" s="342"/>
      <c r="N120" s="335"/>
      <c r="O120" s="1625"/>
      <c r="P120" s="1625"/>
      <c r="AH120" s="1632">
        <v>0</v>
      </c>
    </row>
    <row s="1636" customFormat="1" customHeight="1" ht="0.75" hidden="1">
      <c r="A121" s="1781"/>
      <c r="B121" s="1781"/>
      <c r="C121" s="370" t="s">
        <v>1191</v>
      </c>
      <c r="D121" s="2463"/>
      <c r="E121" s="2205"/>
      <c r="F121" s="2384"/>
      <c r="G121" s="401"/>
      <c r="H121" s="1501"/>
      <c r="I121" s="652"/>
      <c r="J121" s="572"/>
      <c r="K121" s="1501"/>
      <c r="L121" s="215"/>
      <c r="M121" s="342"/>
      <c r="N121" s="335"/>
      <c r="O121" s="1625"/>
      <c r="P121" s="1625"/>
      <c r="AH121" s="1632">
        <v>0</v>
      </c>
    </row>
    <row s="1636" customFormat="1" customHeight="1" ht="18.75" hidden="1">
      <c r="A122" s="1781" t="s">
        <v>219</v>
      </c>
      <c r="B122" s="1781" t="s">
        <v>220</v>
      </c>
      <c r="C122" s="370"/>
      <c r="D122" s="2463"/>
      <c r="E122" s="2205"/>
      <c r="F122" s="2384" t="str">
        <f>INDEX(PT_DIFFERENTIATION_VTAR,MATCH(A122,PT_DIFFERENTIATION_VTAR_ID,0))</f>
        <v>Тарифы на услуги по передаче теплоносителя</v>
      </c>
      <c r="G122" s="2428" t="str">
        <f>INDEX(PT_DIFFERENTIATION_NTAR,MATCH(B122,PT_DIFFERENTIATION_NTAR_ID,0))</f>
        <v/>
      </c>
      <c r="H122" s="1863"/>
      <c r="I122" s="1740"/>
      <c r="J122" s="1774"/>
      <c r="K122" s="1779"/>
      <c r="L122" s="1863" t="s">
        <v>338</v>
      </c>
      <c r="M122" s="342"/>
      <c r="N122" s="335"/>
      <c r="O122" s="1625"/>
      <c r="P122" s="1625"/>
      <c r="AH122" s="1632">
        <v>0</v>
      </c>
    </row>
    <row s="1636" customFormat="1" customHeight="1" ht="18.75" hidden="1">
      <c r="A123" s="1781"/>
      <c r="B123" s="1781"/>
      <c r="C123" s="370" t="s">
        <v>1184</v>
      </c>
      <c r="D123" s="2463"/>
      <c r="E123" s="2205"/>
      <c r="F123" s="2384"/>
      <c r="G123" s="2428"/>
      <c r="H123" s="1501"/>
      <c r="I123" s="652" t="s">
        <v>1183</v>
      </c>
      <c r="J123" s="572"/>
      <c r="K123" s="1501"/>
      <c r="L123" s="215"/>
      <c r="M123" s="342"/>
      <c r="N123" s="335"/>
      <c r="O123" s="1625"/>
      <c r="P123" s="1625"/>
      <c r="AH123" s="1632">
        <v>0</v>
      </c>
    </row>
    <row s="1636" customFormat="1" customHeight="1" ht="0.75" hidden="1">
      <c r="A124" s="1781"/>
      <c r="B124" s="1781"/>
      <c r="C124" s="370" t="s">
        <v>1191</v>
      </c>
      <c r="D124" s="2463"/>
      <c r="E124" s="2205"/>
      <c r="F124" s="2384"/>
      <c r="G124" s="401"/>
      <c r="H124" s="1501"/>
      <c r="I124" s="652"/>
      <c r="J124" s="572"/>
      <c r="K124" s="1501"/>
      <c r="L124" s="215"/>
      <c r="M124" s="342"/>
      <c r="N124" s="335"/>
      <c r="O124" s="1625"/>
      <c r="P124" s="1625"/>
      <c r="AH124" s="1632">
        <v>0</v>
      </c>
    </row>
    <row s="1636" customFormat="1" customHeight="1" ht="18.75" hidden="1">
      <c r="A125" s="1781" t="s">
        <v>225</v>
      </c>
      <c r="B125" s="1781" t="s">
        <v>226</v>
      </c>
      <c r="C125" s="370"/>
      <c r="D125" s="2463"/>
      <c r="E125" s="2205"/>
      <c r="F125" s="2384" t="str">
        <f>INDEX(PT_DIFFERENTIATION_VTAR,MATCH(A125,PT_DIFFERENTIATION_VTAR_ID,0))</f>
        <v>Плата за услуги по поддержанию резервной тепловой мощности при отсутствии потребления тепловой энергии</v>
      </c>
      <c r="G125" s="2428" t="str">
        <f>INDEX(PT_DIFFERENTIATION_NTAR,MATCH(B125,PT_DIFFERENTIATION_NTAR_ID,0))</f>
        <v/>
      </c>
      <c r="H125" s="1863"/>
      <c r="I125" s="1740"/>
      <c r="J125" s="1774"/>
      <c r="K125" s="1779"/>
      <c r="L125" s="1863" t="s">
        <v>338</v>
      </c>
      <c r="M125" s="342"/>
      <c r="N125" s="335"/>
      <c r="O125" s="1625"/>
      <c r="P125" s="1625"/>
      <c r="AH125" s="1632">
        <v>0</v>
      </c>
    </row>
    <row s="1636" customFormat="1" customHeight="1" ht="18.75" hidden="1">
      <c r="A126" s="1781"/>
      <c r="B126" s="1781"/>
      <c r="C126" s="370" t="s">
        <v>1184</v>
      </c>
      <c r="D126" s="2463"/>
      <c r="E126" s="2205"/>
      <c r="F126" s="2384"/>
      <c r="G126" s="2428"/>
      <c r="H126" s="1501"/>
      <c r="I126" s="652" t="s">
        <v>1183</v>
      </c>
      <c r="J126" s="572"/>
      <c r="K126" s="1501"/>
      <c r="L126" s="215"/>
      <c r="M126" s="342"/>
      <c r="N126" s="335"/>
      <c r="O126" s="1625"/>
      <c r="P126" s="1625"/>
      <c r="AH126" s="1632">
        <v>0</v>
      </c>
    </row>
    <row s="1636" customFormat="1" customHeight="1" ht="0.75" hidden="1">
      <c r="A127" s="1781"/>
      <c r="B127" s="1781"/>
      <c r="C127" s="370" t="s">
        <v>1191</v>
      </c>
      <c r="D127" s="2463"/>
      <c r="E127" s="2205"/>
      <c r="F127" s="2384"/>
      <c r="G127" s="401"/>
      <c r="H127" s="1501"/>
      <c r="I127" s="652"/>
      <c r="J127" s="572"/>
      <c r="K127" s="1501"/>
      <c r="L127" s="215"/>
      <c r="M127" s="342"/>
      <c r="N127" s="335"/>
      <c r="O127" s="1625"/>
      <c r="P127" s="1625"/>
      <c r="AH127" s="1632">
        <v>0</v>
      </c>
    </row>
    <row s="1636" customFormat="1" customHeight="1" ht="18.75" hidden="1">
      <c r="A128" s="1781" t="s">
        <v>231</v>
      </c>
      <c r="B128" s="1781" t="s">
        <v>232</v>
      </c>
      <c r="C128" s="370"/>
      <c r="D128" s="2463"/>
      <c r="E128" s="2205"/>
      <c r="F128" s="2384" t="str">
        <f>INDEX(PT_DIFFERENTIATION_VTAR,MATCH(A128,PT_DIFFERENTIATION_VTAR_ID,0))</f>
        <v>Плата за подключение (технологическое присоединение) к системе теплоснабжения</v>
      </c>
      <c r="G128" s="2428" t="str">
        <f>INDEX(PT_DIFFERENTIATION_NTAR,MATCH(B128,PT_DIFFERENTIATION_NTAR_ID,0))</f>
        <v/>
      </c>
      <c r="H128" s="1863"/>
      <c r="I128" s="1740"/>
      <c r="J128" s="1774"/>
      <c r="K128" s="1779"/>
      <c r="L128" s="1863" t="s">
        <v>338</v>
      </c>
      <c r="M128" s="342"/>
      <c r="N128" s="335"/>
      <c r="O128" s="1625"/>
      <c r="P128" s="1625"/>
      <c r="AH128" s="1632">
        <v>0</v>
      </c>
    </row>
    <row s="1636" customFormat="1" customHeight="1" ht="18.75" hidden="1">
      <c r="A129" s="1781"/>
      <c r="B129" s="1781"/>
      <c r="C129" s="370" t="s">
        <v>1184</v>
      </c>
      <c r="D129" s="2463"/>
      <c r="E129" s="2205"/>
      <c r="F129" s="2384"/>
      <c r="G129" s="2428"/>
      <c r="H129" s="1501"/>
      <c r="I129" s="652" t="s">
        <v>1183</v>
      </c>
      <c r="J129" s="572"/>
      <c r="K129" s="1501"/>
      <c r="L129" s="215"/>
      <c r="M129" s="342"/>
      <c r="N129" s="335"/>
      <c r="O129" s="1625"/>
      <c r="P129" s="1625"/>
      <c r="AH129" s="1632">
        <v>0</v>
      </c>
    </row>
    <row s="1636" customFormat="1" customHeight="1" ht="0.75" hidden="1">
      <c r="A130" s="1781"/>
      <c r="B130" s="1781"/>
      <c r="C130" s="370" t="s">
        <v>1191</v>
      </c>
      <c r="D130" s="2463"/>
      <c r="E130" s="2205"/>
      <c r="F130" s="2384"/>
      <c r="G130" s="401"/>
      <c r="H130" s="1501"/>
      <c r="I130" s="652"/>
      <c r="J130" s="572"/>
      <c r="K130" s="1501"/>
      <c r="L130" s="215"/>
      <c r="M130" s="342"/>
      <c r="N130" s="335"/>
      <c r="O130" s="1625"/>
      <c r="P130" s="1625"/>
      <c r="AH130" s="1632">
        <v>0</v>
      </c>
    </row>
    <row s="1636" customFormat="1" customHeight="1" ht="18.75" hidden="1">
      <c r="A131" s="1781" t="s">
        <v>237</v>
      </c>
      <c r="B131" s="1781" t="s">
        <v>238</v>
      </c>
      <c r="C131" s="370"/>
      <c r="D131" s="2463"/>
      <c r="E131" s="2205"/>
      <c r="F131" s="2384" t="str">
        <f>INDEX(PT_DIFFERENTIATION_VTAR,MATCH(A131,PT_DIFFERENTIATION_VTAR_ID,0))</f>
        <v>Плата за подключение (технологическое присоединение) к системе теплоснабжения (индивидуальная)</v>
      </c>
      <c r="G131" s="2428" t="str">
        <f>INDEX(PT_DIFFERENTIATION_NTAR,MATCH(B131,PT_DIFFERENTIATION_NTAR_ID,0))</f>
        <v/>
      </c>
      <c r="H131" s="1990"/>
      <c r="I131" s="1740"/>
      <c r="J131" s="1774"/>
      <c r="K131" s="1779"/>
      <c r="L131" s="1990" t="s">
        <v>338</v>
      </c>
      <c r="M131" s="342"/>
      <c r="N131" s="335"/>
      <c r="O131" s="1625"/>
      <c r="P131" s="1625"/>
      <c r="AH131" s="1632">
        <v>0</v>
      </c>
    </row>
    <row s="1636" customFormat="1" customHeight="1" ht="18.75" hidden="1">
      <c r="A132" s="1781"/>
      <c r="B132" s="1781"/>
      <c r="C132" s="370" t="s">
        <v>1184</v>
      </c>
      <c r="D132" s="2463"/>
      <c r="E132" s="2205"/>
      <c r="F132" s="2384"/>
      <c r="G132" s="2428"/>
      <c r="H132" s="1501"/>
      <c r="I132" s="652" t="s">
        <v>1183</v>
      </c>
      <c r="J132" s="572"/>
      <c r="K132" s="1501"/>
      <c r="L132" s="215"/>
      <c r="M132" s="342"/>
      <c r="N132" s="335"/>
      <c r="O132" s="1625"/>
      <c r="P132" s="1625"/>
      <c r="AH132" s="1632">
        <v>0</v>
      </c>
    </row>
    <row s="1636" customFormat="1" customHeight="1" ht="0.75" hidden="1">
      <c r="A133" s="1781"/>
      <c r="B133" s="1781"/>
      <c r="C133" s="370" t="s">
        <v>1191</v>
      </c>
      <c r="D133" s="2463"/>
      <c r="E133" s="2205"/>
      <c r="F133" s="2384"/>
      <c r="G133" s="401"/>
      <c r="H133" s="1501"/>
      <c r="I133" s="652"/>
      <c r="J133" s="572"/>
      <c r="K133" s="1501"/>
      <c r="L133" s="215"/>
      <c r="M133" s="342"/>
      <c r="N133" s="335"/>
      <c r="O133" s="1625"/>
      <c r="P133" s="1625"/>
      <c r="AH133" s="1632">
        <v>0</v>
      </c>
    </row>
    <row s="1636" customFormat="1" customHeight="1" ht="18.75" hidden="1">
      <c r="A134" s="1781" t="s">
        <v>257</v>
      </c>
      <c r="B134" s="1781" t="s">
        <v>258</v>
      </c>
      <c r="C134" s="370"/>
      <c r="D134" s="2463"/>
      <c r="E134" s="2205"/>
      <c r="F134" s="2384" t="str">
        <f>INDEX(PT_DIFFERENTIATION_VTAR,MATCH(A134,PT_DIFFERENTIATION_VTAR_ID,0))</f>
        <v>Тариф на питьевую воду (питьевое водоснабжение)</v>
      </c>
      <c r="G134" s="2428" t="str">
        <f>INDEX(PT_DIFFERENTIATION_NTAR,MATCH(B134,PT_DIFFERENTIATION_NTAR_ID,0))</f>
        <v/>
      </c>
      <c r="H134" s="1863"/>
      <c r="I134" s="1740"/>
      <c r="J134" s="1774"/>
      <c r="K134" s="1779"/>
      <c r="L134" s="1863" t="s">
        <v>338</v>
      </c>
      <c r="M134" s="342"/>
      <c r="N134" s="335"/>
      <c r="O134" s="1625"/>
      <c r="P134" s="1625"/>
      <c r="AH134" s="1632">
        <v>0</v>
      </c>
    </row>
    <row s="1636" customFormat="1" customHeight="1" ht="18.75" hidden="1">
      <c r="A135" s="1781"/>
      <c r="B135" s="1781"/>
      <c r="C135" s="370" t="s">
        <v>1184</v>
      </c>
      <c r="D135" s="2463"/>
      <c r="E135" s="2205"/>
      <c r="F135" s="2384"/>
      <c r="G135" s="2428"/>
      <c r="H135" s="1501"/>
      <c r="I135" s="652" t="s">
        <v>1183</v>
      </c>
      <c r="J135" s="572"/>
      <c r="K135" s="1501"/>
      <c r="L135" s="215"/>
      <c r="M135" s="342"/>
      <c r="N135" s="335"/>
      <c r="O135" s="1625"/>
      <c r="P135" s="1625"/>
      <c r="AH135" s="1632">
        <v>0</v>
      </c>
    </row>
    <row s="1636" customFormat="1" customHeight="1" ht="0.75" hidden="1">
      <c r="A136" s="1781"/>
      <c r="B136" s="1781"/>
      <c r="C136" s="370" t="s">
        <v>1191</v>
      </c>
      <c r="D136" s="2463"/>
      <c r="E136" s="2205"/>
      <c r="F136" s="2384"/>
      <c r="G136" s="401"/>
      <c r="H136" s="1501"/>
      <c r="I136" s="652"/>
      <c r="J136" s="572"/>
      <c r="K136" s="1501"/>
      <c r="L136" s="215"/>
      <c r="M136" s="342"/>
      <c r="N136" s="335"/>
      <c r="O136" s="1625"/>
      <c r="P136" s="1625"/>
      <c r="AH136" s="1632">
        <v>0</v>
      </c>
    </row>
    <row s="1636" customFormat="1" customHeight="1" ht="18.75" hidden="1">
      <c r="A137" s="1781" t="s">
        <v>262</v>
      </c>
      <c r="B137" s="1781" t="s">
        <v>263</v>
      </c>
      <c r="C137" s="370"/>
      <c r="D137" s="2463"/>
      <c r="E137" s="2205"/>
      <c r="F137" s="2384" t="str">
        <f>INDEX(PT_DIFFERENTIATION_VTAR,MATCH(A137,PT_DIFFERENTIATION_VTAR_ID,0))</f>
        <v>Тариф на техническую воду</v>
      </c>
      <c r="G137" s="2428" t="str">
        <f>INDEX(PT_DIFFERENTIATION_NTAR,MATCH(B137,PT_DIFFERENTIATION_NTAR_ID,0))</f>
        <v/>
      </c>
      <c r="H137" s="1863"/>
      <c r="I137" s="1740"/>
      <c r="J137" s="1774"/>
      <c r="K137" s="1779"/>
      <c r="L137" s="1863" t="s">
        <v>338</v>
      </c>
      <c r="M137" s="342"/>
      <c r="N137" s="335"/>
      <c r="O137" s="1625"/>
      <c r="P137" s="1625"/>
      <c r="AH137" s="1632">
        <v>0</v>
      </c>
    </row>
    <row s="1636" customFormat="1" customHeight="1" ht="18.75" hidden="1">
      <c r="A138" s="1781"/>
      <c r="B138" s="1781"/>
      <c r="C138" s="370" t="s">
        <v>1184</v>
      </c>
      <c r="D138" s="2463"/>
      <c r="E138" s="2205"/>
      <c r="F138" s="2384"/>
      <c r="G138" s="2428"/>
      <c r="H138" s="1501"/>
      <c r="I138" s="652" t="s">
        <v>1183</v>
      </c>
      <c r="J138" s="572"/>
      <c r="K138" s="1501"/>
      <c r="L138" s="215"/>
      <c r="M138" s="342"/>
      <c r="N138" s="335"/>
      <c r="O138" s="1625"/>
      <c r="P138" s="1625"/>
      <c r="AH138" s="1632">
        <v>0</v>
      </c>
    </row>
    <row s="1636" customFormat="1" customHeight="1" ht="0.75" hidden="1">
      <c r="A139" s="1781"/>
      <c r="B139" s="1781"/>
      <c r="C139" s="370" t="s">
        <v>1191</v>
      </c>
      <c r="D139" s="2463"/>
      <c r="E139" s="2205"/>
      <c r="F139" s="2384"/>
      <c r="G139" s="401"/>
      <c r="H139" s="1501"/>
      <c r="I139" s="652"/>
      <c r="J139" s="572"/>
      <c r="K139" s="1501"/>
      <c r="L139" s="215"/>
      <c r="M139" s="342"/>
      <c r="N139" s="335"/>
      <c r="O139" s="1625"/>
      <c r="P139" s="1625"/>
      <c r="AH139" s="1632">
        <v>0</v>
      </c>
    </row>
    <row s="1636" customFormat="1" customHeight="1" ht="18.75" hidden="1">
      <c r="A140" s="1781" t="s">
        <v>267</v>
      </c>
      <c r="B140" s="1781" t="s">
        <v>268</v>
      </c>
      <c r="C140" s="370"/>
      <c r="D140" s="2463"/>
      <c r="E140" s="2205"/>
      <c r="F140" s="2384" t="str">
        <f>INDEX(PT_DIFFERENTIATION_VTAR,MATCH(A140,PT_DIFFERENTIATION_VTAR_ID,0))</f>
        <v>Тариф на транспортировку воды</v>
      </c>
      <c r="G140" s="2428" t="str">
        <f>INDEX(PT_DIFFERENTIATION_NTAR,MATCH(B140,PT_DIFFERENTIATION_NTAR_ID,0))</f>
        <v/>
      </c>
      <c r="H140" s="1863"/>
      <c r="I140" s="1740"/>
      <c r="J140" s="1774"/>
      <c r="K140" s="1779"/>
      <c r="L140" s="1863" t="s">
        <v>338</v>
      </c>
      <c r="M140" s="342"/>
      <c r="N140" s="335"/>
      <c r="O140" s="1625"/>
      <c r="P140" s="1625"/>
      <c r="AH140" s="1632">
        <v>0</v>
      </c>
    </row>
    <row s="1636" customFormat="1" customHeight="1" ht="18.75" hidden="1">
      <c r="A141" s="1781"/>
      <c r="B141" s="1781"/>
      <c r="C141" s="370" t="s">
        <v>1184</v>
      </c>
      <c r="D141" s="2463"/>
      <c r="E141" s="2205"/>
      <c r="F141" s="2384"/>
      <c r="G141" s="2428"/>
      <c r="H141" s="1501"/>
      <c r="I141" s="652" t="s">
        <v>1183</v>
      </c>
      <c r="J141" s="572"/>
      <c r="K141" s="1501"/>
      <c r="L141" s="215"/>
      <c r="M141" s="342"/>
      <c r="N141" s="335"/>
      <c r="O141" s="1625"/>
      <c r="P141" s="1625"/>
      <c r="AH141" s="1632">
        <v>0</v>
      </c>
    </row>
    <row s="1636" customFormat="1" customHeight="1" ht="0.75" hidden="1">
      <c r="A142" s="1781"/>
      <c r="B142" s="1781"/>
      <c r="C142" s="370" t="s">
        <v>1191</v>
      </c>
      <c r="D142" s="2463"/>
      <c r="E142" s="2205"/>
      <c r="F142" s="2384"/>
      <c r="G142" s="401"/>
      <c r="H142" s="1501"/>
      <c r="I142" s="652"/>
      <c r="J142" s="572"/>
      <c r="K142" s="1501"/>
      <c r="L142" s="215"/>
      <c r="M142" s="342"/>
      <c r="N142" s="335"/>
      <c r="O142" s="1625"/>
      <c r="P142" s="1625"/>
      <c r="AH142" s="1632">
        <v>0</v>
      </c>
    </row>
    <row s="1636" customFormat="1" customHeight="1" ht="18.75" hidden="1">
      <c r="A143" s="1781" t="s">
        <v>272</v>
      </c>
      <c r="B143" s="1781" t="s">
        <v>273</v>
      </c>
      <c r="C143" s="370"/>
      <c r="D143" s="2463"/>
      <c r="E143" s="2205"/>
      <c r="F143" s="2384" t="str">
        <f>INDEX(PT_DIFFERENTIATION_VTAR,MATCH(A143,PT_DIFFERENTIATION_VTAR_ID,0))</f>
        <v>Тариф на подвоз воды</v>
      </c>
      <c r="G143" s="2428" t="str">
        <f>INDEX(PT_DIFFERENTIATION_NTAR,MATCH(B143,PT_DIFFERENTIATION_NTAR_ID,0))</f>
        <v/>
      </c>
      <c r="H143" s="1863"/>
      <c r="I143" s="1740"/>
      <c r="J143" s="1774"/>
      <c r="K143" s="1779"/>
      <c r="L143" s="1863" t="s">
        <v>338</v>
      </c>
      <c r="M143" s="342"/>
      <c r="N143" s="335"/>
      <c r="O143" s="1625"/>
      <c r="P143" s="1625"/>
      <c r="AH143" s="1632">
        <v>0</v>
      </c>
    </row>
    <row s="1636" customFormat="1" customHeight="1" ht="18.75" hidden="1">
      <c r="A144" s="1781"/>
      <c r="B144" s="1781"/>
      <c r="C144" s="370" t="s">
        <v>1184</v>
      </c>
      <c r="D144" s="2463"/>
      <c r="E144" s="2205"/>
      <c r="F144" s="2384"/>
      <c r="G144" s="2428"/>
      <c r="H144" s="1501"/>
      <c r="I144" s="652" t="s">
        <v>1183</v>
      </c>
      <c r="J144" s="572"/>
      <c r="K144" s="1501"/>
      <c r="L144" s="215"/>
      <c r="M144" s="342"/>
      <c r="N144" s="335"/>
      <c r="O144" s="1625"/>
      <c r="P144" s="1625"/>
      <c r="AH144" s="1632">
        <v>0</v>
      </c>
    </row>
    <row s="1636" customFormat="1" customHeight="1" ht="0.75" hidden="1">
      <c r="A145" s="1781"/>
      <c r="B145" s="1781"/>
      <c r="C145" s="370" t="s">
        <v>1191</v>
      </c>
      <c r="D145" s="2463"/>
      <c r="E145" s="2205"/>
      <c r="F145" s="2384"/>
      <c r="G145" s="401"/>
      <c r="H145" s="1501"/>
      <c r="I145" s="652"/>
      <c r="J145" s="572"/>
      <c r="K145" s="1501"/>
      <c r="L145" s="215"/>
      <c r="M145" s="342"/>
      <c r="N145" s="335"/>
      <c r="O145" s="1625"/>
      <c r="P145" s="1625"/>
      <c r="AH145" s="1632">
        <v>0</v>
      </c>
    </row>
    <row s="1636" customFormat="1" customHeight="1" ht="18.75" hidden="1">
      <c r="A146" s="1781" t="s">
        <v>277</v>
      </c>
      <c r="B146" s="1781" t="s">
        <v>278</v>
      </c>
      <c r="C146" s="370"/>
      <c r="D146" s="2463"/>
      <c r="E146" s="2205"/>
      <c r="F146" s="2384" t="str">
        <f>INDEX(PT_DIFFERENTIATION_VTAR,MATCH(A146,PT_DIFFERENTIATION_VTAR_ID,0))</f>
        <v>Тариф на подключение (технологическое присоединение) к централизованной системе холодного водоснабжения</v>
      </c>
      <c r="G146" s="2428" t="str">
        <f>INDEX(PT_DIFFERENTIATION_NTAR,MATCH(B146,PT_DIFFERENTIATION_NTAR_ID,0))</f>
        <v/>
      </c>
      <c r="H146" s="1863"/>
      <c r="I146" s="1740"/>
      <c r="J146" s="1774"/>
      <c r="K146" s="1779"/>
      <c r="L146" s="1863" t="s">
        <v>338</v>
      </c>
      <c r="M146" s="342"/>
      <c r="N146" s="335"/>
      <c r="O146" s="1625"/>
      <c r="P146" s="1625"/>
      <c r="AH146" s="1632">
        <v>0</v>
      </c>
    </row>
    <row s="1636" customFormat="1" customHeight="1" ht="18.75" hidden="1">
      <c r="A147" s="1781"/>
      <c r="B147" s="1781"/>
      <c r="C147" s="370" t="s">
        <v>1184</v>
      </c>
      <c r="D147" s="2463"/>
      <c r="E147" s="2205"/>
      <c r="F147" s="2384"/>
      <c r="G147" s="2428"/>
      <c r="H147" s="1501"/>
      <c r="I147" s="652" t="s">
        <v>1183</v>
      </c>
      <c r="J147" s="572"/>
      <c r="K147" s="1501"/>
      <c r="L147" s="215"/>
      <c r="M147" s="342"/>
      <c r="N147" s="335"/>
      <c r="O147" s="1625"/>
      <c r="P147" s="1625"/>
      <c r="AH147" s="1632">
        <v>0</v>
      </c>
    </row>
    <row s="1636" customFormat="1" customHeight="1" ht="0.75" hidden="1">
      <c r="A148" s="1781"/>
      <c r="B148" s="1781"/>
      <c r="C148" s="370" t="s">
        <v>1191</v>
      </c>
      <c r="D148" s="2463"/>
      <c r="E148" s="2205"/>
      <c r="F148" s="2384"/>
      <c r="G148" s="401"/>
      <c r="H148" s="1501"/>
      <c r="I148" s="652"/>
      <c r="J148" s="572"/>
      <c r="K148" s="1501"/>
      <c r="L148" s="215"/>
      <c r="M148" s="342"/>
      <c r="N148" s="335"/>
      <c r="O148" s="1625"/>
      <c r="P148" s="1625"/>
      <c r="AH148" s="1632">
        <v>0</v>
      </c>
    </row>
    <row s="1636" customFormat="1" customHeight="1" ht="18.75" hidden="1">
      <c r="A149" s="1781" t="s">
        <v>282</v>
      </c>
      <c r="B149" s="1781" t="s">
        <v>283</v>
      </c>
      <c r="C149" s="370"/>
      <c r="D149" s="2463"/>
      <c r="E149" s="2205"/>
      <c r="F149" s="2384" t="str">
        <f>INDEX(PT_DIFFERENTIATION_VTAR,MATCH(A149,PT_DIFFERENTIATION_VTAR_ID,0))</f>
        <v>Тариф на горячую воду (горячее водоснабжение)</v>
      </c>
      <c r="G149" s="2428" t="str">
        <f>INDEX(PT_DIFFERENTIATION_NTAR,MATCH(B149,PT_DIFFERENTIATION_NTAR_ID,0))</f>
        <v/>
      </c>
      <c r="H149" s="1863"/>
      <c r="I149" s="1740"/>
      <c r="J149" s="1774"/>
      <c r="K149" s="1779"/>
      <c r="L149" s="1863" t="s">
        <v>338</v>
      </c>
      <c r="M149" s="342"/>
      <c r="N149" s="335"/>
      <c r="O149" s="1625"/>
      <c r="P149" s="1625"/>
      <c r="AH149" s="1632">
        <v>0</v>
      </c>
    </row>
    <row s="1636" customFormat="1" customHeight="1" ht="18.75" hidden="1">
      <c r="A150" s="1781"/>
      <c r="B150" s="1781"/>
      <c r="C150" s="370" t="s">
        <v>1184</v>
      </c>
      <c r="D150" s="2463"/>
      <c r="E150" s="2205"/>
      <c r="F150" s="2384"/>
      <c r="G150" s="2428"/>
      <c r="H150" s="1501"/>
      <c r="I150" s="652" t="s">
        <v>1183</v>
      </c>
      <c r="J150" s="572"/>
      <c r="K150" s="1501"/>
      <c r="L150" s="215"/>
      <c r="M150" s="342"/>
      <c r="N150" s="335"/>
      <c r="O150" s="1625"/>
      <c r="P150" s="1625"/>
      <c r="AH150" s="1632">
        <v>0</v>
      </c>
    </row>
    <row s="1636" customFormat="1" customHeight="1" ht="0.75" hidden="1">
      <c r="A151" s="1781"/>
      <c r="B151" s="1781"/>
      <c r="C151" s="370" t="s">
        <v>1191</v>
      </c>
      <c r="D151" s="2463"/>
      <c r="E151" s="2205"/>
      <c r="F151" s="2384"/>
      <c r="G151" s="401"/>
      <c r="H151" s="1501"/>
      <c r="I151" s="652"/>
      <c r="J151" s="572"/>
      <c r="K151" s="1501"/>
      <c r="L151" s="215"/>
      <c r="M151" s="342"/>
      <c r="N151" s="335"/>
      <c r="O151" s="1625"/>
      <c r="P151" s="1625"/>
      <c r="AH151" s="1632">
        <v>0</v>
      </c>
    </row>
    <row s="1636" customFormat="1" customHeight="1" ht="18.75" hidden="1">
      <c r="A152" s="1781" t="s">
        <v>287</v>
      </c>
      <c r="B152" s="1781" t="s">
        <v>288</v>
      </c>
      <c r="C152" s="370"/>
      <c r="D152" s="2463"/>
      <c r="E152" s="2205"/>
      <c r="F152" s="2384" t="str">
        <f>INDEX(PT_DIFFERENTIATION_VTAR,MATCH(A152,PT_DIFFERENTIATION_VTAR_ID,0))</f>
        <v>Тариф на транспортировку горячей воды</v>
      </c>
      <c r="G152" s="2428" t="str">
        <f>INDEX(PT_DIFFERENTIATION_NTAR,MATCH(B152,PT_DIFFERENTIATION_NTAR_ID,0))</f>
        <v/>
      </c>
      <c r="H152" s="1863"/>
      <c r="I152" s="1740"/>
      <c r="J152" s="1774"/>
      <c r="K152" s="1779"/>
      <c r="L152" s="1863" t="s">
        <v>338</v>
      </c>
      <c r="M152" s="342"/>
      <c r="N152" s="335"/>
      <c r="O152" s="1625"/>
      <c r="P152" s="1625"/>
      <c r="AH152" s="1632">
        <v>0</v>
      </c>
    </row>
    <row s="1636" customFormat="1" customHeight="1" ht="18.75" hidden="1">
      <c r="A153" s="1781"/>
      <c r="B153" s="1781"/>
      <c r="C153" s="370" t="s">
        <v>1184</v>
      </c>
      <c r="D153" s="2463"/>
      <c r="E153" s="2205"/>
      <c r="F153" s="2384"/>
      <c r="G153" s="2428"/>
      <c r="H153" s="1501"/>
      <c r="I153" s="652" t="s">
        <v>1183</v>
      </c>
      <c r="J153" s="572"/>
      <c r="K153" s="1501"/>
      <c r="L153" s="215"/>
      <c r="M153" s="342"/>
      <c r="N153" s="335"/>
      <c r="O153" s="1625"/>
      <c r="P153" s="1625"/>
      <c r="AH153" s="1632">
        <v>0</v>
      </c>
    </row>
    <row s="1636" customFormat="1" customHeight="1" ht="0.75" hidden="1">
      <c r="A154" s="1781"/>
      <c r="B154" s="1781"/>
      <c r="C154" s="370" t="s">
        <v>1191</v>
      </c>
      <c r="D154" s="2463"/>
      <c r="E154" s="2205"/>
      <c r="F154" s="2384"/>
      <c r="G154" s="401"/>
      <c r="H154" s="1501"/>
      <c r="I154" s="652"/>
      <c r="J154" s="572"/>
      <c r="K154" s="1501"/>
      <c r="L154" s="215"/>
      <c r="M154" s="342"/>
      <c r="N154" s="335"/>
      <c r="O154" s="1625"/>
      <c r="P154" s="1625"/>
      <c r="AH154" s="1632">
        <v>0</v>
      </c>
    </row>
    <row s="1636" customFormat="1" customHeight="1" ht="18.75" hidden="1">
      <c r="A155" s="1781" t="s">
        <v>292</v>
      </c>
      <c r="B155" s="1781" t="s">
        <v>293</v>
      </c>
      <c r="C155" s="370"/>
      <c r="D155" s="2463"/>
      <c r="E155" s="2205"/>
      <c r="F155" s="2384" t="str">
        <f>INDEX(PT_DIFFERENTIATION_VTAR,MATCH(A155,PT_DIFFERENTIATION_VTAR_ID,0))</f>
        <v>Тариф на подключение (технологическое присоединение) к централизованной системе горячего водоснабжения</v>
      </c>
      <c r="G155" s="2428" t="str">
        <f>INDEX(PT_DIFFERENTIATION_NTAR,MATCH(B155,PT_DIFFERENTIATION_NTAR_ID,0))</f>
        <v/>
      </c>
      <c r="H155" s="1863"/>
      <c r="I155" s="1740"/>
      <c r="J155" s="1774"/>
      <c r="K155" s="1779"/>
      <c r="L155" s="1863" t="s">
        <v>338</v>
      </c>
      <c r="M155" s="342"/>
      <c r="N155" s="335"/>
      <c r="O155" s="1625"/>
      <c r="P155" s="1625"/>
      <c r="AH155" s="1632">
        <v>0</v>
      </c>
    </row>
    <row s="1636" customFormat="1" customHeight="1" ht="18.75" hidden="1">
      <c r="A156" s="1781"/>
      <c r="B156" s="1781"/>
      <c r="C156" s="370" t="s">
        <v>1184</v>
      </c>
      <c r="D156" s="2463"/>
      <c r="E156" s="2205"/>
      <c r="F156" s="2384"/>
      <c r="G156" s="2428"/>
      <c r="H156" s="1501"/>
      <c r="I156" s="652" t="s">
        <v>1183</v>
      </c>
      <c r="J156" s="572"/>
      <c r="K156" s="1501"/>
      <c r="L156" s="215"/>
      <c r="M156" s="342"/>
      <c r="N156" s="335"/>
      <c r="O156" s="1625"/>
      <c r="P156" s="1625"/>
      <c r="AH156" s="1632">
        <v>0</v>
      </c>
    </row>
    <row s="1636" customFormat="1" customHeight="1" ht="0.75" hidden="1">
      <c r="A157" s="1781"/>
      <c r="B157" s="1781"/>
      <c r="C157" s="370" t="s">
        <v>1191</v>
      </c>
      <c r="D157" s="2463"/>
      <c r="E157" s="2205"/>
      <c r="F157" s="2384"/>
      <c r="G157" s="401"/>
      <c r="H157" s="1501"/>
      <c r="I157" s="652"/>
      <c r="J157" s="572"/>
      <c r="K157" s="1501"/>
      <c r="L157" s="215"/>
      <c r="M157" s="342"/>
      <c r="N157" s="335"/>
      <c r="O157" s="1625"/>
      <c r="P157" s="1625"/>
      <c r="AH157" s="1632">
        <v>0</v>
      </c>
    </row>
    <row s="1636" customFormat="1" customHeight="1" ht="18.75" hidden="1">
      <c r="A158" s="1781" t="s">
        <v>297</v>
      </c>
      <c r="B158" s="1781" t="s">
        <v>298</v>
      </c>
      <c r="C158" s="370"/>
      <c r="D158" s="2463"/>
      <c r="E158" s="2205"/>
      <c r="F158" s="2384" t="str">
        <f>INDEX(PT_DIFFERENTIATION_VTAR,MATCH(A158,PT_DIFFERENTIATION_VTAR_ID,0))</f>
        <v>Тариф на водоотведение</v>
      </c>
      <c r="G158" s="2428" t="str">
        <f>INDEX(PT_DIFFERENTIATION_NTAR,MATCH(B158,PT_DIFFERENTIATION_NTAR_ID,0))</f>
        <v/>
      </c>
      <c r="H158" s="1863"/>
      <c r="I158" s="1740"/>
      <c r="J158" s="1774"/>
      <c r="K158" s="1779"/>
      <c r="L158" s="1863" t="s">
        <v>338</v>
      </c>
      <c r="M158" s="342"/>
      <c r="N158" s="335"/>
      <c r="O158" s="1625"/>
      <c r="P158" s="1625"/>
      <c r="AH158" s="1632">
        <v>0</v>
      </c>
    </row>
    <row s="1636" customFormat="1" customHeight="1" ht="18.75" hidden="1">
      <c r="A159" s="1781"/>
      <c r="B159" s="1781"/>
      <c r="C159" s="370" t="s">
        <v>1184</v>
      </c>
      <c r="D159" s="2463"/>
      <c r="E159" s="2205"/>
      <c r="F159" s="2384"/>
      <c r="G159" s="2428"/>
      <c r="H159" s="1501"/>
      <c r="I159" s="652" t="s">
        <v>1183</v>
      </c>
      <c r="J159" s="572"/>
      <c r="K159" s="1501"/>
      <c r="L159" s="215"/>
      <c r="M159" s="342"/>
      <c r="N159" s="335"/>
      <c r="O159" s="1625"/>
      <c r="P159" s="1625"/>
      <c r="AH159" s="1632">
        <v>0</v>
      </c>
    </row>
    <row s="1636" customFormat="1" customHeight="1" ht="0.75" hidden="1">
      <c r="A160" s="1781"/>
      <c r="B160" s="1781"/>
      <c r="C160" s="370" t="s">
        <v>1191</v>
      </c>
      <c r="D160" s="2463"/>
      <c r="E160" s="2205"/>
      <c r="F160" s="2384"/>
      <c r="G160" s="401"/>
      <c r="H160" s="1501"/>
      <c r="I160" s="652"/>
      <c r="J160" s="572"/>
      <c r="K160" s="1501"/>
      <c r="L160" s="215"/>
      <c r="M160" s="342"/>
      <c r="N160" s="335"/>
      <c r="O160" s="1625"/>
      <c r="P160" s="1625"/>
      <c r="AH160" s="1632">
        <v>0</v>
      </c>
    </row>
    <row s="1636" customFormat="1" customHeight="1" ht="18.75" hidden="1">
      <c r="A161" s="1781" t="s">
        <v>302</v>
      </c>
      <c r="B161" s="1781" t="s">
        <v>303</v>
      </c>
      <c r="C161" s="370"/>
      <c r="D161" s="2463"/>
      <c r="E161" s="2205"/>
      <c r="F161" s="2384" t="str">
        <f>INDEX(PT_DIFFERENTIATION_VTAR,MATCH(A161,PT_DIFFERENTIATION_VTAR_ID,0))</f>
        <v>Тариф на транспортировку сточных вод</v>
      </c>
      <c r="G161" s="2428" t="str">
        <f>INDEX(PT_DIFFERENTIATION_NTAR,MATCH(B161,PT_DIFFERENTIATION_NTAR_ID,0))</f>
        <v/>
      </c>
      <c r="H161" s="1863"/>
      <c r="I161" s="1740"/>
      <c r="J161" s="1774"/>
      <c r="K161" s="1779"/>
      <c r="L161" s="1863" t="s">
        <v>338</v>
      </c>
      <c r="M161" s="342"/>
      <c r="N161" s="335"/>
      <c r="O161" s="1625"/>
      <c r="P161" s="1625"/>
      <c r="AH161" s="1632">
        <v>0</v>
      </c>
    </row>
    <row s="1636" customFormat="1" customHeight="1" ht="18.75" hidden="1">
      <c r="A162" s="1781"/>
      <c r="B162" s="1781"/>
      <c r="C162" s="370" t="s">
        <v>1184</v>
      </c>
      <c r="D162" s="2463"/>
      <c r="E162" s="2205"/>
      <c r="F162" s="2384"/>
      <c r="G162" s="2428"/>
      <c r="H162" s="1501"/>
      <c r="I162" s="652" t="s">
        <v>1183</v>
      </c>
      <c r="J162" s="572"/>
      <c r="K162" s="1501"/>
      <c r="L162" s="215"/>
      <c r="M162" s="342"/>
      <c r="N162" s="335"/>
      <c r="O162" s="1625"/>
      <c r="P162" s="1625"/>
      <c r="AH162" s="1632">
        <v>0</v>
      </c>
    </row>
    <row s="1636" customFormat="1" customHeight="1" ht="0.75" hidden="1">
      <c r="A163" s="1781"/>
      <c r="B163" s="1781"/>
      <c r="C163" s="370" t="s">
        <v>1191</v>
      </c>
      <c r="D163" s="2463"/>
      <c r="E163" s="2205"/>
      <c r="F163" s="2384"/>
      <c r="G163" s="401"/>
      <c r="H163" s="1501"/>
      <c r="I163" s="652"/>
      <c r="J163" s="572"/>
      <c r="K163" s="1501"/>
      <c r="L163" s="215"/>
      <c r="M163" s="342"/>
      <c r="N163" s="335"/>
      <c r="O163" s="1625"/>
      <c r="P163" s="1625"/>
      <c r="AH163" s="1632">
        <v>0</v>
      </c>
    </row>
    <row s="1636" customFormat="1" customHeight="1" ht="18.75" hidden="1">
      <c r="A164" s="1781" t="s">
        <v>307</v>
      </c>
      <c r="B164" s="1781" t="s">
        <v>308</v>
      </c>
      <c r="C164" s="370"/>
      <c r="D164" s="2463"/>
      <c r="E164" s="2205"/>
      <c r="F164" s="2384" t="str">
        <f>INDEX(PT_DIFFERENTIATION_VTAR,MATCH(A164,PT_DIFFERENTIATION_VTAR_ID,0))</f>
        <v>Тариф на подключение (технологическое присоединение) к централизованной системе водоотведения</v>
      </c>
      <c r="G164" s="2428" t="str">
        <f>INDEX(PT_DIFFERENTIATION_NTAR,MATCH(B164,PT_DIFFERENTIATION_NTAR_ID,0))</f>
        <v/>
      </c>
      <c r="H164" s="1863"/>
      <c r="I164" s="1740"/>
      <c r="J164" s="1774"/>
      <c r="K164" s="1779"/>
      <c r="L164" s="1863" t="s">
        <v>338</v>
      </c>
      <c r="M164" s="342"/>
      <c r="N164" s="335"/>
      <c r="O164" s="1625"/>
      <c r="P164" s="1625"/>
      <c r="AH164" s="1632">
        <v>0</v>
      </c>
    </row>
    <row s="1636" customFormat="1" customHeight="1" ht="18.75" hidden="1">
      <c r="A165" s="1781"/>
      <c r="B165" s="1781"/>
      <c r="C165" s="370" t="s">
        <v>1184</v>
      </c>
      <c r="D165" s="2463"/>
      <c r="E165" s="2205"/>
      <c r="F165" s="2384"/>
      <c r="G165" s="2428"/>
      <c r="H165" s="1501"/>
      <c r="I165" s="652" t="s">
        <v>1183</v>
      </c>
      <c r="J165" s="572"/>
      <c r="K165" s="1501"/>
      <c r="L165" s="215"/>
      <c r="M165" s="342"/>
      <c r="N165" s="335"/>
      <c r="O165" s="1625"/>
      <c r="P165" s="1625"/>
      <c r="AH165" s="1632">
        <v>0</v>
      </c>
    </row>
    <row s="1636" customFormat="1" customHeight="1" ht="1.05">
      <c r="A166" s="1781"/>
      <c r="B166" s="1781"/>
      <c r="C166" s="370" t="s">
        <v>1191</v>
      </c>
      <c r="D166" s="2463"/>
      <c r="E166" s="2205"/>
      <c r="F166" s="2384"/>
      <c r="G166" s="401"/>
      <c r="H166" s="1501"/>
      <c r="I166" s="652"/>
      <c r="J166" s="572"/>
      <c r="K166" s="1501"/>
      <c r="L166" s="215"/>
      <c r="M166" s="342"/>
      <c r="N166" s="335"/>
      <c r="O166" s="1625"/>
      <c r="P166" s="1625"/>
      <c r="AH166" s="1632">
        <v>1</v>
      </c>
    </row>
    <row customHeight="1" ht="19.95">
      <c r="A167" s="1781"/>
      <c r="B167" s="1781"/>
      <c r="D167" s="377"/>
      <c r="E167" s="148" t="s">
        <v>93</v>
      </c>
      <c r="F16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67" s="2461"/>
      <c r="H167" s="2461"/>
      <c r="I167" s="2461"/>
      <c r="J167" s="2461"/>
      <c r="K167" s="2461"/>
      <c r="L167" s="2461"/>
      <c r="M167" s="298"/>
      <c r="N167" s="335"/>
      <c r="AH167" s="375">
        <v>19</v>
      </c>
    </row>
    <row s="1636" customFormat="1" customHeight="1" ht="60.75" hidden="1">
      <c r="A168" s="1781" t="s">
        <v>157</v>
      </c>
      <c r="B168" s="1781" t="s">
        <v>158</v>
      </c>
      <c r="C168" s="370"/>
      <c r="D168" s="2463"/>
      <c r="E168" s="2205"/>
      <c r="F168" s="2384" t="str">
        <f>INDEX(PT_DIFFERENTIATION_VTAR,MATCH(A168,PT_DIFFERENTIATION_VTAR_ID,0))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68" s="2428" t="str">
        <f>INDEX(PT_DIFFERENTIATION_NTAR,MATCH(B168,PT_DIFFERENTIATION_NTAR_ID,0))</f>
        <v/>
      </c>
      <c r="H168" s="1863"/>
      <c r="I168" s="1740"/>
      <c r="J168" s="1774"/>
      <c r="K168" s="1779"/>
      <c r="L168" s="1863" t="s">
        <v>338</v>
      </c>
      <c r="M16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68" s="335"/>
      <c r="O168" s="1625"/>
      <c r="P168" s="1625"/>
      <c r="AH168" s="1632">
        <v>0</v>
      </c>
    </row>
    <row s="1636" customFormat="1" customHeight="1" ht="18.75" hidden="1">
      <c r="A169" s="1781"/>
      <c r="B169" s="1781"/>
      <c r="C169" s="370" t="s">
        <v>1184</v>
      </c>
      <c r="D169" s="2463"/>
      <c r="E169" s="2205"/>
      <c r="F169" s="2384"/>
      <c r="G169" s="2428"/>
      <c r="H169" s="1501"/>
      <c r="I169" s="652" t="s">
        <v>1183</v>
      </c>
      <c r="J169" s="572"/>
      <c r="K169" s="1501"/>
      <c r="L169" s="215"/>
      <c r="M169" s="2171"/>
      <c r="N169" s="335"/>
      <c r="O169" s="1625"/>
      <c r="P169" s="1625"/>
      <c r="AH169" s="1632">
        <v>0</v>
      </c>
    </row>
    <row s="1636" customFormat="1" customHeight="1" ht="0.75" hidden="1">
      <c r="A170" s="1781"/>
      <c r="B170" s="1781"/>
      <c r="C170" s="370" t="s">
        <v>1191</v>
      </c>
      <c r="D170" s="2463"/>
      <c r="E170" s="2205"/>
      <c r="F170" s="2384"/>
      <c r="G170" s="401"/>
      <c r="H170" s="1501"/>
      <c r="I170" s="652"/>
      <c r="J170" s="572"/>
      <c r="K170" s="1501"/>
      <c r="L170" s="215"/>
      <c r="M170" s="2171"/>
      <c r="N170" s="335"/>
      <c r="O170" s="1625"/>
      <c r="P170" s="1625"/>
      <c r="AH170" s="1632">
        <v>0</v>
      </c>
    </row>
    <row s="1636" customFormat="1" customHeight="1" ht="45" hidden="1">
      <c r="A171" s="1781" t="s">
        <v>165</v>
      </c>
      <c r="B171" s="1781" t="s">
        <v>166</v>
      </c>
      <c r="C171" s="370"/>
      <c r="D171" s="2463"/>
      <c r="E171" s="2205"/>
      <c r="F171" s="2384" t="str">
        <f>INDEX(PT_DIFFERENTIATION_VTAR,MATCH(A171,PT_DIFFERENTIATION_VTAR_ID,0))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71" s="2428" t="str">
        <f>INDEX(PT_DIFFERENTIATION_NTAR,MATCH(B171,PT_DIFFERENTIATION_NTAR_ID,0))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H171" s="1863"/>
      <c r="I171" s="1740"/>
      <c r="J171" s="1774"/>
      <c r="K171" s="1779"/>
      <c r="L171" s="1863" t="s">
        <v>338</v>
      </c>
      <c r="M171" s="2172"/>
      <c r="N171" s="335"/>
      <c r="O171" s="1625"/>
      <c r="P171" s="1625"/>
      <c r="AH171" s="1632">
        <v>0</v>
      </c>
    </row>
    <row s="1636" customFormat="1" customHeight="1" ht="18.75" hidden="1">
      <c r="A172" s="1781"/>
      <c r="B172" s="1781"/>
      <c r="C172" s="370" t="s">
        <v>1184</v>
      </c>
      <c r="D172" s="2463"/>
      <c r="E172" s="2205"/>
      <c r="F172" s="2384"/>
      <c r="G172" s="2428"/>
      <c r="H172" s="1501"/>
      <c r="I172" s="652" t="s">
        <v>1183</v>
      </c>
      <c r="J172" s="572"/>
      <c r="K172" s="1501"/>
      <c r="L172" s="215"/>
      <c r="M172" s="1862"/>
      <c r="N172" s="335"/>
      <c r="O172" s="1625"/>
      <c r="P172" s="1625"/>
      <c r="AH172" s="1632">
        <v>0</v>
      </c>
    </row>
    <row s="1636" customFormat="1" customHeight="1" ht="18.75">
      <c r="A173" s="1824" t="s">
        <v>165</v>
      </c>
      <c r="B173" s="1824" t="s">
        <v>175</v>
      </c>
      <c r="C173" s="1688"/>
      <c r="D173" s="345"/>
      <c r="E173" s="1032"/>
      <c r="F173" s="1032"/>
      <c r="G173" s="2428" t="str">
        <f>INDEX(PT_DIFFERENTIATION_NTAR,MATCH(B173,PT_DIFFERENTIATION_NTAR_ID,0))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H173" s="2272"/>
      <c r="I173" s="1740"/>
      <c r="J173" s="1774"/>
      <c r="K173" s="1779"/>
      <c r="L173" s="2272" t="s">
        <v>338</v>
      </c>
      <c r="M173" s="2319"/>
      <c r="N173" s="619"/>
      <c r="O173" s="1625"/>
      <c r="P173" s="1625"/>
      <c r="Q173" s="1636"/>
      <c r="R173" s="1636"/>
      <c r="S173" s="1636"/>
      <c r="T173" s="1636"/>
      <c r="U173" s="1636"/>
      <c r="V173" s="1636"/>
      <c r="W173" s="1636"/>
      <c r="X173" s="1636"/>
      <c r="Y173" s="1636"/>
      <c r="Z173" s="1636"/>
      <c r="AA173" s="1636"/>
      <c r="AB173" s="1636"/>
      <c r="AC173" s="1636"/>
      <c r="AD173" s="1636"/>
      <c r="AE173" s="1636"/>
      <c r="AF173" s="1636"/>
      <c r="AG173" s="1636"/>
      <c r="AH173" s="1636">
        <v>0</v>
      </c>
    </row>
    <row s="1636" customFormat="1" customHeight="1" ht="18.75">
      <c r="A174" s="1824"/>
      <c r="B174" s="1824"/>
      <c r="C174" s="1688" t="s">
        <v>1184</v>
      </c>
      <c r="D174" s="345"/>
      <c r="E174" s="1032"/>
      <c r="F174" s="1032"/>
      <c r="G174" s="2428"/>
      <c r="H174" s="3306"/>
      <c r="I174" s="3307" t="s">
        <v>1183</v>
      </c>
      <c r="J174" s="3308"/>
      <c r="K174" s="3309"/>
      <c r="L174" s="3310"/>
      <c r="M174" s="2319"/>
      <c r="N174" s="619"/>
      <c r="O174" s="1625"/>
      <c r="P174" s="1625"/>
      <c r="Q174" s="1636"/>
      <c r="R174" s="1636"/>
      <c r="S174" s="1636"/>
      <c r="T174" s="1636"/>
      <c r="U174" s="1636"/>
      <c r="V174" s="1636"/>
      <c r="W174" s="1636"/>
      <c r="X174" s="1636"/>
      <c r="Y174" s="1636"/>
      <c r="Z174" s="1636"/>
      <c r="AA174" s="1636"/>
      <c r="AB174" s="1636"/>
      <c r="AC174" s="1636"/>
      <c r="AD174" s="1636"/>
      <c r="AE174" s="1636"/>
      <c r="AF174" s="1636"/>
      <c r="AG174" s="1636"/>
      <c r="AH174" s="1636">
        <v>0</v>
      </c>
    </row>
    <row s="1636" customFormat="1" customHeight="1" ht="18.75">
      <c r="A175" s="1824" t="s">
        <v>165</v>
      </c>
      <c r="B175" s="1824" t="s">
        <v>180</v>
      </c>
      <c r="C175" s="1688"/>
      <c r="D175" s="345"/>
      <c r="E175" s="1032"/>
      <c r="F175" s="1032"/>
      <c r="G175" s="2428" t="str">
        <f>INDEX(PT_DIFFERENTIATION_NTAR,MATCH(B175,PT_DIFFERENTIATION_NTAR_ID,0))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H175" s="2272"/>
      <c r="I175" s="1740"/>
      <c r="J175" s="1774"/>
      <c r="K175" s="1779"/>
      <c r="L175" s="2272" t="s">
        <v>338</v>
      </c>
      <c r="M175" s="2319"/>
      <c r="N175" s="619"/>
      <c r="O175" s="1625"/>
      <c r="P175" s="1625"/>
      <c r="Q175" s="1636"/>
      <c r="R175" s="1636"/>
      <c r="S175" s="1636"/>
      <c r="T175" s="1636"/>
      <c r="U175" s="1636"/>
      <c r="V175" s="1636"/>
      <c r="W175" s="1636"/>
      <c r="X175" s="1636"/>
      <c r="Y175" s="1636"/>
      <c r="Z175" s="1636"/>
      <c r="AA175" s="1636"/>
      <c r="AB175" s="1636"/>
      <c r="AC175" s="1636"/>
      <c r="AD175" s="1636"/>
      <c r="AE175" s="1636"/>
      <c r="AF175" s="1636"/>
      <c r="AG175" s="1636"/>
      <c r="AH175" s="1636">
        <v>0</v>
      </c>
    </row>
    <row s="1636" customFormat="1" customHeight="1" ht="18.75">
      <c r="A176" s="1824"/>
      <c r="B176" s="1824"/>
      <c r="C176" s="1688" t="s">
        <v>1184</v>
      </c>
      <c r="D176" s="345"/>
      <c r="E176" s="1032"/>
      <c r="F176" s="1032"/>
      <c r="G176" s="2428"/>
      <c r="H176" s="3316"/>
      <c r="I176" s="3317" t="s">
        <v>1183</v>
      </c>
      <c r="J176" s="3318"/>
      <c r="K176" s="3319"/>
      <c r="L176" s="3320"/>
      <c r="M176" s="2319"/>
      <c r="N176" s="619"/>
      <c r="O176" s="1625"/>
      <c r="P176" s="1625"/>
      <c r="Q176" s="1636"/>
      <c r="R176" s="1636"/>
      <c r="S176" s="1636"/>
      <c r="T176" s="1636"/>
      <c r="U176" s="1636"/>
      <c r="V176" s="1636"/>
      <c r="W176" s="1636"/>
      <c r="X176" s="1636"/>
      <c r="Y176" s="1636"/>
      <c r="Z176" s="1636"/>
      <c r="AA176" s="1636"/>
      <c r="AB176" s="1636"/>
      <c r="AC176" s="1636"/>
      <c r="AD176" s="1636"/>
      <c r="AE176" s="1636"/>
      <c r="AF176" s="1636"/>
      <c r="AG176" s="1636"/>
      <c r="AH176" s="1636">
        <v>0</v>
      </c>
    </row>
    <row s="1636" customFormat="1" customHeight="1" ht="18.75">
      <c r="A177" s="1824" t="s">
        <v>165</v>
      </c>
      <c r="B177" s="1824" t="s">
        <v>185</v>
      </c>
      <c r="C177" s="1688"/>
      <c r="D177" s="345"/>
      <c r="E177" s="1032"/>
      <c r="F177" s="1032"/>
      <c r="G177" s="2428" t="str">
        <f>INDEX(PT_DIFFERENTIATION_NTAR,MATCH(B177,PT_DIFFERENTIATION_NTAR_ID,0))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H177" s="2272"/>
      <c r="I177" s="1740"/>
      <c r="J177" s="1774"/>
      <c r="K177" s="1779"/>
      <c r="L177" s="2272" t="s">
        <v>338</v>
      </c>
      <c r="M177" s="2319"/>
      <c r="N177" s="619"/>
      <c r="O177" s="1625"/>
      <c r="P177" s="1625"/>
      <c r="Q177" s="1636"/>
      <c r="R177" s="1636"/>
      <c r="S177" s="1636"/>
      <c r="T177" s="1636"/>
      <c r="U177" s="1636"/>
      <c r="V177" s="1636"/>
      <c r="W177" s="1636"/>
      <c r="X177" s="1636"/>
      <c r="Y177" s="1636"/>
      <c r="Z177" s="1636"/>
      <c r="AA177" s="1636"/>
      <c r="AB177" s="1636"/>
      <c r="AC177" s="1636"/>
      <c r="AD177" s="1636"/>
      <c r="AE177" s="1636"/>
      <c r="AF177" s="1636"/>
      <c r="AG177" s="1636"/>
      <c r="AH177" s="1636">
        <v>0</v>
      </c>
    </row>
    <row s="1636" customFormat="1" customHeight="1" ht="18.75">
      <c r="A178" s="1824"/>
      <c r="B178" s="1824"/>
      <c r="C178" s="1688" t="s">
        <v>1184</v>
      </c>
      <c r="D178" s="345"/>
      <c r="E178" s="1032"/>
      <c r="F178" s="1032"/>
      <c r="G178" s="2428"/>
      <c r="H178" s="3321"/>
      <c r="I178" s="3322" t="s">
        <v>1183</v>
      </c>
      <c r="J178" s="3323"/>
      <c r="K178" s="3324"/>
      <c r="L178" s="3325"/>
      <c r="M178" s="2319"/>
      <c r="N178" s="619"/>
      <c r="O178" s="1625"/>
      <c r="P178" s="1625"/>
      <c r="Q178" s="1636"/>
      <c r="R178" s="1636"/>
      <c r="S178" s="1636"/>
      <c r="T178" s="1636"/>
      <c r="U178" s="1636"/>
      <c r="V178" s="1636"/>
      <c r="W178" s="1636"/>
      <c r="X178" s="1636"/>
      <c r="Y178" s="1636"/>
      <c r="Z178" s="1636"/>
      <c r="AA178" s="1636"/>
      <c r="AB178" s="1636"/>
      <c r="AC178" s="1636"/>
      <c r="AD178" s="1636"/>
      <c r="AE178" s="1636"/>
      <c r="AF178" s="1636"/>
      <c r="AG178" s="1636"/>
      <c r="AH178" s="1636">
        <v>0</v>
      </c>
    </row>
    <row s="1636" customFormat="1" customHeight="1" ht="18.75">
      <c r="A179" s="1824" t="s">
        <v>165</v>
      </c>
      <c r="B179" s="1824" t="s">
        <v>190</v>
      </c>
      <c r="C179" s="1688"/>
      <c r="D179" s="345"/>
      <c r="E179" s="1032"/>
      <c r="F179" s="1032"/>
      <c r="G179" s="2428" t="str">
        <f>INDEX(PT_DIFFERENTIATION_NTAR,MATCH(B179,PT_DIFFERENTIATION_NTAR_ID,0))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H179" s="2272"/>
      <c r="I179" s="1740"/>
      <c r="J179" s="1774"/>
      <c r="K179" s="1779"/>
      <c r="L179" s="2272" t="s">
        <v>338</v>
      </c>
      <c r="M179" s="2319"/>
      <c r="N179" s="619"/>
      <c r="O179" s="1625"/>
      <c r="P179" s="1625"/>
      <c r="Q179" s="1636"/>
      <c r="R179" s="1636"/>
      <c r="S179" s="1636"/>
      <c r="T179" s="1636"/>
      <c r="U179" s="1636"/>
      <c r="V179" s="1636"/>
      <c r="W179" s="1636"/>
      <c r="X179" s="1636"/>
      <c r="Y179" s="1636"/>
      <c r="Z179" s="1636"/>
      <c r="AA179" s="1636"/>
      <c r="AB179" s="1636"/>
      <c r="AC179" s="1636"/>
      <c r="AD179" s="1636"/>
      <c r="AE179" s="1636"/>
      <c r="AF179" s="1636"/>
      <c r="AG179" s="1636"/>
      <c r="AH179" s="1636">
        <v>0</v>
      </c>
    </row>
    <row s="1636" customFormat="1" customHeight="1" ht="18.75">
      <c r="A180" s="1824"/>
      <c r="B180" s="1824"/>
      <c r="C180" s="1688" t="s">
        <v>1184</v>
      </c>
      <c r="D180" s="345"/>
      <c r="E180" s="1032"/>
      <c r="F180" s="1032"/>
      <c r="G180" s="2428"/>
      <c r="H180" s="3326"/>
      <c r="I180" s="3327" t="s">
        <v>1183</v>
      </c>
      <c r="J180" s="3328"/>
      <c r="K180" s="3329"/>
      <c r="L180" s="3330"/>
      <c r="M180" s="2319"/>
      <c r="N180" s="619"/>
      <c r="O180" s="1625"/>
      <c r="P180" s="1625"/>
      <c r="Q180" s="1636"/>
      <c r="R180" s="1636"/>
      <c r="S180" s="1636"/>
      <c r="T180" s="1636"/>
      <c r="U180" s="1636"/>
      <c r="V180" s="1636"/>
      <c r="W180" s="1636"/>
      <c r="X180" s="1636"/>
      <c r="Y180" s="1636"/>
      <c r="Z180" s="1636"/>
      <c r="AA180" s="1636"/>
      <c r="AB180" s="1636"/>
      <c r="AC180" s="1636"/>
      <c r="AD180" s="1636"/>
      <c r="AE180" s="1636"/>
      <c r="AF180" s="1636"/>
      <c r="AG180" s="1636"/>
      <c r="AH180" s="1636">
        <v>0</v>
      </c>
    </row>
    <row s="1636" customFormat="1" customHeight="1" ht="18.75">
      <c r="A181" s="1824" t="s">
        <v>165</v>
      </c>
      <c r="B181" s="1824" t="s">
        <v>195</v>
      </c>
      <c r="C181" s="1688"/>
      <c r="D181" s="345"/>
      <c r="E181" s="1032"/>
      <c r="F181" s="1032"/>
      <c r="G181" s="2428" t="str">
        <f>INDEX(PT_DIFFERENTIATION_NTAR,MATCH(B181,PT_DIFFERENTIATION_NTAR_ID,0))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H181" s="2272"/>
      <c r="I181" s="1740"/>
      <c r="J181" s="1774"/>
      <c r="K181" s="1779"/>
      <c r="L181" s="2272" t="s">
        <v>338</v>
      </c>
      <c r="M181" s="2319"/>
      <c r="N181" s="619"/>
      <c r="O181" s="1625"/>
      <c r="P181" s="1625"/>
      <c r="Q181" s="1636"/>
      <c r="R181" s="1636"/>
      <c r="S181" s="1636"/>
      <c r="T181" s="1636"/>
      <c r="U181" s="1636"/>
      <c r="V181" s="1636"/>
      <c r="W181" s="1636"/>
      <c r="X181" s="1636"/>
      <c r="Y181" s="1636"/>
      <c r="Z181" s="1636"/>
      <c r="AA181" s="1636"/>
      <c r="AB181" s="1636"/>
      <c r="AC181" s="1636"/>
      <c r="AD181" s="1636"/>
      <c r="AE181" s="1636"/>
      <c r="AF181" s="1636"/>
      <c r="AG181" s="1636"/>
      <c r="AH181" s="1636">
        <v>0</v>
      </c>
    </row>
    <row s="1636" customFormat="1" customHeight="1" ht="18.75">
      <c r="A182" s="1824"/>
      <c r="B182" s="1824"/>
      <c r="C182" s="1688" t="s">
        <v>1184</v>
      </c>
      <c r="D182" s="345"/>
      <c r="E182" s="1032"/>
      <c r="F182" s="1032"/>
      <c r="G182" s="2428"/>
      <c r="H182" s="3331"/>
      <c r="I182" s="3332" t="s">
        <v>1183</v>
      </c>
      <c r="J182" s="3333"/>
      <c r="K182" s="3334"/>
      <c r="L182" s="3335"/>
      <c r="M182" s="2319"/>
      <c r="N182" s="619"/>
      <c r="O182" s="1625"/>
      <c r="P182" s="1625"/>
      <c r="Q182" s="1636"/>
      <c r="R182" s="1636"/>
      <c r="S182" s="1636"/>
      <c r="T182" s="1636"/>
      <c r="U182" s="1636"/>
      <c r="V182" s="1636"/>
      <c r="W182" s="1636"/>
      <c r="X182" s="1636"/>
      <c r="Y182" s="1636"/>
      <c r="Z182" s="1636"/>
      <c r="AA182" s="1636"/>
      <c r="AB182" s="1636"/>
      <c r="AC182" s="1636"/>
      <c r="AD182" s="1636"/>
      <c r="AE182" s="1636"/>
      <c r="AF182" s="1636"/>
      <c r="AG182" s="1636"/>
      <c r="AH182" s="1636">
        <v>0</v>
      </c>
    </row>
    <row s="1636" customFormat="1" customHeight="1" ht="0.75" hidden="1">
      <c r="A183" s="1781"/>
      <c r="B183" s="1781"/>
      <c r="C183" s="370" t="s">
        <v>1191</v>
      </c>
      <c r="D183" s="2463"/>
      <c r="E183" s="2205"/>
      <c r="F183" s="2384"/>
      <c r="G183" s="401"/>
      <c r="H183" s="1501"/>
      <c r="I183" s="652"/>
      <c r="J183" s="572"/>
      <c r="K183" s="1501"/>
      <c r="L183" s="215"/>
      <c r="M183" s="342"/>
      <c r="N183" s="335"/>
      <c r="O183" s="1625"/>
      <c r="P183" s="1625"/>
      <c r="AH183" s="1632">
        <v>0</v>
      </c>
    </row>
    <row s="1636" customFormat="1" customHeight="1" ht="45" hidden="1">
      <c r="A184" s="1781" t="s">
        <v>201</v>
      </c>
      <c r="B184" s="1781" t="s">
        <v>202</v>
      </c>
      <c r="C184" s="370"/>
      <c r="D184" s="2463"/>
      <c r="E184" s="2205"/>
      <c r="F184" s="2384" t="str">
        <f>INDEX(PT_DIFFERENTIATION_VTAR,MATCH(A184,PT_DIFFERENTIATION_VTAR_ID,0))</f>
        <v>Тарифы на теплоноситель, поставляемый теплоснабжающими организациями потребителям, другим теплоснабжающим организациям</v>
      </c>
      <c r="G184" s="2428" t="str">
        <f>INDEX(PT_DIFFERENTIATION_NTAR,MATCH(B184,PT_DIFFERENTIATION_NTAR_ID,0))</f>
        <v/>
      </c>
      <c r="H184" s="1863"/>
      <c r="I184" s="1740"/>
      <c r="J184" s="1774"/>
      <c r="K184" s="1779"/>
      <c r="L184" s="1863" t="s">
        <v>338</v>
      </c>
      <c r="M184" s="342"/>
      <c r="N184" s="335"/>
      <c r="O184" s="1625"/>
      <c r="P184" s="1625"/>
      <c r="AH184" s="1632">
        <v>0</v>
      </c>
    </row>
    <row s="1636" customFormat="1" customHeight="1" ht="18.75" hidden="1">
      <c r="A185" s="1781"/>
      <c r="B185" s="1781"/>
      <c r="C185" s="370" t="s">
        <v>1184</v>
      </c>
      <c r="D185" s="2463"/>
      <c r="E185" s="2205"/>
      <c r="F185" s="2384"/>
      <c r="G185" s="2428"/>
      <c r="H185" s="1501"/>
      <c r="I185" s="652" t="s">
        <v>1183</v>
      </c>
      <c r="J185" s="572"/>
      <c r="K185" s="1501"/>
      <c r="L185" s="215"/>
      <c r="M185" s="342"/>
      <c r="N185" s="335"/>
      <c r="O185" s="1625"/>
      <c r="P185" s="1625"/>
      <c r="AH185" s="1632">
        <v>0</v>
      </c>
    </row>
    <row s="1636" customFormat="1" customHeight="1" ht="0.75" hidden="1">
      <c r="A186" s="1781"/>
      <c r="B186" s="1781"/>
      <c r="C186" s="370" t="s">
        <v>1191</v>
      </c>
      <c r="D186" s="2463"/>
      <c r="E186" s="2205"/>
      <c r="F186" s="2384"/>
      <c r="G186" s="401"/>
      <c r="H186" s="1501"/>
      <c r="I186" s="652"/>
      <c r="J186" s="572"/>
      <c r="K186" s="1501"/>
      <c r="L186" s="215"/>
      <c r="M186" s="342"/>
      <c r="N186" s="335"/>
      <c r="O186" s="1625"/>
      <c r="P186" s="1625"/>
      <c r="AH186" s="1632">
        <v>0</v>
      </c>
    </row>
    <row s="1636" customFormat="1" customHeight="1" ht="45" hidden="1">
      <c r="A187" s="1781" t="s">
        <v>207</v>
      </c>
      <c r="B187" s="1781" t="s">
        <v>208</v>
      </c>
      <c r="C187" s="370"/>
      <c r="D187" s="2463"/>
      <c r="E187" s="2205"/>
      <c r="F187" s="2384" t="str">
        <f>INDEX(PT_DIFFERENTIATION_VTAR,MATCH(A187,PT_DIFFERENTIATION_VTAR_ID,0))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87" s="2428" t="str">
        <f>INDEX(PT_DIFFERENTIATION_NTAR,MATCH(B187,PT_DIFFERENTIATION_NTAR_ID,0))</f>
        <v/>
      </c>
      <c r="H187" s="1863"/>
      <c r="I187" s="1740"/>
      <c r="J187" s="1774"/>
      <c r="K187" s="1779"/>
      <c r="L187" s="1863" t="s">
        <v>338</v>
      </c>
      <c r="M187" s="342"/>
      <c r="N187" s="335"/>
      <c r="O187" s="1625"/>
      <c r="P187" s="1625"/>
      <c r="AH187" s="1632">
        <v>0</v>
      </c>
    </row>
    <row s="1636" customFormat="1" customHeight="1" ht="18.75" hidden="1">
      <c r="A188" s="1781"/>
      <c r="B188" s="1781"/>
      <c r="C188" s="370" t="s">
        <v>1184</v>
      </c>
      <c r="D188" s="2463"/>
      <c r="E188" s="2205"/>
      <c r="F188" s="2384"/>
      <c r="G188" s="2428"/>
      <c r="H188" s="1501"/>
      <c r="I188" s="652" t="s">
        <v>1183</v>
      </c>
      <c r="J188" s="572"/>
      <c r="K188" s="1501"/>
      <c r="L188" s="215"/>
      <c r="M188" s="342"/>
      <c r="N188" s="335"/>
      <c r="O188" s="1625"/>
      <c r="P188" s="1625"/>
      <c r="AH188" s="1632">
        <v>0</v>
      </c>
    </row>
    <row s="1636" customFormat="1" customHeight="1" ht="0.75" hidden="1">
      <c r="A189" s="1781"/>
      <c r="B189" s="1781"/>
      <c r="C189" s="370" t="s">
        <v>1191</v>
      </c>
      <c r="D189" s="2463"/>
      <c r="E189" s="2205"/>
      <c r="F189" s="2384"/>
      <c r="G189" s="401"/>
      <c r="H189" s="1501"/>
      <c r="I189" s="652"/>
      <c r="J189" s="572"/>
      <c r="K189" s="1501"/>
      <c r="L189" s="215"/>
      <c r="M189" s="342"/>
      <c r="N189" s="335"/>
      <c r="O189" s="1625"/>
      <c r="P189" s="1625"/>
      <c r="AH189" s="1632">
        <v>0</v>
      </c>
    </row>
    <row s="1636" customFormat="1" customHeight="1" ht="18.75" hidden="1">
      <c r="A190" s="1781" t="s">
        <v>213</v>
      </c>
      <c r="B190" s="1781" t="s">
        <v>214</v>
      </c>
      <c r="C190" s="370"/>
      <c r="D190" s="2463"/>
      <c r="E190" s="2205"/>
      <c r="F190" s="2384" t="str">
        <f>INDEX(PT_DIFFERENTIATION_VTAR,MATCH(A190,PT_DIFFERENTIATION_VTAR_ID,0))</f>
        <v>Тарифы на услуги по передаче тепловой энергии</v>
      </c>
      <c r="G190" s="2428" t="str">
        <f>INDEX(PT_DIFFERENTIATION_NTAR,MATCH(B190,PT_DIFFERENTIATION_NTAR_ID,0))</f>
        <v/>
      </c>
      <c r="H190" s="1863"/>
      <c r="I190" s="1740"/>
      <c r="J190" s="1774"/>
      <c r="K190" s="1779"/>
      <c r="L190" s="1863" t="s">
        <v>338</v>
      </c>
      <c r="M190" s="342"/>
      <c r="N190" s="335"/>
      <c r="O190" s="1625"/>
      <c r="P190" s="1625"/>
      <c r="AH190" s="1632">
        <v>0</v>
      </c>
    </row>
    <row s="1636" customFormat="1" customHeight="1" ht="18.75" hidden="1">
      <c r="A191" s="1781"/>
      <c r="B191" s="1781"/>
      <c r="C191" s="370" t="s">
        <v>1184</v>
      </c>
      <c r="D191" s="2463"/>
      <c r="E191" s="2205"/>
      <c r="F191" s="2384"/>
      <c r="G191" s="2428"/>
      <c r="H191" s="1501"/>
      <c r="I191" s="652" t="s">
        <v>1183</v>
      </c>
      <c r="J191" s="572"/>
      <c r="K191" s="1501"/>
      <c r="L191" s="215"/>
      <c r="M191" s="342"/>
      <c r="N191" s="335"/>
      <c r="O191" s="1625"/>
      <c r="P191" s="1625"/>
      <c r="AH191" s="1632">
        <v>0</v>
      </c>
    </row>
    <row s="1636" customFormat="1" customHeight="1" ht="0.75" hidden="1">
      <c r="A192" s="1781"/>
      <c r="B192" s="1781"/>
      <c r="C192" s="370" t="s">
        <v>1191</v>
      </c>
      <c r="D192" s="2463"/>
      <c r="E192" s="2205"/>
      <c r="F192" s="2384"/>
      <c r="G192" s="401"/>
      <c r="H192" s="1501"/>
      <c r="I192" s="652"/>
      <c r="J192" s="572"/>
      <c r="K192" s="1501"/>
      <c r="L192" s="215"/>
      <c r="M192" s="342"/>
      <c r="N192" s="335"/>
      <c r="O192" s="1625"/>
      <c r="P192" s="1625"/>
      <c r="AH192" s="1632">
        <v>0</v>
      </c>
    </row>
    <row s="1636" customFormat="1" customHeight="1" ht="18.75" hidden="1">
      <c r="A193" s="1781" t="s">
        <v>219</v>
      </c>
      <c r="B193" s="1781" t="s">
        <v>220</v>
      </c>
      <c r="C193" s="370"/>
      <c r="D193" s="2463"/>
      <c r="E193" s="2205"/>
      <c r="F193" s="2384" t="str">
        <f>INDEX(PT_DIFFERENTIATION_VTAR,MATCH(A193,PT_DIFFERENTIATION_VTAR_ID,0))</f>
        <v>Тарифы на услуги по передаче теплоносителя</v>
      </c>
      <c r="G193" s="2428" t="str">
        <f>INDEX(PT_DIFFERENTIATION_NTAR,MATCH(B193,PT_DIFFERENTIATION_NTAR_ID,0))</f>
        <v/>
      </c>
      <c r="H193" s="1863"/>
      <c r="I193" s="1740"/>
      <c r="J193" s="1774"/>
      <c r="K193" s="1779"/>
      <c r="L193" s="1863" t="s">
        <v>338</v>
      </c>
      <c r="M193" s="342"/>
      <c r="N193" s="335"/>
      <c r="O193" s="1625"/>
      <c r="P193" s="1625"/>
      <c r="AH193" s="1632">
        <v>0</v>
      </c>
    </row>
    <row s="1636" customFormat="1" customHeight="1" ht="18.75" hidden="1">
      <c r="A194" s="1781"/>
      <c r="B194" s="1781"/>
      <c r="C194" s="370" t="s">
        <v>1184</v>
      </c>
      <c r="D194" s="2463"/>
      <c r="E194" s="2205"/>
      <c r="F194" s="2384"/>
      <c r="G194" s="2428"/>
      <c r="H194" s="1501"/>
      <c r="I194" s="652" t="s">
        <v>1183</v>
      </c>
      <c r="J194" s="572"/>
      <c r="K194" s="1501"/>
      <c r="L194" s="215"/>
      <c r="M194" s="342"/>
      <c r="N194" s="335"/>
      <c r="O194" s="1625"/>
      <c r="P194" s="1625"/>
      <c r="AH194" s="1632">
        <v>0</v>
      </c>
    </row>
    <row s="1636" customFormat="1" customHeight="1" ht="0.75" hidden="1">
      <c r="A195" s="1781"/>
      <c r="B195" s="1781"/>
      <c r="C195" s="370" t="s">
        <v>1191</v>
      </c>
      <c r="D195" s="2463"/>
      <c r="E195" s="2205"/>
      <c r="F195" s="2384"/>
      <c r="G195" s="401"/>
      <c r="H195" s="1501"/>
      <c r="I195" s="652"/>
      <c r="J195" s="572"/>
      <c r="K195" s="1501"/>
      <c r="L195" s="215"/>
      <c r="M195" s="342"/>
      <c r="N195" s="335"/>
      <c r="O195" s="1625"/>
      <c r="P195" s="1625"/>
      <c r="AH195" s="1632">
        <v>0</v>
      </c>
    </row>
    <row s="1636" customFormat="1" customHeight="1" ht="18.75" hidden="1">
      <c r="A196" s="1781" t="s">
        <v>225</v>
      </c>
      <c r="B196" s="1781" t="s">
        <v>226</v>
      </c>
      <c r="C196" s="370"/>
      <c r="D196" s="2463"/>
      <c r="E196" s="2205"/>
      <c r="F196" s="2384" t="str">
        <f>INDEX(PT_DIFFERENTIATION_VTAR,MATCH(A196,PT_DIFFERENTIATION_VTAR_ID,0))</f>
        <v>Плата за услуги по поддержанию резервной тепловой мощности при отсутствии потребления тепловой энергии</v>
      </c>
      <c r="G196" s="2428" t="str">
        <f>INDEX(PT_DIFFERENTIATION_NTAR,MATCH(B196,PT_DIFFERENTIATION_NTAR_ID,0))</f>
        <v/>
      </c>
      <c r="H196" s="1863"/>
      <c r="I196" s="1740"/>
      <c r="J196" s="1774"/>
      <c r="K196" s="1779"/>
      <c r="L196" s="1863" t="s">
        <v>338</v>
      </c>
      <c r="M196" s="342"/>
      <c r="N196" s="335"/>
      <c r="O196" s="1625"/>
      <c r="P196" s="1625"/>
      <c r="AH196" s="1632">
        <v>0</v>
      </c>
    </row>
    <row s="1636" customFormat="1" customHeight="1" ht="18.75" hidden="1">
      <c r="A197" s="1781"/>
      <c r="B197" s="1781"/>
      <c r="C197" s="370" t="s">
        <v>1184</v>
      </c>
      <c r="D197" s="2463"/>
      <c r="E197" s="2205"/>
      <c r="F197" s="2384"/>
      <c r="G197" s="2428"/>
      <c r="H197" s="1501"/>
      <c r="I197" s="652" t="s">
        <v>1183</v>
      </c>
      <c r="J197" s="572"/>
      <c r="K197" s="1501"/>
      <c r="L197" s="215"/>
      <c r="M197" s="342"/>
      <c r="N197" s="335"/>
      <c r="O197" s="1625"/>
      <c r="P197" s="1625"/>
      <c r="AH197" s="1632">
        <v>0</v>
      </c>
    </row>
    <row s="1636" customFormat="1" customHeight="1" ht="0.75" hidden="1">
      <c r="A198" s="1781"/>
      <c r="B198" s="1781"/>
      <c r="C198" s="370" t="s">
        <v>1191</v>
      </c>
      <c r="D198" s="2463"/>
      <c r="E198" s="2205"/>
      <c r="F198" s="2384"/>
      <c r="G198" s="401"/>
      <c r="H198" s="1501"/>
      <c r="I198" s="652"/>
      <c r="J198" s="572"/>
      <c r="K198" s="1501"/>
      <c r="L198" s="215"/>
      <c r="M198" s="342"/>
      <c r="N198" s="335"/>
      <c r="O198" s="1625"/>
      <c r="P198" s="1625"/>
      <c r="AH198" s="1632">
        <v>0</v>
      </c>
    </row>
    <row s="1636" customFormat="1" customHeight="1" ht="18.75" hidden="1">
      <c r="A199" s="1781" t="s">
        <v>231</v>
      </c>
      <c r="B199" s="1781" t="s">
        <v>232</v>
      </c>
      <c r="C199" s="370"/>
      <c r="D199" s="2463"/>
      <c r="E199" s="2205"/>
      <c r="F199" s="2384" t="str">
        <f>INDEX(PT_DIFFERENTIATION_VTAR,MATCH(A199,PT_DIFFERENTIATION_VTAR_ID,0))</f>
        <v>Плата за подключение (технологическое присоединение) к системе теплоснабжения</v>
      </c>
      <c r="G199" s="2428" t="str">
        <f>INDEX(PT_DIFFERENTIATION_NTAR,MATCH(B199,PT_DIFFERENTIATION_NTAR_ID,0))</f>
        <v/>
      </c>
      <c r="H199" s="1863"/>
      <c r="I199" s="1740"/>
      <c r="J199" s="1774"/>
      <c r="K199" s="1779"/>
      <c r="L199" s="1863" t="s">
        <v>338</v>
      </c>
      <c r="M199" s="342"/>
      <c r="N199" s="335"/>
      <c r="O199" s="1625"/>
      <c r="P199" s="1625"/>
      <c r="AH199" s="1632">
        <v>0</v>
      </c>
    </row>
    <row s="1636" customFormat="1" customHeight="1" ht="18.75" hidden="1">
      <c r="A200" s="1781"/>
      <c r="B200" s="1781"/>
      <c r="C200" s="370" t="s">
        <v>1184</v>
      </c>
      <c r="D200" s="2463"/>
      <c r="E200" s="2205"/>
      <c r="F200" s="2384"/>
      <c r="G200" s="2428"/>
      <c r="H200" s="1501"/>
      <c r="I200" s="652" t="s">
        <v>1183</v>
      </c>
      <c r="J200" s="572"/>
      <c r="K200" s="1501"/>
      <c r="L200" s="215"/>
      <c r="M200" s="342"/>
      <c r="N200" s="335"/>
      <c r="O200" s="1625"/>
      <c r="P200" s="1625"/>
      <c r="AH200" s="1632">
        <v>0</v>
      </c>
    </row>
    <row s="1636" customFormat="1" customHeight="1" ht="0.75" hidden="1">
      <c r="A201" s="1781"/>
      <c r="B201" s="1781"/>
      <c r="C201" s="370" t="s">
        <v>1191</v>
      </c>
      <c r="D201" s="2463"/>
      <c r="E201" s="2205"/>
      <c r="F201" s="2384"/>
      <c r="G201" s="401"/>
      <c r="H201" s="1501"/>
      <c r="I201" s="652"/>
      <c r="J201" s="572"/>
      <c r="K201" s="1501"/>
      <c r="L201" s="215"/>
      <c r="M201" s="342"/>
      <c r="N201" s="335"/>
      <c r="O201" s="1625"/>
      <c r="P201" s="1625"/>
      <c r="AH201" s="1632">
        <v>0</v>
      </c>
    </row>
    <row s="1636" customFormat="1" customHeight="1" ht="18.75" hidden="1">
      <c r="A202" s="1781" t="s">
        <v>237</v>
      </c>
      <c r="B202" s="1781" t="s">
        <v>238</v>
      </c>
      <c r="C202" s="370"/>
      <c r="D202" s="2463"/>
      <c r="E202" s="2205"/>
      <c r="F202" s="2384" t="str">
        <f>INDEX(PT_DIFFERENTIATION_VTAR,MATCH(A202,PT_DIFFERENTIATION_VTAR_ID,0))</f>
        <v>Плата за подключение (технологическое присоединение) к системе теплоснабжения (индивидуальная)</v>
      </c>
      <c r="G202" s="2428" t="str">
        <f>INDEX(PT_DIFFERENTIATION_NTAR,MATCH(B202,PT_DIFFERENTIATION_NTAR_ID,0))</f>
        <v/>
      </c>
      <c r="H202" s="1990"/>
      <c r="I202" s="1740"/>
      <c r="J202" s="1774"/>
      <c r="K202" s="1779"/>
      <c r="L202" s="1990" t="s">
        <v>338</v>
      </c>
      <c r="M202" s="342"/>
      <c r="N202" s="335"/>
      <c r="O202" s="1625"/>
      <c r="P202" s="1625"/>
      <c r="AH202" s="1632">
        <v>0</v>
      </c>
    </row>
    <row s="1636" customFormat="1" customHeight="1" ht="18.75" hidden="1">
      <c r="A203" s="1781"/>
      <c r="B203" s="1781"/>
      <c r="C203" s="370" t="s">
        <v>1184</v>
      </c>
      <c r="D203" s="2463"/>
      <c r="E203" s="2205"/>
      <c r="F203" s="2384"/>
      <c r="G203" s="2428"/>
      <c r="H203" s="1501"/>
      <c r="I203" s="652" t="s">
        <v>1183</v>
      </c>
      <c r="J203" s="572"/>
      <c r="K203" s="1501"/>
      <c r="L203" s="215"/>
      <c r="M203" s="342"/>
      <c r="N203" s="335"/>
      <c r="O203" s="1625"/>
      <c r="P203" s="1625"/>
      <c r="AH203" s="1632">
        <v>0</v>
      </c>
    </row>
    <row s="1636" customFormat="1" customHeight="1" ht="0.75" hidden="1">
      <c r="A204" s="1781"/>
      <c r="B204" s="1781"/>
      <c r="C204" s="370" t="s">
        <v>1191</v>
      </c>
      <c r="D204" s="2463"/>
      <c r="E204" s="2205"/>
      <c r="F204" s="2384"/>
      <c r="G204" s="401"/>
      <c r="H204" s="1501"/>
      <c r="I204" s="652"/>
      <c r="J204" s="572"/>
      <c r="K204" s="1501"/>
      <c r="L204" s="215"/>
      <c r="M204" s="342"/>
      <c r="N204" s="335"/>
      <c r="O204" s="1625"/>
      <c r="P204" s="1625"/>
      <c r="AH204" s="1632">
        <v>0</v>
      </c>
    </row>
    <row s="1636" customFormat="1" customHeight="1" ht="18.75" hidden="1">
      <c r="A205" s="1781" t="s">
        <v>257</v>
      </c>
      <c r="B205" s="1781" t="s">
        <v>258</v>
      </c>
      <c r="C205" s="370"/>
      <c r="D205" s="2463"/>
      <c r="E205" s="2205"/>
      <c r="F205" s="2384" t="str">
        <f>INDEX(PT_DIFFERENTIATION_VTAR,MATCH(A205,PT_DIFFERENTIATION_VTAR_ID,0))</f>
        <v>Тариф на питьевую воду (питьевое водоснабжение)</v>
      </c>
      <c r="G205" s="2428" t="str">
        <f>INDEX(PT_DIFFERENTIATION_NTAR,MATCH(B205,PT_DIFFERENTIATION_NTAR_ID,0))</f>
        <v/>
      </c>
      <c r="H205" s="1863"/>
      <c r="I205" s="1740"/>
      <c r="J205" s="1774"/>
      <c r="K205" s="1779"/>
      <c r="L205" s="1863" t="s">
        <v>338</v>
      </c>
      <c r="M205" s="342"/>
      <c r="N205" s="335"/>
      <c r="O205" s="1625"/>
      <c r="P205" s="1625"/>
      <c r="AH205" s="1632">
        <v>0</v>
      </c>
    </row>
    <row s="1636" customFormat="1" customHeight="1" ht="18.75" hidden="1">
      <c r="A206" s="1781"/>
      <c r="B206" s="1781"/>
      <c r="C206" s="370" t="s">
        <v>1184</v>
      </c>
      <c r="D206" s="2463"/>
      <c r="E206" s="2205"/>
      <c r="F206" s="2384"/>
      <c r="G206" s="2428"/>
      <c r="H206" s="1501"/>
      <c r="I206" s="652" t="s">
        <v>1183</v>
      </c>
      <c r="J206" s="572"/>
      <c r="K206" s="1501"/>
      <c r="L206" s="215"/>
      <c r="M206" s="342"/>
      <c r="N206" s="335"/>
      <c r="O206" s="1625"/>
      <c r="P206" s="1625"/>
      <c r="AH206" s="1632">
        <v>0</v>
      </c>
    </row>
    <row s="1636" customFormat="1" customHeight="1" ht="0.75" hidden="1">
      <c r="A207" s="1781"/>
      <c r="B207" s="1781"/>
      <c r="C207" s="370" t="s">
        <v>1191</v>
      </c>
      <c r="D207" s="2463"/>
      <c r="E207" s="2205"/>
      <c r="F207" s="2384"/>
      <c r="G207" s="401"/>
      <c r="H207" s="1501"/>
      <c r="I207" s="652"/>
      <c r="J207" s="572"/>
      <c r="K207" s="1501"/>
      <c r="L207" s="215"/>
      <c r="M207" s="342"/>
      <c r="N207" s="335"/>
      <c r="O207" s="1625"/>
      <c r="P207" s="1625"/>
      <c r="AH207" s="1632">
        <v>0</v>
      </c>
    </row>
    <row s="1636" customFormat="1" customHeight="1" ht="18.75" hidden="1">
      <c r="A208" s="1781" t="s">
        <v>262</v>
      </c>
      <c r="B208" s="1781" t="s">
        <v>263</v>
      </c>
      <c r="C208" s="370"/>
      <c r="D208" s="2463"/>
      <c r="E208" s="2205"/>
      <c r="F208" s="2384" t="str">
        <f>INDEX(PT_DIFFERENTIATION_VTAR,MATCH(A208,PT_DIFFERENTIATION_VTAR_ID,0))</f>
        <v>Тариф на техническую воду</v>
      </c>
      <c r="G208" s="2428" t="str">
        <f>INDEX(PT_DIFFERENTIATION_NTAR,MATCH(B208,PT_DIFFERENTIATION_NTAR_ID,0))</f>
        <v/>
      </c>
      <c r="H208" s="1863"/>
      <c r="I208" s="1740"/>
      <c r="J208" s="1774"/>
      <c r="K208" s="1779"/>
      <c r="L208" s="1863" t="s">
        <v>338</v>
      </c>
      <c r="M208" s="342"/>
      <c r="N208" s="335"/>
      <c r="O208" s="1625"/>
      <c r="P208" s="1625"/>
      <c r="AH208" s="1632">
        <v>0</v>
      </c>
    </row>
    <row s="1636" customFormat="1" customHeight="1" ht="18.75" hidden="1">
      <c r="A209" s="1781"/>
      <c r="B209" s="1781"/>
      <c r="C209" s="370" t="s">
        <v>1184</v>
      </c>
      <c r="D209" s="2463"/>
      <c r="E209" s="2205"/>
      <c r="F209" s="2384"/>
      <c r="G209" s="2428"/>
      <c r="H209" s="1501"/>
      <c r="I209" s="652" t="s">
        <v>1183</v>
      </c>
      <c r="J209" s="572"/>
      <c r="K209" s="1501"/>
      <c r="L209" s="215"/>
      <c r="M209" s="342"/>
      <c r="N209" s="335"/>
      <c r="O209" s="1625"/>
      <c r="P209" s="1625"/>
      <c r="AH209" s="1632">
        <v>0</v>
      </c>
    </row>
    <row s="1636" customFormat="1" customHeight="1" ht="0.75" hidden="1">
      <c r="A210" s="1781"/>
      <c r="B210" s="1781"/>
      <c r="C210" s="370" t="s">
        <v>1191</v>
      </c>
      <c r="D210" s="2463"/>
      <c r="E210" s="2205"/>
      <c r="F210" s="2384"/>
      <c r="G210" s="401"/>
      <c r="H210" s="1501"/>
      <c r="I210" s="652"/>
      <c r="J210" s="572"/>
      <c r="K210" s="1501"/>
      <c r="L210" s="215"/>
      <c r="M210" s="342"/>
      <c r="N210" s="335"/>
      <c r="O210" s="1625"/>
      <c r="P210" s="1625"/>
      <c r="AH210" s="1632">
        <v>0</v>
      </c>
    </row>
    <row s="1636" customFormat="1" customHeight="1" ht="18.75" hidden="1">
      <c r="A211" s="1781" t="s">
        <v>267</v>
      </c>
      <c r="B211" s="1781" t="s">
        <v>268</v>
      </c>
      <c r="C211" s="370"/>
      <c r="D211" s="2463"/>
      <c r="E211" s="2205"/>
      <c r="F211" s="2384" t="str">
        <f>INDEX(PT_DIFFERENTIATION_VTAR,MATCH(A211,PT_DIFFERENTIATION_VTAR_ID,0))</f>
        <v>Тариф на транспортировку воды</v>
      </c>
      <c r="G211" s="2428" t="str">
        <f>INDEX(PT_DIFFERENTIATION_NTAR,MATCH(B211,PT_DIFFERENTIATION_NTAR_ID,0))</f>
        <v/>
      </c>
      <c r="H211" s="1863"/>
      <c r="I211" s="1740"/>
      <c r="J211" s="1774"/>
      <c r="K211" s="1779"/>
      <c r="L211" s="1863" t="s">
        <v>338</v>
      </c>
      <c r="M211" s="342"/>
      <c r="N211" s="335"/>
      <c r="O211" s="1625"/>
      <c r="P211" s="1625"/>
      <c r="AH211" s="1632">
        <v>0</v>
      </c>
    </row>
    <row s="1636" customFormat="1" customHeight="1" ht="18.75" hidden="1">
      <c r="A212" s="1781"/>
      <c r="B212" s="1781"/>
      <c r="C212" s="370" t="s">
        <v>1184</v>
      </c>
      <c r="D212" s="2463"/>
      <c r="E212" s="2205"/>
      <c r="F212" s="2384"/>
      <c r="G212" s="2428"/>
      <c r="H212" s="1501"/>
      <c r="I212" s="652" t="s">
        <v>1183</v>
      </c>
      <c r="J212" s="572"/>
      <c r="K212" s="1501"/>
      <c r="L212" s="215"/>
      <c r="M212" s="342"/>
      <c r="N212" s="335"/>
      <c r="O212" s="1625"/>
      <c r="P212" s="1625"/>
      <c r="AH212" s="1632">
        <v>0</v>
      </c>
    </row>
    <row s="1636" customFormat="1" customHeight="1" ht="0.75" hidden="1">
      <c r="A213" s="1781"/>
      <c r="B213" s="1781"/>
      <c r="C213" s="370" t="s">
        <v>1191</v>
      </c>
      <c r="D213" s="2463"/>
      <c r="E213" s="2205"/>
      <c r="F213" s="2384"/>
      <c r="G213" s="401"/>
      <c r="H213" s="1501"/>
      <c r="I213" s="652"/>
      <c r="J213" s="572"/>
      <c r="K213" s="1501"/>
      <c r="L213" s="215"/>
      <c r="M213" s="342"/>
      <c r="N213" s="335"/>
      <c r="O213" s="1625"/>
      <c r="P213" s="1625"/>
      <c r="AH213" s="1632">
        <v>0</v>
      </c>
    </row>
    <row s="1636" customFormat="1" customHeight="1" ht="18.75" hidden="1">
      <c r="A214" s="1781" t="s">
        <v>272</v>
      </c>
      <c r="B214" s="1781" t="s">
        <v>273</v>
      </c>
      <c r="C214" s="370"/>
      <c r="D214" s="2463"/>
      <c r="E214" s="2205"/>
      <c r="F214" s="2384" t="str">
        <f>INDEX(PT_DIFFERENTIATION_VTAR,MATCH(A214,PT_DIFFERENTIATION_VTAR_ID,0))</f>
        <v>Тариф на подвоз воды</v>
      </c>
      <c r="G214" s="2428" t="str">
        <f>INDEX(PT_DIFFERENTIATION_NTAR,MATCH(B214,PT_DIFFERENTIATION_NTAR_ID,0))</f>
        <v/>
      </c>
      <c r="H214" s="1863"/>
      <c r="I214" s="1740"/>
      <c r="J214" s="1774"/>
      <c r="K214" s="1779"/>
      <c r="L214" s="1863" t="s">
        <v>338</v>
      </c>
      <c r="M214" s="342"/>
      <c r="N214" s="335"/>
      <c r="O214" s="1625"/>
      <c r="P214" s="1625"/>
      <c r="AH214" s="1632">
        <v>0</v>
      </c>
    </row>
    <row s="1636" customFormat="1" customHeight="1" ht="18.75" hidden="1">
      <c r="A215" s="1781"/>
      <c r="B215" s="1781"/>
      <c r="C215" s="370" t="s">
        <v>1184</v>
      </c>
      <c r="D215" s="2463"/>
      <c r="E215" s="2205"/>
      <c r="F215" s="2384"/>
      <c r="G215" s="2428"/>
      <c r="H215" s="1501"/>
      <c r="I215" s="652" t="s">
        <v>1183</v>
      </c>
      <c r="J215" s="572"/>
      <c r="K215" s="1501"/>
      <c r="L215" s="215"/>
      <c r="M215" s="342"/>
      <c r="N215" s="335"/>
      <c r="O215" s="1625"/>
      <c r="P215" s="1625"/>
      <c r="AH215" s="1632">
        <v>0</v>
      </c>
    </row>
    <row s="1636" customFormat="1" customHeight="1" ht="0.75" hidden="1">
      <c r="A216" s="1781"/>
      <c r="B216" s="1781"/>
      <c r="C216" s="370" t="s">
        <v>1191</v>
      </c>
      <c r="D216" s="2463"/>
      <c r="E216" s="2205"/>
      <c r="F216" s="2384"/>
      <c r="G216" s="401"/>
      <c r="H216" s="1501"/>
      <c r="I216" s="652"/>
      <c r="J216" s="572"/>
      <c r="K216" s="1501"/>
      <c r="L216" s="215"/>
      <c r="M216" s="342"/>
      <c r="N216" s="335"/>
      <c r="O216" s="1625"/>
      <c r="P216" s="1625"/>
      <c r="AH216" s="1632">
        <v>0</v>
      </c>
    </row>
    <row s="1636" customFormat="1" customHeight="1" ht="18.75" hidden="1">
      <c r="A217" s="1781" t="s">
        <v>277</v>
      </c>
      <c r="B217" s="1781" t="s">
        <v>278</v>
      </c>
      <c r="C217" s="370"/>
      <c r="D217" s="2463"/>
      <c r="E217" s="2205"/>
      <c r="F217" s="2384" t="str">
        <f>INDEX(PT_DIFFERENTIATION_VTAR,MATCH(A217,PT_DIFFERENTIATION_VTAR_ID,0))</f>
        <v>Тариф на подключение (технологическое присоединение) к централизованной системе холодного водоснабжения</v>
      </c>
      <c r="G217" s="2428" t="str">
        <f>INDEX(PT_DIFFERENTIATION_NTAR,MATCH(B217,PT_DIFFERENTIATION_NTAR_ID,0))</f>
        <v/>
      </c>
      <c r="H217" s="1863"/>
      <c r="I217" s="1740"/>
      <c r="J217" s="1774"/>
      <c r="K217" s="1779"/>
      <c r="L217" s="1863" t="s">
        <v>338</v>
      </c>
      <c r="M217" s="342"/>
      <c r="N217" s="335"/>
      <c r="O217" s="1625"/>
      <c r="P217" s="1625"/>
      <c r="AH217" s="1632">
        <v>0</v>
      </c>
    </row>
    <row s="1636" customFormat="1" customHeight="1" ht="18.75" hidden="1">
      <c r="A218" s="1781"/>
      <c r="B218" s="1781"/>
      <c r="C218" s="370" t="s">
        <v>1184</v>
      </c>
      <c r="D218" s="2463"/>
      <c r="E218" s="2205"/>
      <c r="F218" s="2384"/>
      <c r="G218" s="2428"/>
      <c r="H218" s="1501"/>
      <c r="I218" s="652" t="s">
        <v>1183</v>
      </c>
      <c r="J218" s="572"/>
      <c r="K218" s="1501"/>
      <c r="L218" s="215"/>
      <c r="M218" s="342"/>
      <c r="N218" s="335"/>
      <c r="O218" s="1625"/>
      <c r="P218" s="1625"/>
      <c r="AH218" s="1632">
        <v>0</v>
      </c>
    </row>
    <row s="1636" customFormat="1" customHeight="1" ht="0.75" hidden="1">
      <c r="A219" s="1781"/>
      <c r="B219" s="1781"/>
      <c r="C219" s="370" t="s">
        <v>1191</v>
      </c>
      <c r="D219" s="2463"/>
      <c r="E219" s="2205"/>
      <c r="F219" s="2384"/>
      <c r="G219" s="401"/>
      <c r="H219" s="1501"/>
      <c r="I219" s="652"/>
      <c r="J219" s="572"/>
      <c r="K219" s="1501"/>
      <c r="L219" s="215"/>
      <c r="M219" s="342"/>
      <c r="N219" s="335"/>
      <c r="O219" s="1625"/>
      <c r="P219" s="1625"/>
      <c r="AH219" s="1632">
        <v>0</v>
      </c>
    </row>
    <row s="1636" customFormat="1" customHeight="1" ht="18.75" hidden="1">
      <c r="A220" s="1781" t="s">
        <v>282</v>
      </c>
      <c r="B220" s="1781" t="s">
        <v>283</v>
      </c>
      <c r="C220" s="370"/>
      <c r="D220" s="2463"/>
      <c r="E220" s="2205"/>
      <c r="F220" s="2384" t="str">
        <f>INDEX(PT_DIFFERENTIATION_VTAR,MATCH(A220,PT_DIFFERENTIATION_VTAR_ID,0))</f>
        <v>Тариф на горячую воду (горячее водоснабжение)</v>
      </c>
      <c r="G220" s="2428" t="str">
        <f>INDEX(PT_DIFFERENTIATION_NTAR,MATCH(B220,PT_DIFFERENTIATION_NTAR_ID,0))</f>
        <v/>
      </c>
      <c r="H220" s="1863"/>
      <c r="I220" s="1740"/>
      <c r="J220" s="1774"/>
      <c r="K220" s="1779"/>
      <c r="L220" s="1863" t="s">
        <v>338</v>
      </c>
      <c r="M220" s="342"/>
      <c r="N220" s="335"/>
      <c r="O220" s="1625"/>
      <c r="P220" s="1625"/>
      <c r="AH220" s="1632">
        <v>0</v>
      </c>
    </row>
    <row s="1636" customFormat="1" customHeight="1" ht="18.75" hidden="1">
      <c r="A221" s="1781"/>
      <c r="B221" s="1781"/>
      <c r="C221" s="370" t="s">
        <v>1184</v>
      </c>
      <c r="D221" s="2463"/>
      <c r="E221" s="2205"/>
      <c r="F221" s="2384"/>
      <c r="G221" s="2428"/>
      <c r="H221" s="1501"/>
      <c r="I221" s="652" t="s">
        <v>1183</v>
      </c>
      <c r="J221" s="572"/>
      <c r="K221" s="1501"/>
      <c r="L221" s="215"/>
      <c r="M221" s="342"/>
      <c r="N221" s="335"/>
      <c r="O221" s="1625"/>
      <c r="P221" s="1625"/>
      <c r="AH221" s="1632">
        <v>0</v>
      </c>
    </row>
    <row s="1636" customFormat="1" customHeight="1" ht="0.75" hidden="1">
      <c r="A222" s="1781"/>
      <c r="B222" s="1781"/>
      <c r="C222" s="370" t="s">
        <v>1191</v>
      </c>
      <c r="D222" s="2463"/>
      <c r="E222" s="2205"/>
      <c r="F222" s="2384"/>
      <c r="G222" s="401"/>
      <c r="H222" s="1501"/>
      <c r="I222" s="652"/>
      <c r="J222" s="572"/>
      <c r="K222" s="1501"/>
      <c r="L222" s="215"/>
      <c r="M222" s="342"/>
      <c r="N222" s="335"/>
      <c r="O222" s="1625"/>
      <c r="P222" s="1625"/>
      <c r="AH222" s="1632">
        <v>0</v>
      </c>
    </row>
    <row s="1636" customFormat="1" customHeight="1" ht="18.75" hidden="1">
      <c r="A223" s="1781" t="s">
        <v>287</v>
      </c>
      <c r="B223" s="1781" t="s">
        <v>288</v>
      </c>
      <c r="C223" s="370"/>
      <c r="D223" s="2463"/>
      <c r="E223" s="2205"/>
      <c r="F223" s="2384" t="str">
        <f>INDEX(PT_DIFFERENTIATION_VTAR,MATCH(A223,PT_DIFFERENTIATION_VTAR_ID,0))</f>
        <v>Тариф на транспортировку горячей воды</v>
      </c>
      <c r="G223" s="2428" t="str">
        <f>INDEX(PT_DIFFERENTIATION_NTAR,MATCH(B223,PT_DIFFERENTIATION_NTAR_ID,0))</f>
        <v/>
      </c>
      <c r="H223" s="1863"/>
      <c r="I223" s="1740"/>
      <c r="J223" s="1774"/>
      <c r="K223" s="1779"/>
      <c r="L223" s="1863" t="s">
        <v>338</v>
      </c>
      <c r="M223" s="342"/>
      <c r="N223" s="335"/>
      <c r="O223" s="1625"/>
      <c r="P223" s="1625"/>
      <c r="AH223" s="1632">
        <v>0</v>
      </c>
    </row>
    <row s="1636" customFormat="1" customHeight="1" ht="18.75" hidden="1">
      <c r="A224" s="1781"/>
      <c r="B224" s="1781"/>
      <c r="C224" s="370" t="s">
        <v>1184</v>
      </c>
      <c r="D224" s="2463"/>
      <c r="E224" s="2205"/>
      <c r="F224" s="2384"/>
      <c r="G224" s="2428"/>
      <c r="H224" s="1501"/>
      <c r="I224" s="652" t="s">
        <v>1183</v>
      </c>
      <c r="J224" s="572"/>
      <c r="K224" s="1501"/>
      <c r="L224" s="215"/>
      <c r="M224" s="342"/>
      <c r="N224" s="335"/>
      <c r="O224" s="1625"/>
      <c r="P224" s="1625"/>
      <c r="AH224" s="1632">
        <v>0</v>
      </c>
    </row>
    <row s="1636" customFormat="1" customHeight="1" ht="0.75" hidden="1">
      <c r="A225" s="1781"/>
      <c r="B225" s="1781"/>
      <c r="C225" s="370" t="s">
        <v>1191</v>
      </c>
      <c r="D225" s="2463"/>
      <c r="E225" s="2205"/>
      <c r="F225" s="2384"/>
      <c r="G225" s="401"/>
      <c r="H225" s="1501"/>
      <c r="I225" s="652"/>
      <c r="J225" s="572"/>
      <c r="K225" s="1501"/>
      <c r="L225" s="215"/>
      <c r="M225" s="342"/>
      <c r="N225" s="335"/>
      <c r="O225" s="1625"/>
      <c r="P225" s="1625"/>
      <c r="AH225" s="1632">
        <v>0</v>
      </c>
    </row>
    <row s="1636" customFormat="1" customHeight="1" ht="18.75" hidden="1">
      <c r="A226" s="1781" t="s">
        <v>292</v>
      </c>
      <c r="B226" s="1781" t="s">
        <v>293</v>
      </c>
      <c r="C226" s="370"/>
      <c r="D226" s="2463"/>
      <c r="E226" s="2205"/>
      <c r="F226" s="2384" t="str">
        <f>INDEX(PT_DIFFERENTIATION_VTAR,MATCH(A226,PT_DIFFERENTIATION_VTAR_ID,0))</f>
        <v>Тариф на подключение (технологическое присоединение) к централизованной системе горячего водоснабжения</v>
      </c>
      <c r="G226" s="2428" t="str">
        <f>INDEX(PT_DIFFERENTIATION_NTAR,MATCH(B226,PT_DIFFERENTIATION_NTAR_ID,0))</f>
        <v/>
      </c>
      <c r="H226" s="1863"/>
      <c r="I226" s="1740"/>
      <c r="J226" s="1774"/>
      <c r="K226" s="1779"/>
      <c r="L226" s="1863" t="s">
        <v>338</v>
      </c>
      <c r="M226" s="342"/>
      <c r="N226" s="335"/>
      <c r="O226" s="1625"/>
      <c r="P226" s="1625"/>
      <c r="AH226" s="1632">
        <v>0</v>
      </c>
    </row>
    <row s="1636" customFormat="1" customHeight="1" ht="18.75" hidden="1">
      <c r="A227" s="1781"/>
      <c r="B227" s="1781"/>
      <c r="C227" s="370" t="s">
        <v>1184</v>
      </c>
      <c r="D227" s="2463"/>
      <c r="E227" s="2205"/>
      <c r="F227" s="2384"/>
      <c r="G227" s="2428"/>
      <c r="H227" s="1501"/>
      <c r="I227" s="652" t="s">
        <v>1183</v>
      </c>
      <c r="J227" s="572"/>
      <c r="K227" s="1501"/>
      <c r="L227" s="215"/>
      <c r="M227" s="342"/>
      <c r="N227" s="335"/>
      <c r="O227" s="1625"/>
      <c r="P227" s="1625"/>
      <c r="AH227" s="1632">
        <v>0</v>
      </c>
    </row>
    <row s="1636" customFormat="1" customHeight="1" ht="0.75" hidden="1">
      <c r="A228" s="1781"/>
      <c r="B228" s="1781"/>
      <c r="C228" s="370" t="s">
        <v>1191</v>
      </c>
      <c r="D228" s="2463"/>
      <c r="E228" s="2205"/>
      <c r="F228" s="2384"/>
      <c r="G228" s="401"/>
      <c r="H228" s="1501"/>
      <c r="I228" s="652"/>
      <c r="J228" s="572"/>
      <c r="K228" s="1501"/>
      <c r="L228" s="215"/>
      <c r="M228" s="342"/>
      <c r="N228" s="335"/>
      <c r="O228" s="1625"/>
      <c r="P228" s="1625"/>
      <c r="AH228" s="1632">
        <v>0</v>
      </c>
    </row>
    <row s="1636" customFormat="1" customHeight="1" ht="18.75" hidden="1">
      <c r="A229" s="1781" t="s">
        <v>297</v>
      </c>
      <c r="B229" s="1781" t="s">
        <v>298</v>
      </c>
      <c r="C229" s="370"/>
      <c r="D229" s="2463"/>
      <c r="E229" s="2205"/>
      <c r="F229" s="2384" t="str">
        <f>INDEX(PT_DIFFERENTIATION_VTAR,MATCH(A229,PT_DIFFERENTIATION_VTAR_ID,0))</f>
        <v>Тариф на водоотведение</v>
      </c>
      <c r="G229" s="2428" t="str">
        <f>INDEX(PT_DIFFERENTIATION_NTAR,MATCH(B229,PT_DIFFERENTIATION_NTAR_ID,0))</f>
        <v/>
      </c>
      <c r="H229" s="1863"/>
      <c r="I229" s="1740"/>
      <c r="J229" s="1774"/>
      <c r="K229" s="1779"/>
      <c r="L229" s="1863" t="s">
        <v>338</v>
      </c>
      <c r="M229" s="342"/>
      <c r="N229" s="335"/>
      <c r="O229" s="1625"/>
      <c r="P229" s="1625"/>
      <c r="AH229" s="1632">
        <v>0</v>
      </c>
    </row>
    <row s="1636" customFormat="1" customHeight="1" ht="18.75" hidden="1">
      <c r="A230" s="1781"/>
      <c r="B230" s="1781"/>
      <c r="C230" s="370" t="s">
        <v>1184</v>
      </c>
      <c r="D230" s="2463"/>
      <c r="E230" s="2205"/>
      <c r="F230" s="2384"/>
      <c r="G230" s="2428"/>
      <c r="H230" s="1501"/>
      <c r="I230" s="652" t="s">
        <v>1183</v>
      </c>
      <c r="J230" s="572"/>
      <c r="K230" s="1501"/>
      <c r="L230" s="215"/>
      <c r="M230" s="342"/>
      <c r="N230" s="335"/>
      <c r="O230" s="1625"/>
      <c r="P230" s="1625"/>
      <c r="AH230" s="1632">
        <v>0</v>
      </c>
    </row>
    <row s="1636" customFormat="1" customHeight="1" ht="0.75" hidden="1">
      <c r="A231" s="1781"/>
      <c r="B231" s="1781"/>
      <c r="C231" s="370" t="s">
        <v>1191</v>
      </c>
      <c r="D231" s="2463"/>
      <c r="E231" s="2205"/>
      <c r="F231" s="2384"/>
      <c r="G231" s="401"/>
      <c r="H231" s="1501"/>
      <c r="I231" s="652"/>
      <c r="J231" s="572"/>
      <c r="K231" s="1501"/>
      <c r="L231" s="215"/>
      <c r="M231" s="342"/>
      <c r="N231" s="335"/>
      <c r="O231" s="1625"/>
      <c r="P231" s="1625"/>
      <c r="AH231" s="1632">
        <v>0</v>
      </c>
    </row>
    <row s="1636" customFormat="1" customHeight="1" ht="18.75" hidden="1">
      <c r="A232" s="1781" t="s">
        <v>302</v>
      </c>
      <c r="B232" s="1781" t="s">
        <v>303</v>
      </c>
      <c r="C232" s="370"/>
      <c r="D232" s="2463"/>
      <c r="E232" s="2205"/>
      <c r="F232" s="2384" t="str">
        <f>INDEX(PT_DIFFERENTIATION_VTAR,MATCH(A232,PT_DIFFERENTIATION_VTAR_ID,0))</f>
        <v>Тариф на транспортировку сточных вод</v>
      </c>
      <c r="G232" s="2428" t="str">
        <f>INDEX(PT_DIFFERENTIATION_NTAR,MATCH(B232,PT_DIFFERENTIATION_NTAR_ID,0))</f>
        <v/>
      </c>
      <c r="H232" s="1863"/>
      <c r="I232" s="1740"/>
      <c r="J232" s="1774"/>
      <c r="K232" s="1779"/>
      <c r="L232" s="1863" t="s">
        <v>338</v>
      </c>
      <c r="M232" s="342"/>
      <c r="N232" s="335"/>
      <c r="O232" s="1625"/>
      <c r="P232" s="1625"/>
      <c r="AH232" s="1632">
        <v>0</v>
      </c>
    </row>
    <row s="1636" customFormat="1" customHeight="1" ht="18.75" hidden="1">
      <c r="A233" s="1781"/>
      <c r="B233" s="1781"/>
      <c r="C233" s="370" t="s">
        <v>1184</v>
      </c>
      <c r="D233" s="2463"/>
      <c r="E233" s="2205"/>
      <c r="F233" s="2384"/>
      <c r="G233" s="2428"/>
      <c r="H233" s="1501"/>
      <c r="I233" s="652" t="s">
        <v>1183</v>
      </c>
      <c r="J233" s="572"/>
      <c r="K233" s="1501"/>
      <c r="L233" s="215"/>
      <c r="M233" s="342"/>
      <c r="N233" s="335"/>
      <c r="O233" s="1625"/>
      <c r="P233" s="1625"/>
      <c r="AH233" s="1632">
        <v>0</v>
      </c>
    </row>
    <row s="1636" customFormat="1" customHeight="1" ht="0.75" hidden="1">
      <c r="A234" s="1781"/>
      <c r="B234" s="1781"/>
      <c r="C234" s="370" t="s">
        <v>1191</v>
      </c>
      <c r="D234" s="2463"/>
      <c r="E234" s="2205"/>
      <c r="F234" s="2384"/>
      <c r="G234" s="401"/>
      <c r="H234" s="1501"/>
      <c r="I234" s="652"/>
      <c r="J234" s="572"/>
      <c r="K234" s="1501"/>
      <c r="L234" s="215"/>
      <c r="M234" s="342"/>
      <c r="N234" s="335"/>
      <c r="O234" s="1625"/>
      <c r="P234" s="1625"/>
      <c r="AH234" s="1632">
        <v>0</v>
      </c>
    </row>
    <row s="1636" customFormat="1" customHeight="1" ht="18.75" hidden="1">
      <c r="A235" s="1781" t="s">
        <v>307</v>
      </c>
      <c r="B235" s="1781" t="s">
        <v>308</v>
      </c>
      <c r="C235" s="370"/>
      <c r="D235" s="2463"/>
      <c r="E235" s="2205"/>
      <c r="F235" s="2384" t="str">
        <f>INDEX(PT_DIFFERENTIATION_VTAR,MATCH(A235,PT_DIFFERENTIATION_VTAR_ID,0))</f>
        <v>Тариф на подключение (технологическое присоединение) к централизованной системе водоотведения</v>
      </c>
      <c r="G235" s="2428" t="str">
        <f>INDEX(PT_DIFFERENTIATION_NTAR,MATCH(B235,PT_DIFFERENTIATION_NTAR_ID,0))</f>
        <v/>
      </c>
      <c r="H235" s="1863"/>
      <c r="I235" s="1740"/>
      <c r="J235" s="1774"/>
      <c r="K235" s="1779"/>
      <c r="L235" s="1863" t="s">
        <v>338</v>
      </c>
      <c r="M235" s="342"/>
      <c r="N235" s="335"/>
      <c r="O235" s="1625"/>
      <c r="P235" s="1625"/>
      <c r="AH235" s="1632">
        <v>0</v>
      </c>
    </row>
    <row s="1636" customFormat="1" customHeight="1" ht="18.75" hidden="1">
      <c r="A236" s="1781"/>
      <c r="B236" s="1781"/>
      <c r="C236" s="370" t="s">
        <v>1184</v>
      </c>
      <c r="D236" s="2463"/>
      <c r="E236" s="2205"/>
      <c r="F236" s="2384"/>
      <c r="G236" s="2428"/>
      <c r="H236" s="1501"/>
      <c r="I236" s="652" t="s">
        <v>1183</v>
      </c>
      <c r="J236" s="572"/>
      <c r="K236" s="1501"/>
      <c r="L236" s="215"/>
      <c r="M236" s="342"/>
      <c r="N236" s="335"/>
      <c r="O236" s="1625"/>
      <c r="P236" s="1625"/>
      <c r="AH236" s="1632">
        <v>0</v>
      </c>
    </row>
    <row s="1636" customFormat="1" customHeight="1" ht="1.05">
      <c r="A237" s="1781"/>
      <c r="B237" s="1781"/>
      <c r="C237" s="370" t="s">
        <v>1191</v>
      </c>
      <c r="D237" s="2463"/>
      <c r="E237" s="2205"/>
      <c r="F237" s="2384"/>
      <c r="G237" s="401"/>
      <c r="H237" s="1501"/>
      <c r="I237" s="652"/>
      <c r="J237" s="572"/>
      <c r="K237" s="1501"/>
      <c r="L237" s="215"/>
      <c r="M237" s="342"/>
      <c r="N237" s="335"/>
      <c r="O237" s="1625"/>
      <c r="P237" s="1625"/>
      <c r="AH237" s="1632">
        <v>1</v>
      </c>
    </row>
    <row customHeight="1" ht="27.299999999999997">
      <c r="A238" s="1781"/>
      <c r="B238" s="1781"/>
      <c r="D238" s="377"/>
      <c r="E238" s="148" t="s">
        <v>113</v>
      </c>
      <c r="F23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38" s="2461"/>
      <c r="H238" s="2461"/>
      <c r="I238" s="2461"/>
      <c r="J238" s="2461"/>
      <c r="K238" s="2461"/>
      <c r="L238" s="2461"/>
      <c r="M238" s="298"/>
      <c r="N238" s="335"/>
      <c r="AH238" s="375">
        <v>26</v>
      </c>
    </row>
    <row s="1636" customFormat="1" customHeight="1" ht="60.75" hidden="1">
      <c r="A239" s="1781" t="s">
        <v>157</v>
      </c>
      <c r="B239" s="1781" t="s">
        <v>158</v>
      </c>
      <c r="C239" s="370"/>
      <c r="D239" s="2463"/>
      <c r="E239" s="2205"/>
      <c r="F239" s="2384" t="str">
        <f>INDEX(PT_DIFFERENTIATION_VTAR,MATCH(A239,PT_DIFFERENTIATION_VTAR_ID,0))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39" s="2428" t="str">
        <f>INDEX(PT_DIFFERENTIATION_NTAR,MATCH(B239,PT_DIFFERENTIATION_NTAR_ID,0))</f>
        <v/>
      </c>
      <c r="H239" s="1863"/>
      <c r="I239" s="1740"/>
      <c r="J239" s="1774"/>
      <c r="K239" s="1779"/>
      <c r="L239" s="1863" t="s">
        <v>338</v>
      </c>
      <c r="M23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39" s="335"/>
      <c r="O239" s="1625"/>
      <c r="P239" s="1625"/>
      <c r="AH239" s="1632">
        <v>0</v>
      </c>
    </row>
    <row s="1636" customFormat="1" customHeight="1" ht="18.75" hidden="1">
      <c r="A240" s="1781"/>
      <c r="B240" s="1781"/>
      <c r="C240" s="370" t="s">
        <v>1184</v>
      </c>
      <c r="D240" s="2463"/>
      <c r="E240" s="2205"/>
      <c r="F240" s="2384"/>
      <c r="G240" s="2428"/>
      <c r="H240" s="1501"/>
      <c r="I240" s="652" t="s">
        <v>1183</v>
      </c>
      <c r="J240" s="572"/>
      <c r="K240" s="1501"/>
      <c r="L240" s="215"/>
      <c r="M240" s="2171"/>
      <c r="N240" s="335"/>
      <c r="O240" s="1625"/>
      <c r="P240" s="1625"/>
      <c r="AH240" s="1632">
        <v>0</v>
      </c>
    </row>
    <row s="1636" customFormat="1" customHeight="1" ht="0.75" hidden="1">
      <c r="A241" s="1781"/>
      <c r="B241" s="1781"/>
      <c r="C241" s="370" t="s">
        <v>1191</v>
      </c>
      <c r="D241" s="2463"/>
      <c r="E241" s="2205"/>
      <c r="F241" s="2384"/>
      <c r="G241" s="401"/>
      <c r="H241" s="1501"/>
      <c r="I241" s="652"/>
      <c r="J241" s="572"/>
      <c r="K241" s="1501"/>
      <c r="L241" s="215"/>
      <c r="M241" s="2171"/>
      <c r="N241" s="335"/>
      <c r="O241" s="1625"/>
      <c r="P241" s="1625"/>
      <c r="AH241" s="1632">
        <v>0</v>
      </c>
    </row>
    <row s="1636" customFormat="1" customHeight="1" ht="45" hidden="1">
      <c r="A242" s="1781" t="s">
        <v>165</v>
      </c>
      <c r="B242" s="1781" t="s">
        <v>166</v>
      </c>
      <c r="C242" s="370"/>
      <c r="D242" s="2463"/>
      <c r="E242" s="2205"/>
      <c r="F242" s="2384" t="str">
        <f>INDEX(PT_DIFFERENTIATION_VTAR,MATCH(A242,PT_DIFFERENTIATION_VTAR_ID,0))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42" s="2428" t="str">
        <f>INDEX(PT_DIFFERENTIATION_NTAR,MATCH(B242,PT_DIFFERENTIATION_NTAR_ID,0))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H242" s="1863"/>
      <c r="I242" s="1740"/>
      <c r="J242" s="1774"/>
      <c r="K242" s="1779"/>
      <c r="L242" s="1863" t="s">
        <v>338</v>
      </c>
      <c r="M242" s="2172"/>
      <c r="N242" s="335"/>
      <c r="O242" s="1625"/>
      <c r="P242" s="1625"/>
      <c r="AH242" s="1632">
        <v>0</v>
      </c>
    </row>
    <row s="1636" customFormat="1" customHeight="1" ht="18.75" hidden="1">
      <c r="A243" s="1781"/>
      <c r="B243" s="1781"/>
      <c r="C243" s="370" t="s">
        <v>1184</v>
      </c>
      <c r="D243" s="2463"/>
      <c r="E243" s="2205"/>
      <c r="F243" s="2384"/>
      <c r="G243" s="2428"/>
      <c r="H243" s="1501"/>
      <c r="I243" s="652" t="s">
        <v>1183</v>
      </c>
      <c r="J243" s="572"/>
      <c r="K243" s="1501"/>
      <c r="L243" s="215"/>
      <c r="M243" s="1862"/>
      <c r="N243" s="335"/>
      <c r="O243" s="1625"/>
      <c r="P243" s="1625"/>
      <c r="AH243" s="1632">
        <v>0</v>
      </c>
    </row>
    <row s="1636" customFormat="1" customHeight="1" ht="18.75">
      <c r="A244" s="1824" t="s">
        <v>165</v>
      </c>
      <c r="B244" s="1824" t="s">
        <v>175</v>
      </c>
      <c r="C244" s="1688"/>
      <c r="D244" s="345"/>
      <c r="E244" s="1032"/>
      <c r="F244" s="1032"/>
      <c r="G244" s="2428" t="str">
        <f>INDEX(PT_DIFFERENTIATION_NTAR,MATCH(B244,PT_DIFFERENTIATION_NTAR_ID,0))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H244" s="2272"/>
      <c r="I244" s="1740"/>
      <c r="J244" s="1774"/>
      <c r="K244" s="1779"/>
      <c r="L244" s="2272" t="s">
        <v>338</v>
      </c>
      <c r="M244" s="2319"/>
      <c r="N244" s="619"/>
      <c r="O244" s="1625"/>
      <c r="P244" s="1625"/>
      <c r="Q244" s="1636"/>
      <c r="R244" s="1636"/>
      <c r="S244" s="1636"/>
      <c r="T244" s="1636"/>
      <c r="U244" s="1636"/>
      <c r="V244" s="1636"/>
      <c r="W244" s="1636"/>
      <c r="X244" s="1636"/>
      <c r="Y244" s="1636"/>
      <c r="Z244" s="1636"/>
      <c r="AA244" s="1636"/>
      <c r="AB244" s="1636"/>
      <c r="AC244" s="1636"/>
      <c r="AD244" s="1636"/>
      <c r="AE244" s="1636"/>
      <c r="AF244" s="1636"/>
      <c r="AG244" s="1636"/>
      <c r="AH244" s="1636">
        <v>0</v>
      </c>
    </row>
    <row s="1636" customFormat="1" customHeight="1" ht="18.75">
      <c r="A245" s="1824"/>
      <c r="B245" s="1824"/>
      <c r="C245" s="1688" t="s">
        <v>1184</v>
      </c>
      <c r="D245" s="345"/>
      <c r="E245" s="1032"/>
      <c r="F245" s="1032"/>
      <c r="G245" s="2428"/>
      <c r="H245" s="3336"/>
      <c r="I245" s="3337" t="s">
        <v>1183</v>
      </c>
      <c r="J245" s="3338"/>
      <c r="K245" s="3339"/>
      <c r="L245" s="3340"/>
      <c r="M245" s="2319"/>
      <c r="N245" s="619"/>
      <c r="O245" s="1625"/>
      <c r="P245" s="1625"/>
      <c r="Q245" s="1636"/>
      <c r="R245" s="1636"/>
      <c r="S245" s="1636"/>
      <c r="T245" s="1636"/>
      <c r="U245" s="1636"/>
      <c r="V245" s="1636"/>
      <c r="W245" s="1636"/>
      <c r="X245" s="1636"/>
      <c r="Y245" s="1636"/>
      <c r="Z245" s="1636"/>
      <c r="AA245" s="1636"/>
      <c r="AB245" s="1636"/>
      <c r="AC245" s="1636"/>
      <c r="AD245" s="1636"/>
      <c r="AE245" s="1636"/>
      <c r="AF245" s="1636"/>
      <c r="AG245" s="1636"/>
      <c r="AH245" s="1636">
        <v>0</v>
      </c>
    </row>
    <row s="1636" customFormat="1" customHeight="1" ht="18.75">
      <c r="A246" s="1824" t="s">
        <v>165</v>
      </c>
      <c r="B246" s="1824" t="s">
        <v>180</v>
      </c>
      <c r="C246" s="1688"/>
      <c r="D246" s="345"/>
      <c r="E246" s="1032"/>
      <c r="F246" s="1032"/>
      <c r="G246" s="2428" t="str">
        <f>INDEX(PT_DIFFERENTIATION_NTAR,MATCH(B246,PT_DIFFERENTIATION_NTAR_ID,0))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H246" s="2272"/>
      <c r="I246" s="1740"/>
      <c r="J246" s="1774"/>
      <c r="K246" s="1779"/>
      <c r="L246" s="2272" t="s">
        <v>338</v>
      </c>
      <c r="M246" s="2319"/>
      <c r="N246" s="619"/>
      <c r="O246" s="1625"/>
      <c r="P246" s="1625"/>
      <c r="Q246" s="1636"/>
      <c r="R246" s="1636"/>
      <c r="S246" s="1636"/>
      <c r="T246" s="1636"/>
      <c r="U246" s="1636"/>
      <c r="V246" s="1636"/>
      <c r="W246" s="1636"/>
      <c r="X246" s="1636"/>
      <c r="Y246" s="1636"/>
      <c r="Z246" s="1636"/>
      <c r="AA246" s="1636"/>
      <c r="AB246" s="1636"/>
      <c r="AC246" s="1636"/>
      <c r="AD246" s="1636"/>
      <c r="AE246" s="1636"/>
      <c r="AF246" s="1636"/>
      <c r="AG246" s="1636"/>
      <c r="AH246" s="1636">
        <v>0</v>
      </c>
    </row>
    <row s="1636" customFormat="1" customHeight="1" ht="18.75">
      <c r="A247" s="1824"/>
      <c r="B247" s="1824"/>
      <c r="C247" s="1688" t="s">
        <v>1184</v>
      </c>
      <c r="D247" s="345"/>
      <c r="E247" s="1032"/>
      <c r="F247" s="1032"/>
      <c r="G247" s="2428"/>
      <c r="H247" s="3346"/>
      <c r="I247" s="3347" t="s">
        <v>1183</v>
      </c>
      <c r="J247" s="3348"/>
      <c r="K247" s="3349"/>
      <c r="L247" s="3350"/>
      <c r="M247" s="2319"/>
      <c r="N247" s="619"/>
      <c r="O247" s="1625"/>
      <c r="P247" s="1625"/>
      <c r="Q247" s="1636"/>
      <c r="R247" s="1636"/>
      <c r="S247" s="1636"/>
      <c r="T247" s="1636"/>
      <c r="U247" s="1636"/>
      <c r="V247" s="1636"/>
      <c r="W247" s="1636"/>
      <c r="X247" s="1636"/>
      <c r="Y247" s="1636"/>
      <c r="Z247" s="1636"/>
      <c r="AA247" s="1636"/>
      <c r="AB247" s="1636"/>
      <c r="AC247" s="1636"/>
      <c r="AD247" s="1636"/>
      <c r="AE247" s="1636"/>
      <c r="AF247" s="1636"/>
      <c r="AG247" s="1636"/>
      <c r="AH247" s="1636">
        <v>0</v>
      </c>
    </row>
    <row s="1636" customFormat="1" customHeight="1" ht="18.75">
      <c r="A248" s="1824" t="s">
        <v>165</v>
      </c>
      <c r="B248" s="1824" t="s">
        <v>185</v>
      </c>
      <c r="C248" s="1688"/>
      <c r="D248" s="345"/>
      <c r="E248" s="1032"/>
      <c r="F248" s="1032"/>
      <c r="G248" s="2428" t="str">
        <f>INDEX(PT_DIFFERENTIATION_NTAR,MATCH(B248,PT_DIFFERENTIATION_NTAR_ID,0))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H248" s="2272"/>
      <c r="I248" s="1740"/>
      <c r="J248" s="1774"/>
      <c r="K248" s="1779"/>
      <c r="L248" s="2272" t="s">
        <v>338</v>
      </c>
      <c r="M248" s="2319"/>
      <c r="N248" s="619"/>
      <c r="O248" s="1625"/>
      <c r="P248" s="1625"/>
      <c r="Q248" s="1636"/>
      <c r="R248" s="1636"/>
      <c r="S248" s="1636"/>
      <c r="T248" s="1636"/>
      <c r="U248" s="1636"/>
      <c r="V248" s="1636"/>
      <c r="W248" s="1636"/>
      <c r="X248" s="1636"/>
      <c r="Y248" s="1636"/>
      <c r="Z248" s="1636"/>
      <c r="AA248" s="1636"/>
      <c r="AB248" s="1636"/>
      <c r="AC248" s="1636"/>
      <c r="AD248" s="1636"/>
      <c r="AE248" s="1636"/>
      <c r="AF248" s="1636"/>
      <c r="AG248" s="1636"/>
      <c r="AH248" s="1636">
        <v>0</v>
      </c>
    </row>
    <row s="1636" customFormat="1" customHeight="1" ht="18.75">
      <c r="A249" s="1824"/>
      <c r="B249" s="1824"/>
      <c r="C249" s="1688" t="s">
        <v>1184</v>
      </c>
      <c r="D249" s="345"/>
      <c r="E249" s="1032"/>
      <c r="F249" s="1032"/>
      <c r="G249" s="2428"/>
      <c r="H249" s="3351"/>
      <c r="I249" s="3352" t="s">
        <v>1183</v>
      </c>
      <c r="J249" s="3353"/>
      <c r="K249" s="3354"/>
      <c r="L249" s="3355"/>
      <c r="M249" s="2319"/>
      <c r="N249" s="619"/>
      <c r="O249" s="1625"/>
      <c r="P249" s="1625"/>
      <c r="Q249" s="1636"/>
      <c r="R249" s="1636"/>
      <c r="S249" s="1636"/>
      <c r="T249" s="1636"/>
      <c r="U249" s="1636"/>
      <c r="V249" s="1636"/>
      <c r="W249" s="1636"/>
      <c r="X249" s="1636"/>
      <c r="Y249" s="1636"/>
      <c r="Z249" s="1636"/>
      <c r="AA249" s="1636"/>
      <c r="AB249" s="1636"/>
      <c r="AC249" s="1636"/>
      <c r="AD249" s="1636"/>
      <c r="AE249" s="1636"/>
      <c r="AF249" s="1636"/>
      <c r="AG249" s="1636"/>
      <c r="AH249" s="1636">
        <v>0</v>
      </c>
    </row>
    <row s="1636" customFormat="1" customHeight="1" ht="18.75">
      <c r="A250" s="1824" t="s">
        <v>165</v>
      </c>
      <c r="B250" s="1824" t="s">
        <v>190</v>
      </c>
      <c r="C250" s="1688"/>
      <c r="D250" s="345"/>
      <c r="E250" s="1032"/>
      <c r="F250" s="1032"/>
      <c r="G250" s="2428" t="str">
        <f>INDEX(PT_DIFFERENTIATION_NTAR,MATCH(B250,PT_DIFFERENTIATION_NTAR_ID,0))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H250" s="2272"/>
      <c r="I250" s="1740"/>
      <c r="J250" s="1774"/>
      <c r="K250" s="1779"/>
      <c r="L250" s="2272" t="s">
        <v>338</v>
      </c>
      <c r="M250" s="2319"/>
      <c r="N250" s="619"/>
      <c r="O250" s="1625"/>
      <c r="P250" s="1625"/>
      <c r="Q250" s="1636"/>
      <c r="R250" s="1636"/>
      <c r="S250" s="1636"/>
      <c r="T250" s="1636"/>
      <c r="U250" s="1636"/>
      <c r="V250" s="1636"/>
      <c r="W250" s="1636"/>
      <c r="X250" s="1636"/>
      <c r="Y250" s="1636"/>
      <c r="Z250" s="1636"/>
      <c r="AA250" s="1636"/>
      <c r="AB250" s="1636"/>
      <c r="AC250" s="1636"/>
      <c r="AD250" s="1636"/>
      <c r="AE250" s="1636"/>
      <c r="AF250" s="1636"/>
      <c r="AG250" s="1636"/>
      <c r="AH250" s="1636">
        <v>0</v>
      </c>
    </row>
    <row s="1636" customFormat="1" customHeight="1" ht="18.75">
      <c r="A251" s="1824"/>
      <c r="B251" s="1824"/>
      <c r="C251" s="1688" t="s">
        <v>1184</v>
      </c>
      <c r="D251" s="345"/>
      <c r="E251" s="1032"/>
      <c r="F251" s="1032"/>
      <c r="G251" s="2428"/>
      <c r="H251" s="3356"/>
      <c r="I251" s="3357" t="s">
        <v>1183</v>
      </c>
      <c r="J251" s="3358"/>
      <c r="K251" s="3359"/>
      <c r="L251" s="3360"/>
      <c r="M251" s="2319"/>
      <c r="N251" s="619"/>
      <c r="O251" s="1625"/>
      <c r="P251" s="1625"/>
      <c r="Q251" s="1636"/>
      <c r="R251" s="1636"/>
      <c r="S251" s="1636"/>
      <c r="T251" s="1636"/>
      <c r="U251" s="1636"/>
      <c r="V251" s="1636"/>
      <c r="W251" s="1636"/>
      <c r="X251" s="1636"/>
      <c r="Y251" s="1636"/>
      <c r="Z251" s="1636"/>
      <c r="AA251" s="1636"/>
      <c r="AB251" s="1636"/>
      <c r="AC251" s="1636"/>
      <c r="AD251" s="1636"/>
      <c r="AE251" s="1636"/>
      <c r="AF251" s="1636"/>
      <c r="AG251" s="1636"/>
      <c r="AH251" s="1636">
        <v>0</v>
      </c>
    </row>
    <row s="1636" customFormat="1" customHeight="1" ht="18.75">
      <c r="A252" s="1824" t="s">
        <v>165</v>
      </c>
      <c r="B252" s="1824" t="s">
        <v>195</v>
      </c>
      <c r="C252" s="1688"/>
      <c r="D252" s="345"/>
      <c r="E252" s="1032"/>
      <c r="F252" s="1032"/>
      <c r="G252" s="2428" t="str">
        <f>INDEX(PT_DIFFERENTIATION_NTAR,MATCH(B252,PT_DIFFERENTIATION_NTAR_ID,0))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H252" s="2272"/>
      <c r="I252" s="1740"/>
      <c r="J252" s="1774"/>
      <c r="K252" s="1779"/>
      <c r="L252" s="2272" t="s">
        <v>338</v>
      </c>
      <c r="M252" s="2319"/>
      <c r="N252" s="619"/>
      <c r="O252" s="1625"/>
      <c r="P252" s="1625"/>
      <c r="Q252" s="1636"/>
      <c r="R252" s="1636"/>
      <c r="S252" s="1636"/>
      <c r="T252" s="1636"/>
      <c r="U252" s="1636"/>
      <c r="V252" s="1636"/>
      <c r="W252" s="1636"/>
      <c r="X252" s="1636"/>
      <c r="Y252" s="1636"/>
      <c r="Z252" s="1636"/>
      <c r="AA252" s="1636"/>
      <c r="AB252" s="1636"/>
      <c r="AC252" s="1636"/>
      <c r="AD252" s="1636"/>
      <c r="AE252" s="1636"/>
      <c r="AF252" s="1636"/>
      <c r="AG252" s="1636"/>
      <c r="AH252" s="1636">
        <v>0</v>
      </c>
    </row>
    <row s="1636" customFormat="1" customHeight="1" ht="18.75">
      <c r="A253" s="1824"/>
      <c r="B253" s="1824"/>
      <c r="C253" s="1688" t="s">
        <v>1184</v>
      </c>
      <c r="D253" s="345"/>
      <c r="E253" s="1032"/>
      <c r="F253" s="1032"/>
      <c r="G253" s="2428"/>
      <c r="H253" s="3361"/>
      <c r="I253" s="3362" t="s">
        <v>1183</v>
      </c>
      <c r="J253" s="3363"/>
      <c r="K253" s="3364"/>
      <c r="L253" s="3365"/>
      <c r="M253" s="2319"/>
      <c r="N253" s="619"/>
      <c r="O253" s="1625"/>
      <c r="P253" s="1625"/>
      <c r="Q253" s="1636"/>
      <c r="R253" s="1636"/>
      <c r="S253" s="1636"/>
      <c r="T253" s="1636"/>
      <c r="U253" s="1636"/>
      <c r="V253" s="1636"/>
      <c r="W253" s="1636"/>
      <c r="X253" s="1636"/>
      <c r="Y253" s="1636"/>
      <c r="Z253" s="1636"/>
      <c r="AA253" s="1636"/>
      <c r="AB253" s="1636"/>
      <c r="AC253" s="1636"/>
      <c r="AD253" s="1636"/>
      <c r="AE253" s="1636"/>
      <c r="AF253" s="1636"/>
      <c r="AG253" s="1636"/>
      <c r="AH253" s="1636">
        <v>0</v>
      </c>
    </row>
    <row s="1636" customFormat="1" customHeight="1" ht="0.75" hidden="1">
      <c r="A254" s="1781"/>
      <c r="B254" s="1781"/>
      <c r="C254" s="370" t="s">
        <v>1191</v>
      </c>
      <c r="D254" s="2463"/>
      <c r="E254" s="2205"/>
      <c r="F254" s="2384"/>
      <c r="G254" s="401"/>
      <c r="H254" s="1501"/>
      <c r="I254" s="652"/>
      <c r="J254" s="572"/>
      <c r="K254" s="1501"/>
      <c r="L254" s="215"/>
      <c r="M254" s="342"/>
      <c r="N254" s="335"/>
      <c r="O254" s="1625"/>
      <c r="P254" s="1625"/>
      <c r="AH254" s="1632">
        <v>0</v>
      </c>
    </row>
    <row s="1636" customFormat="1" customHeight="1" ht="45" hidden="1">
      <c r="A255" s="1781" t="s">
        <v>201</v>
      </c>
      <c r="B255" s="1781" t="s">
        <v>202</v>
      </c>
      <c r="C255" s="370"/>
      <c r="D255" s="2463"/>
      <c r="E255" s="2205"/>
      <c r="F255" s="2384" t="str">
        <f>INDEX(PT_DIFFERENTIATION_VTAR,MATCH(A255,PT_DIFFERENTIATION_VTAR_ID,0))</f>
        <v>Тарифы на теплоноситель, поставляемый теплоснабжающими организациями потребителям, другим теплоснабжающим организациям</v>
      </c>
      <c r="G255" s="2428" t="str">
        <f>INDEX(PT_DIFFERENTIATION_NTAR,MATCH(B255,PT_DIFFERENTIATION_NTAR_ID,0))</f>
        <v/>
      </c>
      <c r="H255" s="1863"/>
      <c r="I255" s="1740"/>
      <c r="J255" s="1774"/>
      <c r="K255" s="1779"/>
      <c r="L255" s="1863" t="s">
        <v>338</v>
      </c>
      <c r="M255" s="342"/>
      <c r="N255" s="335"/>
      <c r="O255" s="1625"/>
      <c r="P255" s="1625"/>
      <c r="AH255" s="1632">
        <v>0</v>
      </c>
    </row>
    <row s="1636" customFormat="1" customHeight="1" ht="18.75" hidden="1">
      <c r="A256" s="1781"/>
      <c r="B256" s="1781"/>
      <c r="C256" s="370" t="s">
        <v>1184</v>
      </c>
      <c r="D256" s="2463"/>
      <c r="E256" s="2205"/>
      <c r="F256" s="2384"/>
      <c r="G256" s="2428"/>
      <c r="H256" s="1501"/>
      <c r="I256" s="652" t="s">
        <v>1183</v>
      </c>
      <c r="J256" s="572"/>
      <c r="K256" s="1501"/>
      <c r="L256" s="215"/>
      <c r="M256" s="342"/>
      <c r="N256" s="335"/>
      <c r="O256" s="1625"/>
      <c r="P256" s="1625"/>
      <c r="AH256" s="1632">
        <v>0</v>
      </c>
    </row>
    <row s="1636" customFormat="1" customHeight="1" ht="0.75" hidden="1">
      <c r="A257" s="1781"/>
      <c r="B257" s="1781"/>
      <c r="C257" s="370" t="s">
        <v>1191</v>
      </c>
      <c r="D257" s="2463"/>
      <c r="E257" s="2205"/>
      <c r="F257" s="2384"/>
      <c r="G257" s="401"/>
      <c r="H257" s="1501"/>
      <c r="I257" s="652"/>
      <c r="J257" s="572"/>
      <c r="K257" s="1501"/>
      <c r="L257" s="215"/>
      <c r="M257" s="342"/>
      <c r="N257" s="335"/>
      <c r="O257" s="1625"/>
      <c r="P257" s="1625"/>
      <c r="AH257" s="1632">
        <v>0</v>
      </c>
    </row>
    <row s="1636" customFormat="1" customHeight="1" ht="45" hidden="1">
      <c r="A258" s="1781" t="s">
        <v>207</v>
      </c>
      <c r="B258" s="1781" t="s">
        <v>208</v>
      </c>
      <c r="C258" s="370"/>
      <c r="D258" s="2463"/>
      <c r="E258" s="2205"/>
      <c r="F258" s="2384" t="str">
        <f>INDEX(PT_DIFFERENTIATION_VTAR,MATCH(A258,PT_DIFFERENTIATION_VTAR_ID,0))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58" s="2428" t="str">
        <f>INDEX(PT_DIFFERENTIATION_NTAR,MATCH(B258,PT_DIFFERENTIATION_NTAR_ID,0))</f>
        <v/>
      </c>
      <c r="H258" s="1863"/>
      <c r="I258" s="1740"/>
      <c r="J258" s="1774"/>
      <c r="K258" s="1779"/>
      <c r="L258" s="1863" t="s">
        <v>338</v>
      </c>
      <c r="M258" s="342"/>
      <c r="N258" s="335"/>
      <c r="O258" s="1625"/>
      <c r="P258" s="1625"/>
      <c r="AH258" s="1632">
        <v>0</v>
      </c>
    </row>
    <row s="1636" customFormat="1" customHeight="1" ht="18.75" hidden="1">
      <c r="A259" s="1781"/>
      <c r="B259" s="1781"/>
      <c r="C259" s="370" t="s">
        <v>1184</v>
      </c>
      <c r="D259" s="2463"/>
      <c r="E259" s="2205"/>
      <c r="F259" s="2384"/>
      <c r="G259" s="2428"/>
      <c r="H259" s="1501"/>
      <c r="I259" s="652" t="s">
        <v>1183</v>
      </c>
      <c r="J259" s="572"/>
      <c r="K259" s="1501"/>
      <c r="L259" s="215"/>
      <c r="M259" s="342"/>
      <c r="N259" s="335"/>
      <c r="O259" s="1625"/>
      <c r="P259" s="1625"/>
      <c r="AH259" s="1632">
        <v>0</v>
      </c>
    </row>
    <row s="1636" customFormat="1" customHeight="1" ht="0.75" hidden="1">
      <c r="A260" s="1781"/>
      <c r="B260" s="1781"/>
      <c r="C260" s="370" t="s">
        <v>1191</v>
      </c>
      <c r="D260" s="2463"/>
      <c r="E260" s="2205"/>
      <c r="F260" s="2384"/>
      <c r="G260" s="401"/>
      <c r="H260" s="1501"/>
      <c r="I260" s="652"/>
      <c r="J260" s="572"/>
      <c r="K260" s="1501"/>
      <c r="L260" s="215"/>
      <c r="M260" s="342"/>
      <c r="N260" s="335"/>
      <c r="O260" s="1625"/>
      <c r="P260" s="1625"/>
      <c r="AH260" s="1632">
        <v>0</v>
      </c>
    </row>
    <row s="1636" customFormat="1" customHeight="1" ht="18.75" hidden="1">
      <c r="A261" s="1781" t="s">
        <v>213</v>
      </c>
      <c r="B261" s="1781" t="s">
        <v>214</v>
      </c>
      <c r="C261" s="370"/>
      <c r="D261" s="2463"/>
      <c r="E261" s="2205"/>
      <c r="F261" s="2384" t="str">
        <f>INDEX(PT_DIFFERENTIATION_VTAR,MATCH(A261,PT_DIFFERENTIATION_VTAR_ID,0))</f>
        <v>Тарифы на услуги по передаче тепловой энергии</v>
      </c>
      <c r="G261" s="2428" t="str">
        <f>INDEX(PT_DIFFERENTIATION_NTAR,MATCH(B261,PT_DIFFERENTIATION_NTAR_ID,0))</f>
        <v/>
      </c>
      <c r="H261" s="1863"/>
      <c r="I261" s="1740"/>
      <c r="J261" s="1774"/>
      <c r="K261" s="1779"/>
      <c r="L261" s="1863" t="s">
        <v>338</v>
      </c>
      <c r="M261" s="342"/>
      <c r="N261" s="335"/>
      <c r="O261" s="1625"/>
      <c r="P261" s="1625"/>
      <c r="AH261" s="1632">
        <v>0</v>
      </c>
    </row>
    <row s="1636" customFormat="1" customHeight="1" ht="18.75" hidden="1">
      <c r="A262" s="1781"/>
      <c r="B262" s="1781"/>
      <c r="C262" s="370" t="s">
        <v>1184</v>
      </c>
      <c r="D262" s="2463"/>
      <c r="E262" s="2205"/>
      <c r="F262" s="2384"/>
      <c r="G262" s="2428"/>
      <c r="H262" s="1501"/>
      <c r="I262" s="652" t="s">
        <v>1183</v>
      </c>
      <c r="J262" s="572"/>
      <c r="K262" s="1501"/>
      <c r="L262" s="215"/>
      <c r="M262" s="342"/>
      <c r="N262" s="335"/>
      <c r="O262" s="1625"/>
      <c r="P262" s="1625"/>
      <c r="AH262" s="1632">
        <v>0</v>
      </c>
    </row>
    <row s="1636" customFormat="1" customHeight="1" ht="0.75" hidden="1">
      <c r="A263" s="1781"/>
      <c r="B263" s="1781"/>
      <c r="C263" s="370" t="s">
        <v>1191</v>
      </c>
      <c r="D263" s="2463"/>
      <c r="E263" s="2205"/>
      <c r="F263" s="2384"/>
      <c r="G263" s="401"/>
      <c r="H263" s="1501"/>
      <c r="I263" s="652"/>
      <c r="J263" s="572"/>
      <c r="K263" s="1501"/>
      <c r="L263" s="215"/>
      <c r="M263" s="342"/>
      <c r="N263" s="335"/>
      <c r="O263" s="1625"/>
      <c r="P263" s="1625"/>
      <c r="AH263" s="1632">
        <v>0</v>
      </c>
    </row>
    <row s="1636" customFormat="1" customHeight="1" ht="18.75" hidden="1">
      <c r="A264" s="1781" t="s">
        <v>219</v>
      </c>
      <c r="B264" s="1781" t="s">
        <v>220</v>
      </c>
      <c r="C264" s="370"/>
      <c r="D264" s="2463"/>
      <c r="E264" s="2205"/>
      <c r="F264" s="2384" t="str">
        <f>INDEX(PT_DIFFERENTIATION_VTAR,MATCH(A264,PT_DIFFERENTIATION_VTAR_ID,0))</f>
        <v>Тарифы на услуги по передаче теплоносителя</v>
      </c>
      <c r="G264" s="2428" t="str">
        <f>INDEX(PT_DIFFERENTIATION_NTAR,MATCH(B264,PT_DIFFERENTIATION_NTAR_ID,0))</f>
        <v/>
      </c>
      <c r="H264" s="1863"/>
      <c r="I264" s="1740"/>
      <c r="J264" s="1774"/>
      <c r="K264" s="1779"/>
      <c r="L264" s="1863" t="s">
        <v>338</v>
      </c>
      <c r="M264" s="342"/>
      <c r="N264" s="335"/>
      <c r="O264" s="1625"/>
      <c r="P264" s="1625"/>
      <c r="AH264" s="1632">
        <v>0</v>
      </c>
    </row>
    <row s="1636" customFormat="1" customHeight="1" ht="18.75" hidden="1">
      <c r="A265" s="1781"/>
      <c r="B265" s="1781"/>
      <c r="C265" s="370" t="s">
        <v>1184</v>
      </c>
      <c r="D265" s="2463"/>
      <c r="E265" s="2205"/>
      <c r="F265" s="2384"/>
      <c r="G265" s="2428"/>
      <c r="H265" s="1501"/>
      <c r="I265" s="652" t="s">
        <v>1183</v>
      </c>
      <c r="J265" s="572"/>
      <c r="K265" s="1501"/>
      <c r="L265" s="215"/>
      <c r="M265" s="342"/>
      <c r="N265" s="335"/>
      <c r="O265" s="1625"/>
      <c r="P265" s="1625"/>
      <c r="AH265" s="1632">
        <v>0</v>
      </c>
    </row>
    <row s="1636" customFormat="1" customHeight="1" ht="0.75" hidden="1">
      <c r="A266" s="1781"/>
      <c r="B266" s="1781"/>
      <c r="C266" s="370" t="s">
        <v>1191</v>
      </c>
      <c r="D266" s="2463"/>
      <c r="E266" s="2205"/>
      <c r="F266" s="2384"/>
      <c r="G266" s="401"/>
      <c r="H266" s="1501"/>
      <c r="I266" s="652"/>
      <c r="J266" s="572"/>
      <c r="K266" s="1501"/>
      <c r="L266" s="215"/>
      <c r="M266" s="342"/>
      <c r="N266" s="335"/>
      <c r="O266" s="1625"/>
      <c r="P266" s="1625"/>
      <c r="AH266" s="1632">
        <v>0</v>
      </c>
    </row>
    <row s="1636" customFormat="1" customHeight="1" ht="18.75" hidden="1">
      <c r="A267" s="1781" t="s">
        <v>225</v>
      </c>
      <c r="B267" s="1781" t="s">
        <v>226</v>
      </c>
      <c r="C267" s="370"/>
      <c r="D267" s="2463"/>
      <c r="E267" s="2205"/>
      <c r="F267" s="2384" t="str">
        <f>INDEX(PT_DIFFERENTIATION_VTAR,MATCH(A267,PT_DIFFERENTIATION_VTAR_ID,0))</f>
        <v>Плата за услуги по поддержанию резервной тепловой мощности при отсутствии потребления тепловой энергии</v>
      </c>
      <c r="G267" s="2428" t="str">
        <f>INDEX(PT_DIFFERENTIATION_NTAR,MATCH(B267,PT_DIFFERENTIATION_NTAR_ID,0))</f>
        <v/>
      </c>
      <c r="H267" s="1863"/>
      <c r="I267" s="1740"/>
      <c r="J267" s="1774"/>
      <c r="K267" s="1779"/>
      <c r="L267" s="1863" t="s">
        <v>338</v>
      </c>
      <c r="M267" s="342"/>
      <c r="N267" s="335"/>
      <c r="O267" s="1625"/>
      <c r="P267" s="1625"/>
      <c r="AH267" s="1632">
        <v>0</v>
      </c>
    </row>
    <row s="1636" customFormat="1" customHeight="1" ht="18.75" hidden="1">
      <c r="A268" s="1781"/>
      <c r="B268" s="1781"/>
      <c r="C268" s="370" t="s">
        <v>1184</v>
      </c>
      <c r="D268" s="2463"/>
      <c r="E268" s="2205"/>
      <c r="F268" s="2384"/>
      <c r="G268" s="2428"/>
      <c r="H268" s="1501"/>
      <c r="I268" s="652" t="s">
        <v>1183</v>
      </c>
      <c r="J268" s="572"/>
      <c r="K268" s="1501"/>
      <c r="L268" s="215"/>
      <c r="M268" s="342"/>
      <c r="N268" s="335"/>
      <c r="O268" s="1625"/>
      <c r="P268" s="1625"/>
      <c r="AH268" s="1632">
        <v>0</v>
      </c>
    </row>
    <row s="1636" customFormat="1" customHeight="1" ht="0.75" hidden="1">
      <c r="A269" s="1781"/>
      <c r="B269" s="1781"/>
      <c r="C269" s="370" t="s">
        <v>1191</v>
      </c>
      <c r="D269" s="2463"/>
      <c r="E269" s="2205"/>
      <c r="F269" s="2384"/>
      <c r="G269" s="401"/>
      <c r="H269" s="1501"/>
      <c r="I269" s="652"/>
      <c r="J269" s="572"/>
      <c r="K269" s="1501"/>
      <c r="L269" s="215"/>
      <c r="M269" s="342"/>
      <c r="N269" s="335"/>
      <c r="O269" s="1625"/>
      <c r="P269" s="1625"/>
      <c r="AH269" s="1632">
        <v>0</v>
      </c>
    </row>
    <row s="1636" customFormat="1" customHeight="1" ht="18.75" hidden="1">
      <c r="A270" s="1781" t="s">
        <v>231</v>
      </c>
      <c r="B270" s="1781" t="s">
        <v>232</v>
      </c>
      <c r="C270" s="370"/>
      <c r="D270" s="2463"/>
      <c r="E270" s="2205"/>
      <c r="F270" s="2384" t="str">
        <f>INDEX(PT_DIFFERENTIATION_VTAR,MATCH(A270,PT_DIFFERENTIATION_VTAR_ID,0))</f>
        <v>Плата за подключение (технологическое присоединение) к системе теплоснабжения</v>
      </c>
      <c r="G270" s="2428" t="str">
        <f>INDEX(PT_DIFFERENTIATION_NTAR,MATCH(B270,PT_DIFFERENTIATION_NTAR_ID,0))</f>
        <v/>
      </c>
      <c r="H270" s="1863"/>
      <c r="I270" s="1740"/>
      <c r="J270" s="1774"/>
      <c r="K270" s="1779"/>
      <c r="L270" s="1863" t="s">
        <v>338</v>
      </c>
      <c r="M270" s="342"/>
      <c r="N270" s="335"/>
      <c r="O270" s="1625"/>
      <c r="P270" s="1625"/>
      <c r="AH270" s="1632">
        <v>0</v>
      </c>
    </row>
    <row s="1636" customFormat="1" customHeight="1" ht="18.75" hidden="1">
      <c r="A271" s="1781"/>
      <c r="B271" s="1781"/>
      <c r="C271" s="370" t="s">
        <v>1184</v>
      </c>
      <c r="D271" s="2463"/>
      <c r="E271" s="2205"/>
      <c r="F271" s="2384"/>
      <c r="G271" s="2428"/>
      <c r="H271" s="1501"/>
      <c r="I271" s="652" t="s">
        <v>1183</v>
      </c>
      <c r="J271" s="572"/>
      <c r="K271" s="1501"/>
      <c r="L271" s="215"/>
      <c r="M271" s="342"/>
      <c r="N271" s="335"/>
      <c r="O271" s="1625"/>
      <c r="P271" s="1625"/>
      <c r="AH271" s="1632">
        <v>0</v>
      </c>
    </row>
    <row s="1636" customFormat="1" customHeight="1" ht="0.75" hidden="1">
      <c r="A272" s="1781"/>
      <c r="B272" s="1781"/>
      <c r="C272" s="370" t="s">
        <v>1191</v>
      </c>
      <c r="D272" s="2463"/>
      <c r="E272" s="2205"/>
      <c r="F272" s="2384"/>
      <c r="G272" s="401"/>
      <c r="H272" s="1501"/>
      <c r="I272" s="652"/>
      <c r="J272" s="572"/>
      <c r="K272" s="1501"/>
      <c r="L272" s="215"/>
      <c r="M272" s="342"/>
      <c r="N272" s="335"/>
      <c r="O272" s="1625"/>
      <c r="P272" s="1625"/>
      <c r="AH272" s="1632">
        <v>0</v>
      </c>
    </row>
    <row s="1636" customFormat="1" customHeight="1" ht="18.75" hidden="1">
      <c r="A273" s="1781" t="s">
        <v>237</v>
      </c>
      <c r="B273" s="1781" t="s">
        <v>238</v>
      </c>
      <c r="C273" s="370"/>
      <c r="D273" s="2463"/>
      <c r="E273" s="2205"/>
      <c r="F273" s="2384" t="str">
        <f>INDEX(PT_DIFFERENTIATION_VTAR,MATCH(A273,PT_DIFFERENTIATION_VTAR_ID,0))</f>
        <v>Плата за подключение (технологическое присоединение) к системе теплоснабжения (индивидуальная)</v>
      </c>
      <c r="G273" s="2428" t="str">
        <f>INDEX(PT_DIFFERENTIATION_NTAR,MATCH(B273,PT_DIFFERENTIATION_NTAR_ID,0))</f>
        <v/>
      </c>
      <c r="H273" s="1990"/>
      <c r="I273" s="1740"/>
      <c r="J273" s="1774"/>
      <c r="K273" s="1779"/>
      <c r="L273" s="1990" t="s">
        <v>338</v>
      </c>
      <c r="M273" s="342"/>
      <c r="N273" s="335"/>
      <c r="O273" s="1625"/>
      <c r="P273" s="1625"/>
      <c r="AH273" s="1632">
        <v>0</v>
      </c>
    </row>
    <row s="1636" customFormat="1" customHeight="1" ht="18.75" hidden="1">
      <c r="A274" s="1781"/>
      <c r="B274" s="1781"/>
      <c r="C274" s="370" t="s">
        <v>1184</v>
      </c>
      <c r="D274" s="2463"/>
      <c r="E274" s="2205"/>
      <c r="F274" s="2384"/>
      <c r="G274" s="2428"/>
      <c r="H274" s="1501"/>
      <c r="I274" s="652" t="s">
        <v>1183</v>
      </c>
      <c r="J274" s="572"/>
      <c r="K274" s="1501"/>
      <c r="L274" s="215"/>
      <c r="M274" s="342"/>
      <c r="N274" s="335"/>
      <c r="O274" s="1625"/>
      <c r="P274" s="1625"/>
      <c r="AH274" s="1632">
        <v>0</v>
      </c>
    </row>
    <row s="1636" customFormat="1" customHeight="1" ht="0.75" hidden="1">
      <c r="A275" s="1781"/>
      <c r="B275" s="1781"/>
      <c r="C275" s="370" t="s">
        <v>1191</v>
      </c>
      <c r="D275" s="2463"/>
      <c r="E275" s="2205"/>
      <c r="F275" s="2384"/>
      <c r="G275" s="401"/>
      <c r="H275" s="1501"/>
      <c r="I275" s="652"/>
      <c r="J275" s="572"/>
      <c r="K275" s="1501"/>
      <c r="L275" s="215"/>
      <c r="M275" s="342"/>
      <c r="N275" s="335"/>
      <c r="O275" s="1625"/>
      <c r="P275" s="1625"/>
      <c r="AH275" s="1632">
        <v>0</v>
      </c>
    </row>
    <row s="1636" customFormat="1" customHeight="1" ht="18.75" hidden="1">
      <c r="A276" s="1781" t="s">
        <v>257</v>
      </c>
      <c r="B276" s="1781" t="s">
        <v>258</v>
      </c>
      <c r="C276" s="370"/>
      <c r="D276" s="2463"/>
      <c r="E276" s="2205"/>
      <c r="F276" s="2384" t="str">
        <f>INDEX(PT_DIFFERENTIATION_VTAR,MATCH(A276,PT_DIFFERENTIATION_VTAR_ID,0))</f>
        <v>Тариф на питьевую воду (питьевое водоснабжение)</v>
      </c>
      <c r="G276" s="2428" t="str">
        <f>INDEX(PT_DIFFERENTIATION_NTAR,MATCH(B276,PT_DIFFERENTIATION_NTAR_ID,0))</f>
        <v/>
      </c>
      <c r="H276" s="1863"/>
      <c r="I276" s="1740"/>
      <c r="J276" s="1774"/>
      <c r="K276" s="1779"/>
      <c r="L276" s="1863" t="s">
        <v>338</v>
      </c>
      <c r="M276" s="342"/>
      <c r="N276" s="335"/>
      <c r="O276" s="1625"/>
      <c r="P276" s="1625"/>
      <c r="AH276" s="1632">
        <v>0</v>
      </c>
    </row>
    <row s="1636" customFormat="1" customHeight="1" ht="18.75" hidden="1">
      <c r="A277" s="1781"/>
      <c r="B277" s="1781"/>
      <c r="C277" s="370" t="s">
        <v>1184</v>
      </c>
      <c r="D277" s="2463"/>
      <c r="E277" s="2205"/>
      <c r="F277" s="2384"/>
      <c r="G277" s="2428"/>
      <c r="H277" s="1501"/>
      <c r="I277" s="652" t="s">
        <v>1183</v>
      </c>
      <c r="J277" s="572"/>
      <c r="K277" s="1501"/>
      <c r="L277" s="215"/>
      <c r="M277" s="342"/>
      <c r="N277" s="335"/>
      <c r="O277" s="1625"/>
      <c r="P277" s="1625"/>
      <c r="AH277" s="1632">
        <v>0</v>
      </c>
    </row>
    <row s="1636" customFormat="1" customHeight="1" ht="0.75" hidden="1">
      <c r="A278" s="1781"/>
      <c r="B278" s="1781"/>
      <c r="C278" s="370" t="s">
        <v>1191</v>
      </c>
      <c r="D278" s="2463"/>
      <c r="E278" s="2205"/>
      <c r="F278" s="2384"/>
      <c r="G278" s="401"/>
      <c r="H278" s="1501"/>
      <c r="I278" s="652"/>
      <c r="J278" s="572"/>
      <c r="K278" s="1501"/>
      <c r="L278" s="215"/>
      <c r="M278" s="342"/>
      <c r="N278" s="335"/>
      <c r="O278" s="1625"/>
      <c r="P278" s="1625"/>
      <c r="AH278" s="1632">
        <v>0</v>
      </c>
    </row>
    <row s="1636" customFormat="1" customHeight="1" ht="18.75" hidden="1">
      <c r="A279" s="1781" t="s">
        <v>262</v>
      </c>
      <c r="B279" s="1781" t="s">
        <v>263</v>
      </c>
      <c r="C279" s="370"/>
      <c r="D279" s="2463"/>
      <c r="E279" s="2205"/>
      <c r="F279" s="2384" t="str">
        <f>INDEX(PT_DIFFERENTIATION_VTAR,MATCH(A279,PT_DIFFERENTIATION_VTAR_ID,0))</f>
        <v>Тариф на техническую воду</v>
      </c>
      <c r="G279" s="2428" t="str">
        <f>INDEX(PT_DIFFERENTIATION_NTAR,MATCH(B279,PT_DIFFERENTIATION_NTAR_ID,0))</f>
        <v/>
      </c>
      <c r="H279" s="1863"/>
      <c r="I279" s="1740"/>
      <c r="J279" s="1774"/>
      <c r="K279" s="1779"/>
      <c r="L279" s="1863" t="s">
        <v>338</v>
      </c>
      <c r="M279" s="342"/>
      <c r="N279" s="335"/>
      <c r="O279" s="1625"/>
      <c r="P279" s="1625"/>
      <c r="AH279" s="1632">
        <v>0</v>
      </c>
    </row>
    <row s="1636" customFormat="1" customHeight="1" ht="18.75" hidden="1">
      <c r="A280" s="1781"/>
      <c r="B280" s="1781"/>
      <c r="C280" s="370" t="s">
        <v>1184</v>
      </c>
      <c r="D280" s="2463"/>
      <c r="E280" s="2205"/>
      <c r="F280" s="2384"/>
      <c r="G280" s="2428"/>
      <c r="H280" s="1501"/>
      <c r="I280" s="652" t="s">
        <v>1183</v>
      </c>
      <c r="J280" s="572"/>
      <c r="K280" s="1501"/>
      <c r="L280" s="215"/>
      <c r="M280" s="342"/>
      <c r="N280" s="335"/>
      <c r="O280" s="1625"/>
      <c r="P280" s="1625"/>
      <c r="AH280" s="1632">
        <v>0</v>
      </c>
    </row>
    <row s="1636" customFormat="1" customHeight="1" ht="0.75" hidden="1">
      <c r="A281" s="1781"/>
      <c r="B281" s="1781"/>
      <c r="C281" s="370" t="s">
        <v>1191</v>
      </c>
      <c r="D281" s="2463"/>
      <c r="E281" s="2205"/>
      <c r="F281" s="2384"/>
      <c r="G281" s="401"/>
      <c r="H281" s="1501"/>
      <c r="I281" s="652"/>
      <c r="J281" s="572"/>
      <c r="K281" s="1501"/>
      <c r="L281" s="215"/>
      <c r="M281" s="342"/>
      <c r="N281" s="335"/>
      <c r="O281" s="1625"/>
      <c r="P281" s="1625"/>
      <c r="AH281" s="1632">
        <v>0</v>
      </c>
    </row>
    <row s="1636" customFormat="1" customHeight="1" ht="18.75" hidden="1">
      <c r="A282" s="1781" t="s">
        <v>267</v>
      </c>
      <c r="B282" s="1781" t="s">
        <v>268</v>
      </c>
      <c r="C282" s="370"/>
      <c r="D282" s="2463"/>
      <c r="E282" s="2205"/>
      <c r="F282" s="2384" t="str">
        <f>INDEX(PT_DIFFERENTIATION_VTAR,MATCH(A282,PT_DIFFERENTIATION_VTAR_ID,0))</f>
        <v>Тариф на транспортировку воды</v>
      </c>
      <c r="G282" s="2428" t="str">
        <f>INDEX(PT_DIFFERENTIATION_NTAR,MATCH(B282,PT_DIFFERENTIATION_NTAR_ID,0))</f>
        <v/>
      </c>
      <c r="H282" s="1863"/>
      <c r="I282" s="1740"/>
      <c r="J282" s="1774"/>
      <c r="K282" s="1779"/>
      <c r="L282" s="1863" t="s">
        <v>338</v>
      </c>
      <c r="M282" s="342"/>
      <c r="N282" s="335"/>
      <c r="O282" s="1625"/>
      <c r="P282" s="1625"/>
      <c r="AH282" s="1632">
        <v>0</v>
      </c>
    </row>
    <row s="1636" customFormat="1" customHeight="1" ht="18.75" hidden="1">
      <c r="A283" s="1781"/>
      <c r="B283" s="1781"/>
      <c r="C283" s="370" t="s">
        <v>1184</v>
      </c>
      <c r="D283" s="2463"/>
      <c r="E283" s="2205"/>
      <c r="F283" s="2384"/>
      <c r="G283" s="2428"/>
      <c r="H283" s="1501"/>
      <c r="I283" s="652" t="s">
        <v>1183</v>
      </c>
      <c r="J283" s="572"/>
      <c r="K283" s="1501"/>
      <c r="L283" s="215"/>
      <c r="M283" s="342"/>
      <c r="N283" s="335"/>
      <c r="O283" s="1625"/>
      <c r="P283" s="1625"/>
      <c r="AH283" s="1632">
        <v>0</v>
      </c>
    </row>
    <row s="1636" customFormat="1" customHeight="1" ht="0.75" hidden="1">
      <c r="A284" s="1781"/>
      <c r="B284" s="1781"/>
      <c r="C284" s="370" t="s">
        <v>1191</v>
      </c>
      <c r="D284" s="2463"/>
      <c r="E284" s="2205"/>
      <c r="F284" s="2384"/>
      <c r="G284" s="401"/>
      <c r="H284" s="1501"/>
      <c r="I284" s="652"/>
      <c r="J284" s="572"/>
      <c r="K284" s="1501"/>
      <c r="L284" s="215"/>
      <c r="M284" s="342"/>
      <c r="N284" s="335"/>
      <c r="O284" s="1625"/>
      <c r="P284" s="1625"/>
      <c r="AH284" s="1632">
        <v>0</v>
      </c>
    </row>
    <row s="1636" customFormat="1" customHeight="1" ht="18.75" hidden="1">
      <c r="A285" s="1781" t="s">
        <v>272</v>
      </c>
      <c r="B285" s="1781" t="s">
        <v>273</v>
      </c>
      <c r="C285" s="370"/>
      <c r="D285" s="2463"/>
      <c r="E285" s="2205"/>
      <c r="F285" s="2384" t="str">
        <f>INDEX(PT_DIFFERENTIATION_VTAR,MATCH(A285,PT_DIFFERENTIATION_VTAR_ID,0))</f>
        <v>Тариф на подвоз воды</v>
      </c>
      <c r="G285" s="2428" t="str">
        <f>INDEX(PT_DIFFERENTIATION_NTAR,MATCH(B285,PT_DIFFERENTIATION_NTAR_ID,0))</f>
        <v/>
      </c>
      <c r="H285" s="1863"/>
      <c r="I285" s="1740"/>
      <c r="J285" s="1774"/>
      <c r="K285" s="1779"/>
      <c r="L285" s="1863" t="s">
        <v>338</v>
      </c>
      <c r="M285" s="342"/>
      <c r="N285" s="335"/>
      <c r="O285" s="1625"/>
      <c r="P285" s="1625"/>
      <c r="AH285" s="1632">
        <v>0</v>
      </c>
    </row>
    <row s="1636" customFormat="1" customHeight="1" ht="18.75" hidden="1">
      <c r="A286" s="1781"/>
      <c r="B286" s="1781"/>
      <c r="C286" s="370" t="s">
        <v>1184</v>
      </c>
      <c r="D286" s="2463"/>
      <c r="E286" s="2205"/>
      <c r="F286" s="2384"/>
      <c r="G286" s="2428"/>
      <c r="H286" s="1501"/>
      <c r="I286" s="652" t="s">
        <v>1183</v>
      </c>
      <c r="J286" s="572"/>
      <c r="K286" s="1501"/>
      <c r="L286" s="215"/>
      <c r="M286" s="342"/>
      <c r="N286" s="335"/>
      <c r="O286" s="1625"/>
      <c r="P286" s="1625"/>
      <c r="AH286" s="1632">
        <v>0</v>
      </c>
    </row>
    <row s="1636" customFormat="1" customHeight="1" ht="0.75" hidden="1">
      <c r="A287" s="1781"/>
      <c r="B287" s="1781"/>
      <c r="C287" s="370" t="s">
        <v>1191</v>
      </c>
      <c r="D287" s="2463"/>
      <c r="E287" s="2205"/>
      <c r="F287" s="2384"/>
      <c r="G287" s="401"/>
      <c r="H287" s="1501"/>
      <c r="I287" s="652"/>
      <c r="J287" s="572"/>
      <c r="K287" s="1501"/>
      <c r="L287" s="215"/>
      <c r="M287" s="342"/>
      <c r="N287" s="335"/>
      <c r="O287" s="1625"/>
      <c r="P287" s="1625"/>
      <c r="AH287" s="1632">
        <v>0</v>
      </c>
    </row>
    <row s="1636" customFormat="1" customHeight="1" ht="18.75" hidden="1">
      <c r="A288" s="1781" t="s">
        <v>277</v>
      </c>
      <c r="B288" s="1781" t="s">
        <v>278</v>
      </c>
      <c r="C288" s="370"/>
      <c r="D288" s="2463"/>
      <c r="E288" s="2205"/>
      <c r="F288" s="2384" t="str">
        <f>INDEX(PT_DIFFERENTIATION_VTAR,MATCH(A288,PT_DIFFERENTIATION_VTAR_ID,0))</f>
        <v>Тариф на подключение (технологическое присоединение) к централизованной системе холодного водоснабжения</v>
      </c>
      <c r="G288" s="2428" t="str">
        <f>INDEX(PT_DIFFERENTIATION_NTAR,MATCH(B288,PT_DIFFERENTIATION_NTAR_ID,0))</f>
        <v/>
      </c>
      <c r="H288" s="1863"/>
      <c r="I288" s="1740"/>
      <c r="J288" s="1774"/>
      <c r="K288" s="1779"/>
      <c r="L288" s="1863" t="s">
        <v>338</v>
      </c>
      <c r="M288" s="342"/>
      <c r="N288" s="335"/>
      <c r="O288" s="1625"/>
      <c r="P288" s="1625"/>
      <c r="AH288" s="1632">
        <v>0</v>
      </c>
    </row>
    <row s="1636" customFormat="1" customHeight="1" ht="18.75" hidden="1">
      <c r="A289" s="1781"/>
      <c r="B289" s="1781"/>
      <c r="C289" s="370" t="s">
        <v>1184</v>
      </c>
      <c r="D289" s="2463"/>
      <c r="E289" s="2205"/>
      <c r="F289" s="2384"/>
      <c r="G289" s="2428"/>
      <c r="H289" s="1501"/>
      <c r="I289" s="652" t="s">
        <v>1183</v>
      </c>
      <c r="J289" s="572"/>
      <c r="K289" s="1501"/>
      <c r="L289" s="215"/>
      <c r="M289" s="342"/>
      <c r="N289" s="335"/>
      <c r="O289" s="1625"/>
      <c r="P289" s="1625"/>
      <c r="AH289" s="1632">
        <v>0</v>
      </c>
    </row>
    <row s="1636" customFormat="1" customHeight="1" ht="0.75" hidden="1">
      <c r="A290" s="1781"/>
      <c r="B290" s="1781"/>
      <c r="C290" s="370" t="s">
        <v>1191</v>
      </c>
      <c r="D290" s="2463"/>
      <c r="E290" s="2205"/>
      <c r="F290" s="2384"/>
      <c r="G290" s="401"/>
      <c r="H290" s="1501"/>
      <c r="I290" s="652"/>
      <c r="J290" s="572"/>
      <c r="K290" s="1501"/>
      <c r="L290" s="215"/>
      <c r="M290" s="342"/>
      <c r="N290" s="335"/>
      <c r="O290" s="1625"/>
      <c r="P290" s="1625"/>
      <c r="AH290" s="1632">
        <v>0</v>
      </c>
    </row>
    <row s="1636" customFormat="1" customHeight="1" ht="18.75" hidden="1">
      <c r="A291" s="1781" t="s">
        <v>282</v>
      </c>
      <c r="B291" s="1781" t="s">
        <v>283</v>
      </c>
      <c r="C291" s="370"/>
      <c r="D291" s="2463"/>
      <c r="E291" s="2205"/>
      <c r="F291" s="2384" t="str">
        <f>INDEX(PT_DIFFERENTIATION_VTAR,MATCH(A291,PT_DIFFERENTIATION_VTAR_ID,0))</f>
        <v>Тариф на горячую воду (горячее водоснабжение)</v>
      </c>
      <c r="G291" s="2428" t="str">
        <f>INDEX(PT_DIFFERENTIATION_NTAR,MATCH(B291,PT_DIFFERENTIATION_NTAR_ID,0))</f>
        <v/>
      </c>
      <c r="H291" s="1863"/>
      <c r="I291" s="1740"/>
      <c r="J291" s="1774"/>
      <c r="K291" s="1779"/>
      <c r="L291" s="1863" t="s">
        <v>338</v>
      </c>
      <c r="M291" s="342"/>
      <c r="N291" s="335"/>
      <c r="O291" s="1625"/>
      <c r="P291" s="1625"/>
      <c r="AH291" s="1632">
        <v>0</v>
      </c>
    </row>
    <row s="1636" customFormat="1" customHeight="1" ht="18.75" hidden="1">
      <c r="A292" s="1781"/>
      <c r="B292" s="1781"/>
      <c r="C292" s="370" t="s">
        <v>1184</v>
      </c>
      <c r="D292" s="2463"/>
      <c r="E292" s="2205"/>
      <c r="F292" s="2384"/>
      <c r="G292" s="2428"/>
      <c r="H292" s="1501"/>
      <c r="I292" s="652" t="s">
        <v>1183</v>
      </c>
      <c r="J292" s="572"/>
      <c r="K292" s="1501"/>
      <c r="L292" s="215"/>
      <c r="M292" s="342"/>
      <c r="N292" s="335"/>
      <c r="O292" s="1625"/>
      <c r="P292" s="1625"/>
      <c r="AH292" s="1632">
        <v>0</v>
      </c>
    </row>
    <row s="1636" customFormat="1" customHeight="1" ht="0.75" hidden="1">
      <c r="A293" s="1781"/>
      <c r="B293" s="1781"/>
      <c r="C293" s="370" t="s">
        <v>1191</v>
      </c>
      <c r="D293" s="2463"/>
      <c r="E293" s="2205"/>
      <c r="F293" s="2384"/>
      <c r="G293" s="401"/>
      <c r="H293" s="1501"/>
      <c r="I293" s="652"/>
      <c r="J293" s="572"/>
      <c r="K293" s="1501"/>
      <c r="L293" s="215"/>
      <c r="M293" s="342"/>
      <c r="N293" s="335"/>
      <c r="O293" s="1625"/>
      <c r="P293" s="1625"/>
      <c r="AH293" s="1632">
        <v>0</v>
      </c>
    </row>
    <row s="1636" customFormat="1" customHeight="1" ht="18.75" hidden="1">
      <c r="A294" s="1781" t="s">
        <v>287</v>
      </c>
      <c r="B294" s="1781" t="s">
        <v>288</v>
      </c>
      <c r="C294" s="370"/>
      <c r="D294" s="2463"/>
      <c r="E294" s="2205"/>
      <c r="F294" s="2384" t="str">
        <f>INDEX(PT_DIFFERENTIATION_VTAR,MATCH(A294,PT_DIFFERENTIATION_VTAR_ID,0))</f>
        <v>Тариф на транспортировку горячей воды</v>
      </c>
      <c r="G294" s="2428" t="str">
        <f>INDEX(PT_DIFFERENTIATION_NTAR,MATCH(B294,PT_DIFFERENTIATION_NTAR_ID,0))</f>
        <v/>
      </c>
      <c r="H294" s="1863"/>
      <c r="I294" s="1740"/>
      <c r="J294" s="1774"/>
      <c r="K294" s="1779"/>
      <c r="L294" s="1863" t="s">
        <v>338</v>
      </c>
      <c r="M294" s="342"/>
      <c r="N294" s="335"/>
      <c r="O294" s="1625"/>
      <c r="P294" s="1625"/>
      <c r="AH294" s="1632">
        <v>0</v>
      </c>
    </row>
    <row s="1636" customFormat="1" customHeight="1" ht="18.75" hidden="1">
      <c r="A295" s="1781"/>
      <c r="B295" s="1781"/>
      <c r="C295" s="370" t="s">
        <v>1184</v>
      </c>
      <c r="D295" s="2463"/>
      <c r="E295" s="2205"/>
      <c r="F295" s="2384"/>
      <c r="G295" s="2428"/>
      <c r="H295" s="1501"/>
      <c r="I295" s="652" t="s">
        <v>1183</v>
      </c>
      <c r="J295" s="572"/>
      <c r="K295" s="1501"/>
      <c r="L295" s="215"/>
      <c r="M295" s="342"/>
      <c r="N295" s="335"/>
      <c r="O295" s="1625"/>
      <c r="P295" s="1625"/>
      <c r="AH295" s="1632">
        <v>0</v>
      </c>
    </row>
    <row s="1636" customFormat="1" customHeight="1" ht="0.75" hidden="1">
      <c r="A296" s="1781"/>
      <c r="B296" s="1781"/>
      <c r="C296" s="370" t="s">
        <v>1191</v>
      </c>
      <c r="D296" s="2463"/>
      <c r="E296" s="2205"/>
      <c r="F296" s="2384"/>
      <c r="G296" s="401"/>
      <c r="H296" s="1501"/>
      <c r="I296" s="652"/>
      <c r="J296" s="572"/>
      <c r="K296" s="1501"/>
      <c r="L296" s="215"/>
      <c r="M296" s="342"/>
      <c r="N296" s="335"/>
      <c r="O296" s="1625"/>
      <c r="P296" s="1625"/>
      <c r="AH296" s="1632">
        <v>0</v>
      </c>
    </row>
    <row s="1636" customFormat="1" customHeight="1" ht="18.75" hidden="1">
      <c r="A297" s="1781" t="s">
        <v>292</v>
      </c>
      <c r="B297" s="1781" t="s">
        <v>293</v>
      </c>
      <c r="C297" s="370"/>
      <c r="D297" s="2463"/>
      <c r="E297" s="2205"/>
      <c r="F297" s="2384" t="str">
        <f>INDEX(PT_DIFFERENTIATION_VTAR,MATCH(A297,PT_DIFFERENTIATION_VTAR_ID,0))</f>
        <v>Тариф на подключение (технологическое присоединение) к централизованной системе горячего водоснабжения</v>
      </c>
      <c r="G297" s="2428" t="str">
        <f>INDEX(PT_DIFFERENTIATION_NTAR,MATCH(B297,PT_DIFFERENTIATION_NTAR_ID,0))</f>
        <v/>
      </c>
      <c r="H297" s="1863"/>
      <c r="I297" s="1740"/>
      <c r="J297" s="1774"/>
      <c r="K297" s="1779"/>
      <c r="L297" s="1863" t="s">
        <v>338</v>
      </c>
      <c r="M297" s="342"/>
      <c r="N297" s="335"/>
      <c r="O297" s="1625"/>
      <c r="P297" s="1625"/>
      <c r="AH297" s="1632">
        <v>0</v>
      </c>
    </row>
    <row s="1636" customFormat="1" customHeight="1" ht="18.75" hidden="1">
      <c r="A298" s="1781"/>
      <c r="B298" s="1781"/>
      <c r="C298" s="370" t="s">
        <v>1184</v>
      </c>
      <c r="D298" s="2463"/>
      <c r="E298" s="2205"/>
      <c r="F298" s="2384"/>
      <c r="G298" s="2428"/>
      <c r="H298" s="1501"/>
      <c r="I298" s="652" t="s">
        <v>1183</v>
      </c>
      <c r="J298" s="572"/>
      <c r="K298" s="1501"/>
      <c r="L298" s="215"/>
      <c r="M298" s="342"/>
      <c r="N298" s="335"/>
      <c r="O298" s="1625"/>
      <c r="P298" s="1625"/>
      <c r="AH298" s="1632">
        <v>0</v>
      </c>
    </row>
    <row s="1636" customFormat="1" customHeight="1" ht="0.75" hidden="1">
      <c r="A299" s="1781"/>
      <c r="B299" s="1781"/>
      <c r="C299" s="370" t="s">
        <v>1191</v>
      </c>
      <c r="D299" s="2463"/>
      <c r="E299" s="2205"/>
      <c r="F299" s="2384"/>
      <c r="G299" s="401"/>
      <c r="H299" s="1501"/>
      <c r="I299" s="652"/>
      <c r="J299" s="572"/>
      <c r="K299" s="1501"/>
      <c r="L299" s="215"/>
      <c r="M299" s="342"/>
      <c r="N299" s="335"/>
      <c r="O299" s="1625"/>
      <c r="P299" s="1625"/>
      <c r="AH299" s="1632">
        <v>0</v>
      </c>
    </row>
    <row s="1636" customFormat="1" customHeight="1" ht="18.75" hidden="1">
      <c r="A300" s="1781" t="s">
        <v>297</v>
      </c>
      <c r="B300" s="1781" t="s">
        <v>298</v>
      </c>
      <c r="C300" s="370"/>
      <c r="D300" s="2463"/>
      <c r="E300" s="2205"/>
      <c r="F300" s="2384" t="str">
        <f>INDEX(PT_DIFFERENTIATION_VTAR,MATCH(A300,PT_DIFFERENTIATION_VTAR_ID,0))</f>
        <v>Тариф на водоотведение</v>
      </c>
      <c r="G300" s="2428" t="str">
        <f>INDEX(PT_DIFFERENTIATION_NTAR,MATCH(B300,PT_DIFFERENTIATION_NTAR_ID,0))</f>
        <v/>
      </c>
      <c r="H300" s="1863"/>
      <c r="I300" s="1740"/>
      <c r="J300" s="1774"/>
      <c r="K300" s="1779"/>
      <c r="L300" s="1863" t="s">
        <v>338</v>
      </c>
      <c r="M300" s="342"/>
      <c r="N300" s="335"/>
      <c r="O300" s="1625"/>
      <c r="P300" s="1625"/>
      <c r="AH300" s="1632">
        <v>0</v>
      </c>
    </row>
    <row s="1636" customFormat="1" customHeight="1" ht="18.75" hidden="1">
      <c r="A301" s="1781"/>
      <c r="B301" s="1781"/>
      <c r="C301" s="370" t="s">
        <v>1184</v>
      </c>
      <c r="D301" s="2463"/>
      <c r="E301" s="2205"/>
      <c r="F301" s="2384"/>
      <c r="G301" s="2428"/>
      <c r="H301" s="1501"/>
      <c r="I301" s="652" t="s">
        <v>1183</v>
      </c>
      <c r="J301" s="572"/>
      <c r="K301" s="1501"/>
      <c r="L301" s="215"/>
      <c r="M301" s="342"/>
      <c r="N301" s="335"/>
      <c r="O301" s="1625"/>
      <c r="P301" s="1625"/>
      <c r="AH301" s="1632">
        <v>0</v>
      </c>
    </row>
    <row s="1636" customFormat="1" customHeight="1" ht="0.75" hidden="1">
      <c r="A302" s="1781"/>
      <c r="B302" s="1781"/>
      <c r="C302" s="370" t="s">
        <v>1191</v>
      </c>
      <c r="D302" s="2463"/>
      <c r="E302" s="2205"/>
      <c r="F302" s="2384"/>
      <c r="G302" s="401"/>
      <c r="H302" s="1501"/>
      <c r="I302" s="652"/>
      <c r="J302" s="572"/>
      <c r="K302" s="1501"/>
      <c r="L302" s="215"/>
      <c r="M302" s="342"/>
      <c r="N302" s="335"/>
      <c r="O302" s="1625"/>
      <c r="P302" s="1625"/>
      <c r="AH302" s="1632">
        <v>0</v>
      </c>
    </row>
    <row s="1636" customFormat="1" customHeight="1" ht="18.75" hidden="1">
      <c r="A303" s="1781" t="s">
        <v>302</v>
      </c>
      <c r="B303" s="1781" t="s">
        <v>303</v>
      </c>
      <c r="C303" s="370"/>
      <c r="D303" s="2463"/>
      <c r="E303" s="2205"/>
      <c r="F303" s="2384" t="str">
        <f>INDEX(PT_DIFFERENTIATION_VTAR,MATCH(A303,PT_DIFFERENTIATION_VTAR_ID,0))</f>
        <v>Тариф на транспортировку сточных вод</v>
      </c>
      <c r="G303" s="2428" t="str">
        <f>INDEX(PT_DIFFERENTIATION_NTAR,MATCH(B303,PT_DIFFERENTIATION_NTAR_ID,0))</f>
        <v/>
      </c>
      <c r="H303" s="1863"/>
      <c r="I303" s="1740"/>
      <c r="J303" s="1774"/>
      <c r="K303" s="1779"/>
      <c r="L303" s="1863" t="s">
        <v>338</v>
      </c>
      <c r="M303" s="342"/>
      <c r="N303" s="335"/>
      <c r="O303" s="1625"/>
      <c r="P303" s="1625"/>
      <c r="AH303" s="1632">
        <v>0</v>
      </c>
    </row>
    <row s="1636" customFormat="1" customHeight="1" ht="18.75" hidden="1">
      <c r="A304" s="1781"/>
      <c r="B304" s="1781"/>
      <c r="C304" s="370" t="s">
        <v>1184</v>
      </c>
      <c r="D304" s="2463"/>
      <c r="E304" s="2205"/>
      <c r="F304" s="2384"/>
      <c r="G304" s="2428"/>
      <c r="H304" s="1501"/>
      <c r="I304" s="652" t="s">
        <v>1183</v>
      </c>
      <c r="J304" s="572"/>
      <c r="K304" s="1501"/>
      <c r="L304" s="215"/>
      <c r="M304" s="342"/>
      <c r="N304" s="335"/>
      <c r="O304" s="1625"/>
      <c r="P304" s="1625"/>
      <c r="AH304" s="1632">
        <v>0</v>
      </c>
    </row>
    <row s="1636" customFormat="1" customHeight="1" ht="0.75" hidden="1">
      <c r="A305" s="1781"/>
      <c r="B305" s="1781"/>
      <c r="C305" s="370" t="s">
        <v>1191</v>
      </c>
      <c r="D305" s="2463"/>
      <c r="E305" s="2205"/>
      <c r="F305" s="2384"/>
      <c r="G305" s="401"/>
      <c r="H305" s="1501"/>
      <c r="I305" s="652"/>
      <c r="J305" s="572"/>
      <c r="K305" s="1501"/>
      <c r="L305" s="215"/>
      <c r="M305" s="342"/>
      <c r="N305" s="335"/>
      <c r="O305" s="1625"/>
      <c r="P305" s="1625"/>
      <c r="AH305" s="1632">
        <v>0</v>
      </c>
    </row>
    <row s="1636" customFormat="1" customHeight="1" ht="18.75" hidden="1">
      <c r="A306" s="1781" t="s">
        <v>307</v>
      </c>
      <c r="B306" s="1781" t="s">
        <v>308</v>
      </c>
      <c r="C306" s="370"/>
      <c r="D306" s="2463"/>
      <c r="E306" s="2205"/>
      <c r="F306" s="2384" t="str">
        <f>INDEX(PT_DIFFERENTIATION_VTAR,MATCH(A306,PT_DIFFERENTIATION_VTAR_ID,0))</f>
        <v>Тариф на подключение (технологическое присоединение) к централизованной системе водоотведения</v>
      </c>
      <c r="G306" s="2428" t="str">
        <f>INDEX(PT_DIFFERENTIATION_NTAR,MATCH(B306,PT_DIFFERENTIATION_NTAR_ID,0))</f>
        <v/>
      </c>
      <c r="H306" s="1863"/>
      <c r="I306" s="1740"/>
      <c r="J306" s="1774"/>
      <c r="K306" s="1779"/>
      <c r="L306" s="1863" t="s">
        <v>338</v>
      </c>
      <c r="M306" s="342"/>
      <c r="N306" s="335"/>
      <c r="O306" s="1625"/>
      <c r="P306" s="1625"/>
      <c r="AH306" s="1632">
        <v>0</v>
      </c>
    </row>
    <row s="1636" customFormat="1" customHeight="1" ht="18.75" hidden="1">
      <c r="A307" s="1781"/>
      <c r="B307" s="1781"/>
      <c r="C307" s="370" t="s">
        <v>1184</v>
      </c>
      <c r="D307" s="2463"/>
      <c r="E307" s="2205"/>
      <c r="F307" s="2384"/>
      <c r="G307" s="2428"/>
      <c r="H307" s="1501"/>
      <c r="I307" s="652" t="s">
        <v>1183</v>
      </c>
      <c r="J307" s="572"/>
      <c r="K307" s="1501"/>
      <c r="L307" s="215"/>
      <c r="M307" s="342"/>
      <c r="N307" s="335"/>
      <c r="O307" s="1625"/>
      <c r="P307" s="1625"/>
      <c r="AH307" s="1632">
        <v>0</v>
      </c>
    </row>
    <row s="1636" customFormat="1" customHeight="1" ht="1.05">
      <c r="A308" s="1781"/>
      <c r="B308" s="1781"/>
      <c r="C308" s="370" t="s">
        <v>1191</v>
      </c>
      <c r="D308" s="2463"/>
      <c r="E308" s="2205"/>
      <c r="F308" s="2384"/>
      <c r="G308" s="401"/>
      <c r="H308" s="1501"/>
      <c r="I308" s="652"/>
      <c r="J308" s="572"/>
      <c r="K308" s="1501"/>
      <c r="L308" s="215"/>
      <c r="M308" s="342"/>
      <c r="N308" s="335"/>
      <c r="O308" s="1625"/>
      <c r="P308" s="1625"/>
      <c r="AH308" s="1632">
        <v>1</v>
      </c>
    </row>
    <row customHeight="1" ht="27.299999999999997">
      <c r="A309" s="1781"/>
      <c r="B309" s="1781"/>
      <c r="D309" s="377"/>
      <c r="E309" s="148" t="s">
        <v>94</v>
      </c>
      <c r="F30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309" s="2461"/>
      <c r="H309" s="2461"/>
      <c r="I309" s="2461"/>
      <c r="J309" s="2461"/>
      <c r="K309" s="2461"/>
      <c r="L309" s="2461"/>
      <c r="M309" s="298"/>
      <c r="N309" s="335"/>
      <c r="AH309" s="375">
        <v>26</v>
      </c>
    </row>
    <row s="1636" customFormat="1" customHeight="1" ht="60.75" hidden="1">
      <c r="A310" s="1781" t="s">
        <v>157</v>
      </c>
      <c r="B310" s="1781" t="s">
        <v>158</v>
      </c>
      <c r="C310" s="370"/>
      <c r="D310" s="2463"/>
      <c r="E310" s="2205"/>
      <c r="F310" s="2384" t="str">
        <f>INDEX(PT_DIFFERENTIATION_VTAR,MATCH(A310,PT_DIFFERENTIATION_VTAR_ID,0))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310" s="2428" t="str">
        <f>INDEX(PT_DIFFERENTIATION_NTAR,MATCH(B310,PT_DIFFERENTIATION_NTAR_ID,0))</f>
        <v/>
      </c>
      <c r="H310" s="1863"/>
      <c r="I310" s="1740"/>
      <c r="J310" s="1774"/>
      <c r="K310" s="1779"/>
      <c r="L310" s="1863" t="s">
        <v>338</v>
      </c>
      <c r="M31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310" s="335"/>
      <c r="O310" s="1625"/>
      <c r="P310" s="1625"/>
      <c r="AH310" s="1632">
        <v>0</v>
      </c>
    </row>
    <row s="1636" customFormat="1" customHeight="1" ht="18.75" hidden="1">
      <c r="A311" s="1781"/>
      <c r="B311" s="1781"/>
      <c r="C311" s="370" t="s">
        <v>1184</v>
      </c>
      <c r="D311" s="2463"/>
      <c r="E311" s="2205"/>
      <c r="F311" s="2384"/>
      <c r="G311" s="2428"/>
      <c r="H311" s="1501"/>
      <c r="I311" s="652" t="s">
        <v>1183</v>
      </c>
      <c r="J311" s="572"/>
      <c r="K311" s="1501"/>
      <c r="L311" s="215"/>
      <c r="M311" s="2171"/>
      <c r="N311" s="335"/>
      <c r="O311" s="1625"/>
      <c r="P311" s="1625"/>
      <c r="AH311" s="1632">
        <v>0</v>
      </c>
    </row>
    <row s="1636" customFormat="1" customHeight="1" ht="0.75" hidden="1">
      <c r="A312" s="1781"/>
      <c r="B312" s="1781"/>
      <c r="C312" s="370" t="s">
        <v>1191</v>
      </c>
      <c r="D312" s="2463"/>
      <c r="E312" s="2205"/>
      <c r="F312" s="2384"/>
      <c r="G312" s="401"/>
      <c r="H312" s="1501"/>
      <c r="I312" s="652"/>
      <c r="J312" s="572"/>
      <c r="K312" s="1501"/>
      <c r="L312" s="215"/>
      <c r="M312" s="2171"/>
      <c r="N312" s="335"/>
      <c r="O312" s="1625"/>
      <c r="P312" s="1625"/>
      <c r="AH312" s="1632">
        <v>0</v>
      </c>
    </row>
    <row s="1636" customFormat="1" customHeight="1" ht="45" hidden="1">
      <c r="A313" s="1781" t="s">
        <v>165</v>
      </c>
      <c r="B313" s="1781" t="s">
        <v>166</v>
      </c>
      <c r="C313" s="370"/>
      <c r="D313" s="2463"/>
      <c r="E313" s="2205"/>
      <c r="F313" s="2384" t="str">
        <f>INDEX(PT_DIFFERENTIATION_VTAR,MATCH(A313,PT_DIFFERENTIATION_VTAR_ID,0))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313" s="2428" t="str">
        <f>INDEX(PT_DIFFERENTIATION_NTAR,MATCH(B313,PT_DIFFERENTIATION_NTAR_ID,0))</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H313" s="1863"/>
      <c r="I313" s="1740"/>
      <c r="J313" s="1774"/>
      <c r="K313" s="1779"/>
      <c r="L313" s="1863" t="s">
        <v>338</v>
      </c>
      <c r="M313" s="2172"/>
      <c r="N313" s="335"/>
      <c r="O313" s="1625"/>
      <c r="P313" s="1625"/>
      <c r="AH313" s="1632">
        <v>0</v>
      </c>
    </row>
    <row s="1636" customFormat="1" customHeight="1" ht="18.75" hidden="1">
      <c r="A314" s="1781"/>
      <c r="B314" s="1781"/>
      <c r="C314" s="370" t="s">
        <v>1184</v>
      </c>
      <c r="D314" s="2463"/>
      <c r="E314" s="2205"/>
      <c r="F314" s="2384"/>
      <c r="G314" s="2428"/>
      <c r="H314" s="1501"/>
      <c r="I314" s="652" t="s">
        <v>1183</v>
      </c>
      <c r="J314" s="572"/>
      <c r="K314" s="1501"/>
      <c r="L314" s="215"/>
      <c r="M314" s="1862"/>
      <c r="N314" s="335"/>
      <c r="O314" s="1625"/>
      <c r="P314" s="1625"/>
      <c r="AH314" s="1632">
        <v>0</v>
      </c>
    </row>
    <row s="1636" customFormat="1" customHeight="1" ht="18.75">
      <c r="A315" s="1824" t="s">
        <v>165</v>
      </c>
      <c r="B315" s="1824" t="s">
        <v>175</v>
      </c>
      <c r="C315" s="1688"/>
      <c r="D315" s="345"/>
      <c r="E315" s="1032"/>
      <c r="F315" s="1032"/>
      <c r="G315" s="2428" t="str">
        <f>INDEX(PT_DIFFERENTIATION_NTAR,MATCH(B315,PT_DIFFERENTIATION_NTAR_ID,0))</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H315" s="2272"/>
      <c r="I315" s="1740"/>
      <c r="J315" s="1774"/>
      <c r="K315" s="1779"/>
      <c r="L315" s="2272" t="s">
        <v>338</v>
      </c>
      <c r="M315" s="2319"/>
      <c r="N315" s="619"/>
      <c r="O315" s="1625"/>
      <c r="P315" s="1625"/>
      <c r="Q315" s="1636"/>
      <c r="R315" s="1636"/>
      <c r="S315" s="1636"/>
      <c r="T315" s="1636"/>
      <c r="U315" s="1636"/>
      <c r="V315" s="1636"/>
      <c r="W315" s="1636"/>
      <c r="X315" s="1636"/>
      <c r="Y315" s="1636"/>
      <c r="Z315" s="1636"/>
      <c r="AA315" s="1636"/>
      <c r="AB315" s="1636"/>
      <c r="AC315" s="1636"/>
      <c r="AD315" s="1636"/>
      <c r="AE315" s="1636"/>
      <c r="AF315" s="1636"/>
      <c r="AG315" s="1636"/>
      <c r="AH315" s="1636">
        <v>0</v>
      </c>
    </row>
    <row s="1636" customFormat="1" customHeight="1" ht="18.75">
      <c r="A316" s="1824"/>
      <c r="B316" s="1824"/>
      <c r="C316" s="1688" t="s">
        <v>1184</v>
      </c>
      <c r="D316" s="345"/>
      <c r="E316" s="1032"/>
      <c r="F316" s="1032"/>
      <c r="G316" s="2428"/>
      <c r="H316" s="3366"/>
      <c r="I316" s="3367" t="s">
        <v>1183</v>
      </c>
      <c r="J316" s="3368"/>
      <c r="K316" s="3369"/>
      <c r="L316" s="3370"/>
      <c r="M316" s="2319"/>
      <c r="N316" s="619"/>
      <c r="O316" s="1625"/>
      <c r="P316" s="1625"/>
      <c r="Q316" s="1636"/>
      <c r="R316" s="1636"/>
      <c r="S316" s="1636"/>
      <c r="T316" s="1636"/>
      <c r="U316" s="1636"/>
      <c r="V316" s="1636"/>
      <c r="W316" s="1636"/>
      <c r="X316" s="1636"/>
      <c r="Y316" s="1636"/>
      <c r="Z316" s="1636"/>
      <c r="AA316" s="1636"/>
      <c r="AB316" s="1636"/>
      <c r="AC316" s="1636"/>
      <c r="AD316" s="1636"/>
      <c r="AE316" s="1636"/>
      <c r="AF316" s="1636"/>
      <c r="AG316" s="1636"/>
      <c r="AH316" s="1636">
        <v>0</v>
      </c>
    </row>
    <row s="1636" customFormat="1" customHeight="1" ht="18.75">
      <c r="A317" s="1824" t="s">
        <v>165</v>
      </c>
      <c r="B317" s="1824" t="s">
        <v>180</v>
      </c>
      <c r="C317" s="1688"/>
      <c r="D317" s="345"/>
      <c r="E317" s="1032"/>
      <c r="F317" s="1032"/>
      <c r="G317" s="2428" t="str">
        <f>INDEX(PT_DIFFERENTIATION_NTAR,MATCH(B317,PT_DIFFERENTIATION_NTAR_ID,0))</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H317" s="2272"/>
      <c r="I317" s="1740"/>
      <c r="J317" s="1774"/>
      <c r="K317" s="1779"/>
      <c r="L317" s="2272" t="s">
        <v>338</v>
      </c>
      <c r="M317" s="2319"/>
      <c r="N317" s="619"/>
      <c r="O317" s="1625"/>
      <c r="P317" s="1625"/>
      <c r="Q317" s="1636"/>
      <c r="R317" s="1636"/>
      <c r="S317" s="1636"/>
      <c r="T317" s="1636"/>
      <c r="U317" s="1636"/>
      <c r="V317" s="1636"/>
      <c r="W317" s="1636"/>
      <c r="X317" s="1636"/>
      <c r="Y317" s="1636"/>
      <c r="Z317" s="1636"/>
      <c r="AA317" s="1636"/>
      <c r="AB317" s="1636"/>
      <c r="AC317" s="1636"/>
      <c r="AD317" s="1636"/>
      <c r="AE317" s="1636"/>
      <c r="AF317" s="1636"/>
      <c r="AG317" s="1636"/>
      <c r="AH317" s="1636">
        <v>0</v>
      </c>
    </row>
    <row s="1636" customFormat="1" customHeight="1" ht="18.75">
      <c r="A318" s="1824"/>
      <c r="B318" s="1824"/>
      <c r="C318" s="1688" t="s">
        <v>1184</v>
      </c>
      <c r="D318" s="345"/>
      <c r="E318" s="1032"/>
      <c r="F318" s="1032"/>
      <c r="G318" s="2428"/>
      <c r="H318" s="3376"/>
      <c r="I318" s="3377" t="s">
        <v>1183</v>
      </c>
      <c r="J318" s="3378"/>
      <c r="K318" s="3379"/>
      <c r="L318" s="3380"/>
      <c r="M318" s="2319"/>
      <c r="N318" s="619"/>
      <c r="O318" s="1625"/>
      <c r="P318" s="1625"/>
      <c r="Q318" s="1636"/>
      <c r="R318" s="1636"/>
      <c r="S318" s="1636"/>
      <c r="T318" s="1636"/>
      <c r="U318" s="1636"/>
      <c r="V318" s="1636"/>
      <c r="W318" s="1636"/>
      <c r="X318" s="1636"/>
      <c r="Y318" s="1636"/>
      <c r="Z318" s="1636"/>
      <c r="AA318" s="1636"/>
      <c r="AB318" s="1636"/>
      <c r="AC318" s="1636"/>
      <c r="AD318" s="1636"/>
      <c r="AE318" s="1636"/>
      <c r="AF318" s="1636"/>
      <c r="AG318" s="1636"/>
      <c r="AH318" s="1636">
        <v>0</v>
      </c>
    </row>
    <row s="1636" customFormat="1" customHeight="1" ht="18.75">
      <c r="A319" s="1824" t="s">
        <v>165</v>
      </c>
      <c r="B319" s="1824" t="s">
        <v>185</v>
      </c>
      <c r="C319" s="1688"/>
      <c r="D319" s="345"/>
      <c r="E319" s="1032"/>
      <c r="F319" s="1032"/>
      <c r="G319" s="2428" t="str">
        <f>INDEX(PT_DIFFERENTIATION_NTAR,MATCH(B319,PT_DIFFERENTIATION_NTAR_ID,0))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H319" s="2272"/>
      <c r="I319" s="1740"/>
      <c r="J319" s="1774"/>
      <c r="K319" s="1779"/>
      <c r="L319" s="2272" t="s">
        <v>338</v>
      </c>
      <c r="M319" s="2319"/>
      <c r="N319" s="619"/>
      <c r="O319" s="1625"/>
      <c r="P319" s="1625"/>
      <c r="Q319" s="1636"/>
      <c r="R319" s="1636"/>
      <c r="S319" s="1636"/>
      <c r="T319" s="1636"/>
      <c r="U319" s="1636"/>
      <c r="V319" s="1636"/>
      <c r="W319" s="1636"/>
      <c r="X319" s="1636"/>
      <c r="Y319" s="1636"/>
      <c r="Z319" s="1636"/>
      <c r="AA319" s="1636"/>
      <c r="AB319" s="1636"/>
      <c r="AC319" s="1636"/>
      <c r="AD319" s="1636"/>
      <c r="AE319" s="1636"/>
      <c r="AF319" s="1636"/>
      <c r="AG319" s="1636"/>
      <c r="AH319" s="1636">
        <v>0</v>
      </c>
    </row>
    <row s="1636" customFormat="1" customHeight="1" ht="18.75">
      <c r="A320" s="1824"/>
      <c r="B320" s="1824"/>
      <c r="C320" s="1688" t="s">
        <v>1184</v>
      </c>
      <c r="D320" s="345"/>
      <c r="E320" s="1032"/>
      <c r="F320" s="1032"/>
      <c r="G320" s="2428"/>
      <c r="H320" s="3381"/>
      <c r="I320" s="3382" t="s">
        <v>1183</v>
      </c>
      <c r="J320" s="3383"/>
      <c r="K320" s="3384"/>
      <c r="L320" s="3385"/>
      <c r="M320" s="2319"/>
      <c r="N320" s="619"/>
      <c r="O320" s="1625"/>
      <c r="P320" s="1625"/>
      <c r="Q320" s="1636"/>
      <c r="R320" s="1636"/>
      <c r="S320" s="1636"/>
      <c r="T320" s="1636"/>
      <c r="U320" s="1636"/>
      <c r="V320" s="1636"/>
      <c r="W320" s="1636"/>
      <c r="X320" s="1636"/>
      <c r="Y320" s="1636"/>
      <c r="Z320" s="1636"/>
      <c r="AA320" s="1636"/>
      <c r="AB320" s="1636"/>
      <c r="AC320" s="1636"/>
      <c r="AD320" s="1636"/>
      <c r="AE320" s="1636"/>
      <c r="AF320" s="1636"/>
      <c r="AG320" s="1636"/>
      <c r="AH320" s="1636">
        <v>0</v>
      </c>
    </row>
    <row s="1636" customFormat="1" customHeight="1" ht="18.75">
      <c r="A321" s="1824" t="s">
        <v>165</v>
      </c>
      <c r="B321" s="1824" t="s">
        <v>190</v>
      </c>
      <c r="C321" s="1688"/>
      <c r="D321" s="345"/>
      <c r="E321" s="1032"/>
      <c r="F321" s="1032"/>
      <c r="G321" s="2428" t="str">
        <f>INDEX(PT_DIFFERENTIATION_NTAR,MATCH(B321,PT_DIFFERENTIATION_NTAR_ID,0))</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H321" s="2272"/>
      <c r="I321" s="1740"/>
      <c r="J321" s="1774"/>
      <c r="K321" s="1779"/>
      <c r="L321" s="2272" t="s">
        <v>338</v>
      </c>
      <c r="M321" s="2319"/>
      <c r="N321" s="619"/>
      <c r="O321" s="1625"/>
      <c r="P321" s="1625"/>
      <c r="Q321" s="1636"/>
      <c r="R321" s="1636"/>
      <c r="S321" s="1636"/>
      <c r="T321" s="1636"/>
      <c r="U321" s="1636"/>
      <c r="V321" s="1636"/>
      <c r="W321" s="1636"/>
      <c r="X321" s="1636"/>
      <c r="Y321" s="1636"/>
      <c r="Z321" s="1636"/>
      <c r="AA321" s="1636"/>
      <c r="AB321" s="1636"/>
      <c r="AC321" s="1636"/>
      <c r="AD321" s="1636"/>
      <c r="AE321" s="1636"/>
      <c r="AF321" s="1636"/>
      <c r="AG321" s="1636"/>
      <c r="AH321" s="1636">
        <v>0</v>
      </c>
    </row>
    <row s="1636" customFormat="1" customHeight="1" ht="18.75">
      <c r="A322" s="1824"/>
      <c r="B322" s="1824"/>
      <c r="C322" s="1688" t="s">
        <v>1184</v>
      </c>
      <c r="D322" s="345"/>
      <c r="E322" s="1032"/>
      <c r="F322" s="1032"/>
      <c r="G322" s="2428"/>
      <c r="H322" s="3386"/>
      <c r="I322" s="3387" t="s">
        <v>1183</v>
      </c>
      <c r="J322" s="3388"/>
      <c r="K322" s="3389"/>
      <c r="L322" s="3390"/>
      <c r="M322" s="2319"/>
      <c r="N322" s="619"/>
      <c r="O322" s="1625"/>
      <c r="P322" s="1625"/>
      <c r="Q322" s="1636"/>
      <c r="R322" s="1636"/>
      <c r="S322" s="1636"/>
      <c r="T322" s="1636"/>
      <c r="U322" s="1636"/>
      <c r="V322" s="1636"/>
      <c r="W322" s="1636"/>
      <c r="X322" s="1636"/>
      <c r="Y322" s="1636"/>
      <c r="Z322" s="1636"/>
      <c r="AA322" s="1636"/>
      <c r="AB322" s="1636"/>
      <c r="AC322" s="1636"/>
      <c r="AD322" s="1636"/>
      <c r="AE322" s="1636"/>
      <c r="AF322" s="1636"/>
      <c r="AG322" s="1636"/>
      <c r="AH322" s="1636">
        <v>0</v>
      </c>
    </row>
    <row s="1636" customFormat="1" customHeight="1" ht="18.75">
      <c r="A323" s="1824" t="s">
        <v>165</v>
      </c>
      <c r="B323" s="1824" t="s">
        <v>195</v>
      </c>
      <c r="C323" s="1688"/>
      <c r="D323" s="345"/>
      <c r="E323" s="1032"/>
      <c r="F323" s="1032"/>
      <c r="G323" s="2428" t="str">
        <f>INDEX(PT_DIFFERENTIATION_NTAR,MATCH(B323,PT_DIFFERENTIATION_NTAR_ID,0))</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H323" s="2272"/>
      <c r="I323" s="1740"/>
      <c r="J323" s="1774"/>
      <c r="K323" s="1779"/>
      <c r="L323" s="2272" t="s">
        <v>338</v>
      </c>
      <c r="M323" s="2319"/>
      <c r="N323" s="619"/>
      <c r="O323" s="1625"/>
      <c r="P323" s="1625"/>
      <c r="Q323" s="1636"/>
      <c r="R323" s="1636"/>
      <c r="S323" s="1636"/>
      <c r="T323" s="1636"/>
      <c r="U323" s="1636"/>
      <c r="V323" s="1636"/>
      <c r="W323" s="1636"/>
      <c r="X323" s="1636"/>
      <c r="Y323" s="1636"/>
      <c r="Z323" s="1636"/>
      <c r="AA323" s="1636"/>
      <c r="AB323" s="1636"/>
      <c r="AC323" s="1636"/>
      <c r="AD323" s="1636"/>
      <c r="AE323" s="1636"/>
      <c r="AF323" s="1636"/>
      <c r="AG323" s="1636"/>
      <c r="AH323" s="1636">
        <v>0</v>
      </c>
    </row>
    <row s="1636" customFormat="1" customHeight="1" ht="18.75">
      <c r="A324" s="1824"/>
      <c r="B324" s="1824"/>
      <c r="C324" s="1688" t="s">
        <v>1184</v>
      </c>
      <c r="D324" s="345"/>
      <c r="E324" s="1032"/>
      <c r="F324" s="1032"/>
      <c r="G324" s="2428"/>
      <c r="H324" s="3391"/>
      <c r="I324" s="3392" t="s">
        <v>1183</v>
      </c>
      <c r="J324" s="3393"/>
      <c r="K324" s="3394"/>
      <c r="L324" s="3395"/>
      <c r="M324" s="2319"/>
      <c r="N324" s="619"/>
      <c r="O324" s="1625"/>
      <c r="P324" s="1625"/>
      <c r="Q324" s="1636"/>
      <c r="R324" s="1636"/>
      <c r="S324" s="1636"/>
      <c r="T324" s="1636"/>
      <c r="U324" s="1636"/>
      <c r="V324" s="1636"/>
      <c r="W324" s="1636"/>
      <c r="X324" s="1636"/>
      <c r="Y324" s="1636"/>
      <c r="Z324" s="1636"/>
      <c r="AA324" s="1636"/>
      <c r="AB324" s="1636"/>
      <c r="AC324" s="1636"/>
      <c r="AD324" s="1636"/>
      <c r="AE324" s="1636"/>
      <c r="AF324" s="1636"/>
      <c r="AG324" s="1636"/>
      <c r="AH324" s="1636">
        <v>0</v>
      </c>
    </row>
    <row s="1636" customFormat="1" customHeight="1" ht="0.75" hidden="1">
      <c r="A325" s="1781"/>
      <c r="B325" s="1781"/>
      <c r="C325" s="370" t="s">
        <v>1191</v>
      </c>
      <c r="D325" s="2463"/>
      <c r="E325" s="2205"/>
      <c r="F325" s="2384"/>
      <c r="G325" s="401"/>
      <c r="H325" s="1501"/>
      <c r="I325" s="652"/>
      <c r="J325" s="572"/>
      <c r="K325" s="1501"/>
      <c r="L325" s="215"/>
      <c r="M325" s="342"/>
      <c r="N325" s="335"/>
      <c r="O325" s="1625"/>
      <c r="P325" s="1625"/>
      <c r="AH325" s="1632">
        <v>0</v>
      </c>
    </row>
    <row s="1636" customFormat="1" customHeight="1" ht="45" hidden="1">
      <c r="A326" s="1781" t="s">
        <v>201</v>
      </c>
      <c r="B326" s="1781" t="s">
        <v>202</v>
      </c>
      <c r="C326" s="370"/>
      <c r="D326" s="2463"/>
      <c r="E326" s="2205"/>
      <c r="F326" s="2384" t="str">
        <f>INDEX(PT_DIFFERENTIATION_VTAR,MATCH(A326,PT_DIFFERENTIATION_VTAR_ID,0))</f>
        <v>Тарифы на теплоноситель, поставляемый теплоснабжающими организациями потребителям, другим теплоснабжающим организациям</v>
      </c>
      <c r="G326" s="2428" t="str">
        <f>INDEX(PT_DIFFERENTIATION_NTAR,MATCH(B326,PT_DIFFERENTIATION_NTAR_ID,0))</f>
        <v/>
      </c>
      <c r="H326" s="1863"/>
      <c r="I326" s="1740"/>
      <c r="J326" s="1774"/>
      <c r="K326" s="1779"/>
      <c r="L326" s="1863" t="s">
        <v>338</v>
      </c>
      <c r="M326" s="342"/>
      <c r="N326" s="335"/>
      <c r="O326" s="1625"/>
      <c r="P326" s="1625"/>
      <c r="AH326" s="1632">
        <v>0</v>
      </c>
    </row>
    <row s="1636" customFormat="1" customHeight="1" ht="18.75" hidden="1">
      <c r="A327" s="1781"/>
      <c r="B327" s="1781"/>
      <c r="C327" s="370" t="s">
        <v>1184</v>
      </c>
      <c r="D327" s="2463"/>
      <c r="E327" s="2205"/>
      <c r="F327" s="2384"/>
      <c r="G327" s="2428"/>
      <c r="H327" s="1501"/>
      <c r="I327" s="652" t="s">
        <v>1183</v>
      </c>
      <c r="J327" s="572"/>
      <c r="K327" s="1501"/>
      <c r="L327" s="215"/>
      <c r="M327" s="342"/>
      <c r="N327" s="335"/>
      <c r="O327" s="1625"/>
      <c r="P327" s="1625"/>
      <c r="AH327" s="1632">
        <v>0</v>
      </c>
    </row>
    <row s="1636" customFormat="1" customHeight="1" ht="0.75" hidden="1">
      <c r="A328" s="1781"/>
      <c r="B328" s="1781"/>
      <c r="C328" s="370" t="s">
        <v>1191</v>
      </c>
      <c r="D328" s="2463"/>
      <c r="E328" s="2205"/>
      <c r="F328" s="2384"/>
      <c r="G328" s="401"/>
      <c r="H328" s="1501"/>
      <c r="I328" s="652"/>
      <c r="J328" s="572"/>
      <c r="K328" s="1501"/>
      <c r="L328" s="215"/>
      <c r="M328" s="342"/>
      <c r="N328" s="335"/>
      <c r="O328" s="1625"/>
      <c r="P328" s="1625"/>
      <c r="AH328" s="1632">
        <v>0</v>
      </c>
    </row>
    <row s="1636" customFormat="1" customHeight="1" ht="45" hidden="1">
      <c r="A329" s="1781" t="s">
        <v>207</v>
      </c>
      <c r="B329" s="1781" t="s">
        <v>208</v>
      </c>
      <c r="C329" s="370"/>
      <c r="D329" s="2463"/>
      <c r="E329" s="2205"/>
      <c r="F329" s="2384" t="str">
        <f>INDEX(PT_DIFFERENTIATION_VTAR,MATCH(A329,PT_DIFFERENTIATION_VTAR_ID,0))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29" s="2428" t="str">
        <f>INDEX(PT_DIFFERENTIATION_NTAR,MATCH(B329,PT_DIFFERENTIATION_NTAR_ID,0))</f>
        <v/>
      </c>
      <c r="H329" s="1863"/>
      <c r="I329" s="1740"/>
      <c r="J329" s="1774"/>
      <c r="K329" s="1779"/>
      <c r="L329" s="1863" t="s">
        <v>338</v>
      </c>
      <c r="M329" s="342"/>
      <c r="N329" s="335"/>
      <c r="O329" s="1625"/>
      <c r="P329" s="1625"/>
      <c r="AH329" s="1632">
        <v>0</v>
      </c>
    </row>
    <row s="1636" customFormat="1" customHeight="1" ht="18.75" hidden="1">
      <c r="A330" s="1781"/>
      <c r="B330" s="1781"/>
      <c r="C330" s="370" t="s">
        <v>1184</v>
      </c>
      <c r="D330" s="2463"/>
      <c r="E330" s="2205"/>
      <c r="F330" s="2384"/>
      <c r="G330" s="2428"/>
      <c r="H330" s="1501"/>
      <c r="I330" s="652" t="s">
        <v>1183</v>
      </c>
      <c r="J330" s="572"/>
      <c r="K330" s="1501"/>
      <c r="L330" s="215"/>
      <c r="M330" s="342"/>
      <c r="N330" s="335"/>
      <c r="O330" s="1625"/>
      <c r="P330" s="1625"/>
      <c r="AH330" s="1632">
        <v>0</v>
      </c>
    </row>
    <row s="1636" customFormat="1" customHeight="1" ht="0.75" hidden="1">
      <c r="A331" s="1781"/>
      <c r="B331" s="1781"/>
      <c r="C331" s="370" t="s">
        <v>1191</v>
      </c>
      <c r="D331" s="2463"/>
      <c r="E331" s="2205"/>
      <c r="F331" s="2384"/>
      <c r="G331" s="401"/>
      <c r="H331" s="1501"/>
      <c r="I331" s="652"/>
      <c r="J331" s="572"/>
      <c r="K331" s="1501"/>
      <c r="L331" s="215"/>
      <c r="M331" s="342"/>
      <c r="N331" s="335"/>
      <c r="O331" s="1625"/>
      <c r="P331" s="1625"/>
      <c r="AH331" s="1632">
        <v>0</v>
      </c>
    </row>
    <row s="1636" customFormat="1" customHeight="1" ht="18.75" hidden="1">
      <c r="A332" s="1781" t="s">
        <v>213</v>
      </c>
      <c r="B332" s="1781" t="s">
        <v>214</v>
      </c>
      <c r="C332" s="370"/>
      <c r="D332" s="2463"/>
      <c r="E332" s="2205"/>
      <c r="F332" s="2384" t="str">
        <f>INDEX(PT_DIFFERENTIATION_VTAR,MATCH(A332,PT_DIFFERENTIATION_VTAR_ID,0))</f>
        <v>Тарифы на услуги по передаче тепловой энергии</v>
      </c>
      <c r="G332" s="2428" t="str">
        <f>INDEX(PT_DIFFERENTIATION_NTAR,MATCH(B332,PT_DIFFERENTIATION_NTAR_ID,0))</f>
        <v/>
      </c>
      <c r="H332" s="1863"/>
      <c r="I332" s="1740"/>
      <c r="J332" s="1774"/>
      <c r="K332" s="1779"/>
      <c r="L332" s="1863" t="s">
        <v>338</v>
      </c>
      <c r="M332" s="342"/>
      <c r="N332" s="335"/>
      <c r="O332" s="1625"/>
      <c r="P332" s="1625"/>
      <c r="AH332" s="1632">
        <v>0</v>
      </c>
    </row>
    <row s="1636" customFormat="1" customHeight="1" ht="18.75" hidden="1">
      <c r="A333" s="1781"/>
      <c r="B333" s="1781"/>
      <c r="C333" s="370" t="s">
        <v>1184</v>
      </c>
      <c r="D333" s="2463"/>
      <c r="E333" s="2205"/>
      <c r="F333" s="2384"/>
      <c r="G333" s="2428"/>
      <c r="H333" s="1501"/>
      <c r="I333" s="652" t="s">
        <v>1183</v>
      </c>
      <c r="J333" s="572"/>
      <c r="K333" s="1501"/>
      <c r="L333" s="215"/>
      <c r="M333" s="342"/>
      <c r="N333" s="335"/>
      <c r="O333" s="1625"/>
      <c r="P333" s="1625"/>
      <c r="AH333" s="1632">
        <v>0</v>
      </c>
    </row>
    <row s="1636" customFormat="1" customHeight="1" ht="0.75" hidden="1">
      <c r="A334" s="1781"/>
      <c r="B334" s="1781"/>
      <c r="C334" s="370" t="s">
        <v>1191</v>
      </c>
      <c r="D334" s="2463"/>
      <c r="E334" s="2205"/>
      <c r="F334" s="2384"/>
      <c r="G334" s="401"/>
      <c r="H334" s="1501"/>
      <c r="I334" s="652"/>
      <c r="J334" s="572"/>
      <c r="K334" s="1501"/>
      <c r="L334" s="215"/>
      <c r="M334" s="342"/>
      <c r="N334" s="335"/>
      <c r="O334" s="1625"/>
      <c r="P334" s="1625"/>
      <c r="AH334" s="1632">
        <v>0</v>
      </c>
    </row>
    <row s="1636" customFormat="1" customHeight="1" ht="18.75" hidden="1">
      <c r="A335" s="1781" t="s">
        <v>219</v>
      </c>
      <c r="B335" s="1781" t="s">
        <v>220</v>
      </c>
      <c r="C335" s="370"/>
      <c r="D335" s="2463"/>
      <c r="E335" s="2205"/>
      <c r="F335" s="2384" t="str">
        <f>INDEX(PT_DIFFERENTIATION_VTAR,MATCH(A335,PT_DIFFERENTIATION_VTAR_ID,0))</f>
        <v>Тарифы на услуги по передаче теплоносителя</v>
      </c>
      <c r="G335" s="2428" t="str">
        <f>INDEX(PT_DIFFERENTIATION_NTAR,MATCH(B335,PT_DIFFERENTIATION_NTAR_ID,0))</f>
        <v/>
      </c>
      <c r="H335" s="1863"/>
      <c r="I335" s="1740"/>
      <c r="J335" s="1774"/>
      <c r="K335" s="1779"/>
      <c r="L335" s="1863" t="s">
        <v>338</v>
      </c>
      <c r="M335" s="342"/>
      <c r="N335" s="335"/>
      <c r="O335" s="1625"/>
      <c r="P335" s="1625"/>
      <c r="AH335" s="1632">
        <v>0</v>
      </c>
    </row>
    <row s="1636" customFormat="1" customHeight="1" ht="18.75" hidden="1">
      <c r="A336" s="1781"/>
      <c r="B336" s="1781"/>
      <c r="C336" s="370" t="s">
        <v>1184</v>
      </c>
      <c r="D336" s="2463"/>
      <c r="E336" s="2205"/>
      <c r="F336" s="2384"/>
      <c r="G336" s="2428"/>
      <c r="H336" s="1501"/>
      <c r="I336" s="652" t="s">
        <v>1183</v>
      </c>
      <c r="J336" s="572"/>
      <c r="K336" s="1501"/>
      <c r="L336" s="215"/>
      <c r="M336" s="342"/>
      <c r="N336" s="335"/>
      <c r="O336" s="1625"/>
      <c r="P336" s="1625"/>
      <c r="AH336" s="1632">
        <v>0</v>
      </c>
    </row>
    <row s="1636" customFormat="1" customHeight="1" ht="0.75" hidden="1">
      <c r="A337" s="1781"/>
      <c r="B337" s="1781"/>
      <c r="C337" s="370" t="s">
        <v>1191</v>
      </c>
      <c r="D337" s="2463"/>
      <c r="E337" s="2205"/>
      <c r="F337" s="2384"/>
      <c r="G337" s="401"/>
      <c r="H337" s="1501"/>
      <c r="I337" s="652"/>
      <c r="J337" s="572"/>
      <c r="K337" s="1501"/>
      <c r="L337" s="215"/>
      <c r="M337" s="342"/>
      <c r="N337" s="335"/>
      <c r="O337" s="1625"/>
      <c r="P337" s="1625"/>
      <c r="AH337" s="1632">
        <v>0</v>
      </c>
    </row>
    <row s="1636" customFormat="1" customHeight="1" ht="18.75" hidden="1">
      <c r="A338" s="1781" t="s">
        <v>225</v>
      </c>
      <c r="B338" s="1781" t="s">
        <v>226</v>
      </c>
      <c r="C338" s="370"/>
      <c r="D338" s="2463"/>
      <c r="E338" s="2205"/>
      <c r="F338" s="2384" t="str">
        <f>INDEX(PT_DIFFERENTIATION_VTAR,MATCH(A338,PT_DIFFERENTIATION_VTAR_ID,0))</f>
        <v>Плата за услуги по поддержанию резервной тепловой мощности при отсутствии потребления тепловой энергии</v>
      </c>
      <c r="G338" s="2428" t="str">
        <f>INDEX(PT_DIFFERENTIATION_NTAR,MATCH(B338,PT_DIFFERENTIATION_NTAR_ID,0))</f>
        <v/>
      </c>
      <c r="H338" s="1863"/>
      <c r="I338" s="1740"/>
      <c r="J338" s="1774"/>
      <c r="K338" s="1779"/>
      <c r="L338" s="1863" t="s">
        <v>338</v>
      </c>
      <c r="M338" s="342"/>
      <c r="N338" s="335"/>
      <c r="O338" s="1625"/>
      <c r="P338" s="1625"/>
      <c r="AH338" s="1632">
        <v>0</v>
      </c>
    </row>
    <row s="1636" customFormat="1" customHeight="1" ht="18.75" hidden="1">
      <c r="A339" s="1781"/>
      <c r="B339" s="1781"/>
      <c r="C339" s="370" t="s">
        <v>1184</v>
      </c>
      <c r="D339" s="2463"/>
      <c r="E339" s="2205"/>
      <c r="F339" s="2384"/>
      <c r="G339" s="2428"/>
      <c r="H339" s="1501"/>
      <c r="I339" s="652" t="s">
        <v>1183</v>
      </c>
      <c r="J339" s="572"/>
      <c r="K339" s="1501"/>
      <c r="L339" s="215"/>
      <c r="M339" s="342"/>
      <c r="N339" s="335"/>
      <c r="O339" s="1625"/>
      <c r="P339" s="1625"/>
      <c r="AH339" s="1632">
        <v>0</v>
      </c>
    </row>
    <row s="1636" customFormat="1" customHeight="1" ht="0.75" hidden="1">
      <c r="A340" s="1781"/>
      <c r="B340" s="1781"/>
      <c r="C340" s="370" t="s">
        <v>1191</v>
      </c>
      <c r="D340" s="2463"/>
      <c r="E340" s="2205"/>
      <c r="F340" s="2384"/>
      <c r="G340" s="401"/>
      <c r="H340" s="1501"/>
      <c r="I340" s="652"/>
      <c r="J340" s="572"/>
      <c r="K340" s="1501"/>
      <c r="L340" s="215"/>
      <c r="M340" s="342"/>
      <c r="N340" s="335"/>
      <c r="O340" s="1625"/>
      <c r="P340" s="1625"/>
      <c r="AH340" s="1632">
        <v>0</v>
      </c>
    </row>
    <row s="1636" customFormat="1" customHeight="1" ht="18.75" hidden="1">
      <c r="A341" s="1781" t="s">
        <v>231</v>
      </c>
      <c r="B341" s="1781" t="s">
        <v>232</v>
      </c>
      <c r="C341" s="370"/>
      <c r="D341" s="2463"/>
      <c r="E341" s="2205"/>
      <c r="F341" s="2384" t="str">
        <f>INDEX(PT_DIFFERENTIATION_VTAR,MATCH(A341,PT_DIFFERENTIATION_VTAR_ID,0))</f>
        <v>Плата за подключение (технологическое присоединение) к системе теплоснабжения</v>
      </c>
      <c r="G341" s="2428" t="str">
        <f>INDEX(PT_DIFFERENTIATION_NTAR,MATCH(B341,PT_DIFFERENTIATION_NTAR_ID,0))</f>
        <v/>
      </c>
      <c r="H341" s="1863"/>
      <c r="I341" s="1740"/>
      <c r="J341" s="1774"/>
      <c r="K341" s="1779"/>
      <c r="L341" s="1863" t="s">
        <v>338</v>
      </c>
      <c r="M341" s="342"/>
      <c r="N341" s="335"/>
      <c r="O341" s="1625"/>
      <c r="P341" s="1625"/>
      <c r="AH341" s="1632">
        <v>0</v>
      </c>
    </row>
    <row s="1636" customFormat="1" customHeight="1" ht="18.75" hidden="1">
      <c r="A342" s="1781"/>
      <c r="B342" s="1781"/>
      <c r="C342" s="370" t="s">
        <v>1184</v>
      </c>
      <c r="D342" s="2463"/>
      <c r="E342" s="2205"/>
      <c r="F342" s="2384"/>
      <c r="G342" s="2428"/>
      <c r="H342" s="1501"/>
      <c r="I342" s="652" t="s">
        <v>1183</v>
      </c>
      <c r="J342" s="572"/>
      <c r="K342" s="1501"/>
      <c r="L342" s="215"/>
      <c r="M342" s="342"/>
      <c r="N342" s="335"/>
      <c r="O342" s="1625"/>
      <c r="P342" s="1625"/>
      <c r="AH342" s="1632">
        <v>0</v>
      </c>
    </row>
    <row s="1636" customFormat="1" customHeight="1" ht="0.75" hidden="1">
      <c r="A343" s="1781"/>
      <c r="B343" s="1781"/>
      <c r="C343" s="370" t="s">
        <v>1191</v>
      </c>
      <c r="D343" s="2463"/>
      <c r="E343" s="2205"/>
      <c r="F343" s="2384"/>
      <c r="G343" s="401"/>
      <c r="H343" s="1501"/>
      <c r="I343" s="652"/>
      <c r="J343" s="572"/>
      <c r="K343" s="1501"/>
      <c r="L343" s="215"/>
      <c r="M343" s="342"/>
      <c r="N343" s="335"/>
      <c r="O343" s="1625"/>
      <c r="P343" s="1625"/>
      <c r="AH343" s="1632">
        <v>0</v>
      </c>
    </row>
    <row s="1636" customFormat="1" customHeight="1" ht="18.75" hidden="1">
      <c r="A344" s="1781" t="s">
        <v>237</v>
      </c>
      <c r="B344" s="1781" t="s">
        <v>238</v>
      </c>
      <c r="C344" s="370"/>
      <c r="D344" s="2463"/>
      <c r="E344" s="2205"/>
      <c r="F344" s="2384" t="str">
        <f>INDEX(PT_DIFFERENTIATION_VTAR,MATCH(A344,PT_DIFFERENTIATION_VTAR_ID,0))</f>
        <v>Плата за подключение (технологическое присоединение) к системе теплоснабжения (индивидуальная)</v>
      </c>
      <c r="G344" s="2428" t="str">
        <f>INDEX(PT_DIFFERENTIATION_NTAR,MATCH(B344,PT_DIFFERENTIATION_NTAR_ID,0))</f>
        <v/>
      </c>
      <c r="H344" s="1990"/>
      <c r="I344" s="1740"/>
      <c r="J344" s="1774"/>
      <c r="K344" s="1779"/>
      <c r="L344" s="1990" t="s">
        <v>338</v>
      </c>
      <c r="M344" s="342"/>
      <c r="N344" s="335"/>
      <c r="O344" s="1625"/>
      <c r="P344" s="1625"/>
      <c r="AH344" s="1632">
        <v>0</v>
      </c>
    </row>
    <row s="1636" customFormat="1" customHeight="1" ht="18.75" hidden="1">
      <c r="A345" s="1781"/>
      <c r="B345" s="1781"/>
      <c r="C345" s="370" t="s">
        <v>1184</v>
      </c>
      <c r="D345" s="2463"/>
      <c r="E345" s="2205"/>
      <c r="F345" s="2384"/>
      <c r="G345" s="2428"/>
      <c r="H345" s="1501"/>
      <c r="I345" s="652" t="s">
        <v>1183</v>
      </c>
      <c r="J345" s="572"/>
      <c r="K345" s="1501"/>
      <c r="L345" s="215"/>
      <c r="M345" s="342"/>
      <c r="N345" s="335"/>
      <c r="O345" s="1625"/>
      <c r="P345" s="1625"/>
      <c r="AH345" s="1632">
        <v>0</v>
      </c>
    </row>
    <row s="1636" customFormat="1" customHeight="1" ht="0.75" hidden="1">
      <c r="A346" s="1781"/>
      <c r="B346" s="1781"/>
      <c r="C346" s="370" t="s">
        <v>1191</v>
      </c>
      <c r="D346" s="2463"/>
      <c r="E346" s="2205"/>
      <c r="F346" s="2384"/>
      <c r="G346" s="401"/>
      <c r="H346" s="1501"/>
      <c r="I346" s="652"/>
      <c r="J346" s="572"/>
      <c r="K346" s="1501"/>
      <c r="L346" s="215"/>
      <c r="M346" s="342"/>
      <c r="N346" s="335"/>
      <c r="O346" s="1625"/>
      <c r="P346" s="1625"/>
      <c r="AH346" s="1632">
        <v>0</v>
      </c>
    </row>
    <row s="1636" customFormat="1" customHeight="1" ht="18.75" hidden="1">
      <c r="A347" s="1781" t="s">
        <v>257</v>
      </c>
      <c r="B347" s="1781" t="s">
        <v>258</v>
      </c>
      <c r="C347" s="370"/>
      <c r="D347" s="2463"/>
      <c r="E347" s="2205"/>
      <c r="F347" s="2384" t="str">
        <f>INDEX(PT_DIFFERENTIATION_VTAR,MATCH(A347,PT_DIFFERENTIATION_VTAR_ID,0))</f>
        <v>Тариф на питьевую воду (питьевое водоснабжение)</v>
      </c>
      <c r="G347" s="2428" t="str">
        <f>INDEX(PT_DIFFERENTIATION_NTAR,MATCH(B347,PT_DIFFERENTIATION_NTAR_ID,0))</f>
        <v/>
      </c>
      <c r="H347" s="1863"/>
      <c r="I347" s="1740"/>
      <c r="J347" s="1774"/>
      <c r="K347" s="1779"/>
      <c r="L347" s="1863" t="s">
        <v>338</v>
      </c>
      <c r="M347" s="342"/>
      <c r="N347" s="335"/>
      <c r="O347" s="1625"/>
      <c r="P347" s="1625"/>
      <c r="AH347" s="1632">
        <v>0</v>
      </c>
    </row>
    <row s="1636" customFormat="1" customHeight="1" ht="18.75" hidden="1">
      <c r="A348" s="1781"/>
      <c r="B348" s="1781"/>
      <c r="C348" s="370" t="s">
        <v>1184</v>
      </c>
      <c r="D348" s="2463"/>
      <c r="E348" s="2205"/>
      <c r="F348" s="2384"/>
      <c r="G348" s="2428"/>
      <c r="H348" s="1501"/>
      <c r="I348" s="652" t="s">
        <v>1183</v>
      </c>
      <c r="J348" s="572"/>
      <c r="K348" s="1501"/>
      <c r="L348" s="215"/>
      <c r="M348" s="342"/>
      <c r="N348" s="335"/>
      <c r="O348" s="1625"/>
      <c r="P348" s="1625"/>
      <c r="AH348" s="1632">
        <v>0</v>
      </c>
    </row>
    <row s="1636" customFormat="1" customHeight="1" ht="0.75" hidden="1">
      <c r="A349" s="1781"/>
      <c r="B349" s="1781"/>
      <c r="C349" s="370" t="s">
        <v>1191</v>
      </c>
      <c r="D349" s="2463"/>
      <c r="E349" s="2205"/>
      <c r="F349" s="2384"/>
      <c r="G349" s="401"/>
      <c r="H349" s="1501"/>
      <c r="I349" s="652"/>
      <c r="J349" s="572"/>
      <c r="K349" s="1501"/>
      <c r="L349" s="215"/>
      <c r="M349" s="342"/>
      <c r="N349" s="335"/>
      <c r="O349" s="1625"/>
      <c r="P349" s="1625"/>
      <c r="AH349" s="1632">
        <v>0</v>
      </c>
    </row>
    <row s="1636" customFormat="1" customHeight="1" ht="18.75" hidden="1">
      <c r="A350" s="1781" t="s">
        <v>262</v>
      </c>
      <c r="B350" s="1781" t="s">
        <v>263</v>
      </c>
      <c r="C350" s="370"/>
      <c r="D350" s="2463"/>
      <c r="E350" s="2205"/>
      <c r="F350" s="2384" t="str">
        <f>INDEX(PT_DIFFERENTIATION_VTAR,MATCH(A350,PT_DIFFERENTIATION_VTAR_ID,0))</f>
        <v>Тариф на техническую воду</v>
      </c>
      <c r="G350" s="2428" t="str">
        <f>INDEX(PT_DIFFERENTIATION_NTAR,MATCH(B350,PT_DIFFERENTIATION_NTAR_ID,0))</f>
        <v/>
      </c>
      <c r="H350" s="1863"/>
      <c r="I350" s="1740"/>
      <c r="J350" s="1774"/>
      <c r="K350" s="1779"/>
      <c r="L350" s="1863" t="s">
        <v>338</v>
      </c>
      <c r="M350" s="342"/>
      <c r="N350" s="335"/>
      <c r="O350" s="1625"/>
      <c r="P350" s="1625"/>
      <c r="AH350" s="1632">
        <v>0</v>
      </c>
    </row>
    <row s="1636" customFormat="1" customHeight="1" ht="18.75" hidden="1">
      <c r="A351" s="1781"/>
      <c r="B351" s="1781"/>
      <c r="C351" s="370" t="s">
        <v>1184</v>
      </c>
      <c r="D351" s="2463"/>
      <c r="E351" s="2205"/>
      <c r="F351" s="2384"/>
      <c r="G351" s="2428"/>
      <c r="H351" s="1501"/>
      <c r="I351" s="652" t="s">
        <v>1183</v>
      </c>
      <c r="J351" s="572"/>
      <c r="K351" s="1501"/>
      <c r="L351" s="215"/>
      <c r="M351" s="342"/>
      <c r="N351" s="335"/>
      <c r="O351" s="1625"/>
      <c r="P351" s="1625"/>
      <c r="AH351" s="1632">
        <v>0</v>
      </c>
    </row>
    <row s="1636" customFormat="1" customHeight="1" ht="0.75" hidden="1">
      <c r="A352" s="1781"/>
      <c r="B352" s="1781"/>
      <c r="C352" s="370" t="s">
        <v>1191</v>
      </c>
      <c r="D352" s="2463"/>
      <c r="E352" s="2205"/>
      <c r="F352" s="2384"/>
      <c r="G352" s="401"/>
      <c r="H352" s="1501"/>
      <c r="I352" s="652"/>
      <c r="J352" s="572"/>
      <c r="K352" s="1501"/>
      <c r="L352" s="215"/>
      <c r="M352" s="342"/>
      <c r="N352" s="335"/>
      <c r="O352" s="1625"/>
      <c r="P352" s="1625"/>
      <c r="AH352" s="1632">
        <v>0</v>
      </c>
    </row>
    <row s="1636" customFormat="1" customHeight="1" ht="18.75" hidden="1">
      <c r="A353" s="1781" t="s">
        <v>267</v>
      </c>
      <c r="B353" s="1781" t="s">
        <v>268</v>
      </c>
      <c r="C353" s="370"/>
      <c r="D353" s="2463"/>
      <c r="E353" s="2205"/>
      <c r="F353" s="2384" t="str">
        <f>INDEX(PT_DIFFERENTIATION_VTAR,MATCH(A353,PT_DIFFERENTIATION_VTAR_ID,0))</f>
        <v>Тариф на транспортировку воды</v>
      </c>
      <c r="G353" s="2428" t="str">
        <f>INDEX(PT_DIFFERENTIATION_NTAR,MATCH(B353,PT_DIFFERENTIATION_NTAR_ID,0))</f>
        <v/>
      </c>
      <c r="H353" s="1863"/>
      <c r="I353" s="1740"/>
      <c r="J353" s="1774"/>
      <c r="K353" s="1779"/>
      <c r="L353" s="1863" t="s">
        <v>338</v>
      </c>
      <c r="M353" s="342"/>
      <c r="N353" s="335"/>
      <c r="O353" s="1625"/>
      <c r="P353" s="1625"/>
      <c r="AH353" s="1632">
        <v>0</v>
      </c>
    </row>
    <row s="1636" customFormat="1" customHeight="1" ht="18.75" hidden="1">
      <c r="A354" s="1781"/>
      <c r="B354" s="1781"/>
      <c r="C354" s="370" t="s">
        <v>1184</v>
      </c>
      <c r="D354" s="2463"/>
      <c r="E354" s="2205"/>
      <c r="F354" s="2384"/>
      <c r="G354" s="2428"/>
      <c r="H354" s="1501"/>
      <c r="I354" s="652" t="s">
        <v>1183</v>
      </c>
      <c r="J354" s="572"/>
      <c r="K354" s="1501"/>
      <c r="L354" s="215"/>
      <c r="M354" s="342"/>
      <c r="N354" s="335"/>
      <c r="O354" s="1625"/>
      <c r="P354" s="1625"/>
      <c r="AH354" s="1632">
        <v>0</v>
      </c>
    </row>
    <row s="1636" customFormat="1" customHeight="1" ht="0.75" hidden="1">
      <c r="A355" s="1781"/>
      <c r="B355" s="1781"/>
      <c r="C355" s="370" t="s">
        <v>1191</v>
      </c>
      <c r="D355" s="2463"/>
      <c r="E355" s="2205"/>
      <c r="F355" s="2384"/>
      <c r="G355" s="401"/>
      <c r="H355" s="1501"/>
      <c r="I355" s="652"/>
      <c r="J355" s="572"/>
      <c r="K355" s="1501"/>
      <c r="L355" s="215"/>
      <c r="M355" s="342"/>
      <c r="N355" s="335"/>
      <c r="O355" s="1625"/>
      <c r="P355" s="1625"/>
      <c r="AH355" s="1632">
        <v>0</v>
      </c>
    </row>
    <row s="1636" customFormat="1" customHeight="1" ht="18.75" hidden="1">
      <c r="A356" s="1781" t="s">
        <v>272</v>
      </c>
      <c r="B356" s="1781" t="s">
        <v>273</v>
      </c>
      <c r="C356" s="370"/>
      <c r="D356" s="2463"/>
      <c r="E356" s="2205"/>
      <c r="F356" s="2384" t="str">
        <f>INDEX(PT_DIFFERENTIATION_VTAR,MATCH(A356,PT_DIFFERENTIATION_VTAR_ID,0))</f>
        <v>Тариф на подвоз воды</v>
      </c>
      <c r="G356" s="2428" t="str">
        <f>INDEX(PT_DIFFERENTIATION_NTAR,MATCH(B356,PT_DIFFERENTIATION_NTAR_ID,0))</f>
        <v/>
      </c>
      <c r="H356" s="1863"/>
      <c r="I356" s="1740"/>
      <c r="J356" s="1774"/>
      <c r="K356" s="1779"/>
      <c r="L356" s="1863" t="s">
        <v>338</v>
      </c>
      <c r="M356" s="342"/>
      <c r="N356" s="335"/>
      <c r="O356" s="1625"/>
      <c r="P356" s="1625"/>
      <c r="AH356" s="1632">
        <v>0</v>
      </c>
    </row>
    <row s="1636" customFormat="1" customHeight="1" ht="18.75" hidden="1">
      <c r="A357" s="1781"/>
      <c r="B357" s="1781"/>
      <c r="C357" s="370" t="s">
        <v>1184</v>
      </c>
      <c r="D357" s="2463"/>
      <c r="E357" s="2205"/>
      <c r="F357" s="2384"/>
      <c r="G357" s="2428"/>
      <c r="H357" s="1501"/>
      <c r="I357" s="652" t="s">
        <v>1183</v>
      </c>
      <c r="J357" s="572"/>
      <c r="K357" s="1501"/>
      <c r="L357" s="215"/>
      <c r="M357" s="342"/>
      <c r="N357" s="335"/>
      <c r="O357" s="1625"/>
      <c r="P357" s="1625"/>
      <c r="AH357" s="1632">
        <v>0</v>
      </c>
    </row>
    <row s="1636" customFormat="1" customHeight="1" ht="0.75" hidden="1">
      <c r="A358" s="1781"/>
      <c r="B358" s="1781"/>
      <c r="C358" s="370" t="s">
        <v>1191</v>
      </c>
      <c r="D358" s="2463"/>
      <c r="E358" s="2205"/>
      <c r="F358" s="2384"/>
      <c r="G358" s="401"/>
      <c r="H358" s="1501"/>
      <c r="I358" s="652"/>
      <c r="J358" s="572"/>
      <c r="K358" s="1501"/>
      <c r="L358" s="215"/>
      <c r="M358" s="342"/>
      <c r="N358" s="335"/>
      <c r="O358" s="1625"/>
      <c r="P358" s="1625"/>
      <c r="AH358" s="1632">
        <v>0</v>
      </c>
    </row>
    <row s="1636" customFormat="1" customHeight="1" ht="18.75" hidden="1">
      <c r="A359" s="1781" t="s">
        <v>277</v>
      </c>
      <c r="B359" s="1781" t="s">
        <v>278</v>
      </c>
      <c r="C359" s="370"/>
      <c r="D359" s="2463"/>
      <c r="E359" s="2205"/>
      <c r="F359" s="2384" t="str">
        <f>INDEX(PT_DIFFERENTIATION_VTAR,MATCH(A359,PT_DIFFERENTIATION_VTAR_ID,0))</f>
        <v>Тариф на подключение (технологическое присоединение) к централизованной системе холодного водоснабжения</v>
      </c>
      <c r="G359" s="2428" t="str">
        <f>INDEX(PT_DIFFERENTIATION_NTAR,MATCH(B359,PT_DIFFERENTIATION_NTAR_ID,0))</f>
        <v/>
      </c>
      <c r="H359" s="1863"/>
      <c r="I359" s="1740"/>
      <c r="J359" s="1774"/>
      <c r="K359" s="1779"/>
      <c r="L359" s="1863" t="s">
        <v>338</v>
      </c>
      <c r="M359" s="342"/>
      <c r="N359" s="335"/>
      <c r="O359" s="1625"/>
      <c r="P359" s="1625"/>
      <c r="AH359" s="1632">
        <v>0</v>
      </c>
    </row>
    <row s="1636" customFormat="1" customHeight="1" ht="18.75" hidden="1">
      <c r="A360" s="1781"/>
      <c r="B360" s="1781"/>
      <c r="C360" s="370" t="s">
        <v>1184</v>
      </c>
      <c r="D360" s="2463"/>
      <c r="E360" s="2205"/>
      <c r="F360" s="2384"/>
      <c r="G360" s="2428"/>
      <c r="H360" s="1501"/>
      <c r="I360" s="652" t="s">
        <v>1183</v>
      </c>
      <c r="J360" s="572"/>
      <c r="K360" s="1501"/>
      <c r="L360" s="215"/>
      <c r="M360" s="342"/>
      <c r="N360" s="335"/>
      <c r="O360" s="1625"/>
      <c r="P360" s="1625"/>
      <c r="AH360" s="1632">
        <v>0</v>
      </c>
    </row>
    <row s="1636" customFormat="1" customHeight="1" ht="0.75" hidden="1">
      <c r="A361" s="1781"/>
      <c r="B361" s="1781"/>
      <c r="C361" s="370" t="s">
        <v>1191</v>
      </c>
      <c r="D361" s="2463"/>
      <c r="E361" s="2205"/>
      <c r="F361" s="2384"/>
      <c r="G361" s="401"/>
      <c r="H361" s="1501"/>
      <c r="I361" s="652"/>
      <c r="J361" s="572"/>
      <c r="K361" s="1501"/>
      <c r="L361" s="215"/>
      <c r="M361" s="342"/>
      <c r="N361" s="335"/>
      <c r="O361" s="1625"/>
      <c r="P361" s="1625"/>
      <c r="AH361" s="1632">
        <v>0</v>
      </c>
    </row>
    <row s="1636" customFormat="1" customHeight="1" ht="18.75" hidden="1">
      <c r="A362" s="1781" t="s">
        <v>282</v>
      </c>
      <c r="B362" s="1781" t="s">
        <v>283</v>
      </c>
      <c r="C362" s="370"/>
      <c r="D362" s="2463"/>
      <c r="E362" s="2205"/>
      <c r="F362" s="2384" t="str">
        <f>INDEX(PT_DIFFERENTIATION_VTAR,MATCH(A362,PT_DIFFERENTIATION_VTAR_ID,0))</f>
        <v>Тариф на горячую воду (горячее водоснабжение)</v>
      </c>
      <c r="G362" s="2428" t="str">
        <f>INDEX(PT_DIFFERENTIATION_NTAR,MATCH(B362,PT_DIFFERENTIATION_NTAR_ID,0))</f>
        <v/>
      </c>
      <c r="H362" s="1863"/>
      <c r="I362" s="1740"/>
      <c r="J362" s="1774"/>
      <c r="K362" s="1779"/>
      <c r="L362" s="1863" t="s">
        <v>338</v>
      </c>
      <c r="M362" s="342"/>
      <c r="N362" s="335"/>
      <c r="O362" s="1625"/>
      <c r="P362" s="1625"/>
      <c r="AH362" s="1632">
        <v>0</v>
      </c>
    </row>
    <row s="1636" customFormat="1" customHeight="1" ht="18.75" hidden="1">
      <c r="A363" s="1781"/>
      <c r="B363" s="1781"/>
      <c r="C363" s="370" t="s">
        <v>1184</v>
      </c>
      <c r="D363" s="2463"/>
      <c r="E363" s="2205"/>
      <c r="F363" s="2384"/>
      <c r="G363" s="2428"/>
      <c r="H363" s="1501"/>
      <c r="I363" s="652" t="s">
        <v>1183</v>
      </c>
      <c r="J363" s="572"/>
      <c r="K363" s="1501"/>
      <c r="L363" s="215"/>
      <c r="M363" s="342"/>
      <c r="N363" s="335"/>
      <c r="O363" s="1625"/>
      <c r="P363" s="1625"/>
      <c r="AH363" s="1632">
        <v>0</v>
      </c>
    </row>
    <row s="1636" customFormat="1" customHeight="1" ht="0.75" hidden="1">
      <c r="A364" s="1781"/>
      <c r="B364" s="1781"/>
      <c r="C364" s="370" t="s">
        <v>1191</v>
      </c>
      <c r="D364" s="2463"/>
      <c r="E364" s="2205"/>
      <c r="F364" s="2384"/>
      <c r="G364" s="401"/>
      <c r="H364" s="1501"/>
      <c r="I364" s="652"/>
      <c r="J364" s="572"/>
      <c r="K364" s="1501"/>
      <c r="L364" s="215"/>
      <c r="M364" s="342"/>
      <c r="N364" s="335"/>
      <c r="O364" s="1625"/>
      <c r="P364" s="1625"/>
      <c r="AH364" s="1632">
        <v>0</v>
      </c>
    </row>
    <row s="1636" customFormat="1" customHeight="1" ht="18.75" hidden="1">
      <c r="A365" s="1781" t="s">
        <v>287</v>
      </c>
      <c r="B365" s="1781" t="s">
        <v>288</v>
      </c>
      <c r="C365" s="370"/>
      <c r="D365" s="2463"/>
      <c r="E365" s="2205"/>
      <c r="F365" s="2384" t="str">
        <f>INDEX(PT_DIFFERENTIATION_VTAR,MATCH(A365,PT_DIFFERENTIATION_VTAR_ID,0))</f>
        <v>Тариф на транспортировку горячей воды</v>
      </c>
      <c r="G365" s="2428" t="str">
        <f>INDEX(PT_DIFFERENTIATION_NTAR,MATCH(B365,PT_DIFFERENTIATION_NTAR_ID,0))</f>
        <v/>
      </c>
      <c r="H365" s="1863"/>
      <c r="I365" s="1740"/>
      <c r="J365" s="1774"/>
      <c r="K365" s="1779"/>
      <c r="L365" s="1863" t="s">
        <v>338</v>
      </c>
      <c r="M365" s="342"/>
      <c r="N365" s="335"/>
      <c r="O365" s="1625"/>
      <c r="P365" s="1625"/>
      <c r="AH365" s="1632">
        <v>0</v>
      </c>
    </row>
    <row s="1636" customFormat="1" customHeight="1" ht="18.75" hidden="1">
      <c r="A366" s="1781"/>
      <c r="B366" s="1781"/>
      <c r="C366" s="370" t="s">
        <v>1184</v>
      </c>
      <c r="D366" s="2463"/>
      <c r="E366" s="2205"/>
      <c r="F366" s="2384"/>
      <c r="G366" s="2428"/>
      <c r="H366" s="1501"/>
      <c r="I366" s="652" t="s">
        <v>1183</v>
      </c>
      <c r="J366" s="572"/>
      <c r="K366" s="1501"/>
      <c r="L366" s="215"/>
      <c r="M366" s="342"/>
      <c r="N366" s="335"/>
      <c r="O366" s="1625"/>
      <c r="P366" s="1625"/>
      <c r="AH366" s="1632">
        <v>0</v>
      </c>
    </row>
    <row s="1636" customFormat="1" customHeight="1" ht="0.75" hidden="1">
      <c r="A367" s="1781"/>
      <c r="B367" s="1781"/>
      <c r="C367" s="370" t="s">
        <v>1191</v>
      </c>
      <c r="D367" s="2463"/>
      <c r="E367" s="2205"/>
      <c r="F367" s="2384"/>
      <c r="G367" s="401"/>
      <c r="H367" s="1501"/>
      <c r="I367" s="652"/>
      <c r="J367" s="572"/>
      <c r="K367" s="1501"/>
      <c r="L367" s="215"/>
      <c r="M367" s="342"/>
      <c r="N367" s="335"/>
      <c r="O367" s="1625"/>
      <c r="P367" s="1625"/>
      <c r="AH367" s="1632">
        <v>0</v>
      </c>
    </row>
    <row s="1636" customFormat="1" customHeight="1" ht="18.75" hidden="1">
      <c r="A368" s="1781" t="s">
        <v>292</v>
      </c>
      <c r="B368" s="1781" t="s">
        <v>293</v>
      </c>
      <c r="C368" s="370"/>
      <c r="D368" s="2463"/>
      <c r="E368" s="2205"/>
      <c r="F368" s="2384" t="str">
        <f>INDEX(PT_DIFFERENTIATION_VTAR,MATCH(A368,PT_DIFFERENTIATION_VTAR_ID,0))</f>
        <v>Тариф на подключение (технологическое присоединение) к централизованной системе горячего водоснабжения</v>
      </c>
      <c r="G368" s="2428" t="str">
        <f>INDEX(PT_DIFFERENTIATION_NTAR,MATCH(B368,PT_DIFFERENTIATION_NTAR_ID,0))</f>
        <v/>
      </c>
      <c r="H368" s="1863"/>
      <c r="I368" s="1740"/>
      <c r="J368" s="1774"/>
      <c r="K368" s="1779"/>
      <c r="L368" s="1863" t="s">
        <v>338</v>
      </c>
      <c r="M368" s="342"/>
      <c r="N368" s="335"/>
      <c r="O368" s="1625"/>
      <c r="P368" s="1625"/>
      <c r="AH368" s="1632">
        <v>0</v>
      </c>
    </row>
    <row s="1636" customFormat="1" customHeight="1" ht="18.75" hidden="1">
      <c r="A369" s="1781"/>
      <c r="B369" s="1781"/>
      <c r="C369" s="370" t="s">
        <v>1184</v>
      </c>
      <c r="D369" s="2463"/>
      <c r="E369" s="2205"/>
      <c r="F369" s="2384"/>
      <c r="G369" s="2428"/>
      <c r="H369" s="1501"/>
      <c r="I369" s="652" t="s">
        <v>1183</v>
      </c>
      <c r="J369" s="572"/>
      <c r="K369" s="1501"/>
      <c r="L369" s="215"/>
      <c r="M369" s="342"/>
      <c r="N369" s="335"/>
      <c r="O369" s="1625"/>
      <c r="P369" s="1625"/>
      <c r="AH369" s="1632">
        <v>0</v>
      </c>
    </row>
    <row s="1636" customFormat="1" customHeight="1" ht="0.75" hidden="1">
      <c r="A370" s="1781"/>
      <c r="B370" s="1781"/>
      <c r="C370" s="370" t="s">
        <v>1191</v>
      </c>
      <c r="D370" s="2463"/>
      <c r="E370" s="2205"/>
      <c r="F370" s="2384"/>
      <c r="G370" s="401"/>
      <c r="H370" s="1501"/>
      <c r="I370" s="652"/>
      <c r="J370" s="572"/>
      <c r="K370" s="1501"/>
      <c r="L370" s="215"/>
      <c r="M370" s="342"/>
      <c r="N370" s="335"/>
      <c r="O370" s="1625"/>
      <c r="P370" s="1625"/>
      <c r="AH370" s="1632">
        <v>0</v>
      </c>
    </row>
    <row s="1636" customFormat="1" customHeight="1" ht="18.75" hidden="1">
      <c r="A371" s="1781" t="s">
        <v>297</v>
      </c>
      <c r="B371" s="1781" t="s">
        <v>298</v>
      </c>
      <c r="C371" s="370"/>
      <c r="D371" s="2463"/>
      <c r="E371" s="2205"/>
      <c r="F371" s="2384" t="str">
        <f>INDEX(PT_DIFFERENTIATION_VTAR,MATCH(A371,PT_DIFFERENTIATION_VTAR_ID,0))</f>
        <v>Тариф на водоотведение</v>
      </c>
      <c r="G371" s="2428" t="str">
        <f>INDEX(PT_DIFFERENTIATION_NTAR,MATCH(B371,PT_DIFFERENTIATION_NTAR_ID,0))</f>
        <v/>
      </c>
      <c r="H371" s="1863"/>
      <c r="I371" s="1740"/>
      <c r="J371" s="1774"/>
      <c r="K371" s="1779"/>
      <c r="L371" s="1863" t="s">
        <v>338</v>
      </c>
      <c r="M371" s="342"/>
      <c r="N371" s="335"/>
      <c r="O371" s="1625"/>
      <c r="P371" s="1625"/>
      <c r="AH371" s="1632">
        <v>0</v>
      </c>
    </row>
    <row s="1636" customFormat="1" customHeight="1" ht="18.75" hidden="1">
      <c r="A372" s="1781"/>
      <c r="B372" s="1781"/>
      <c r="C372" s="370" t="s">
        <v>1184</v>
      </c>
      <c r="D372" s="2463"/>
      <c r="E372" s="2205"/>
      <c r="F372" s="2384"/>
      <c r="G372" s="2428"/>
      <c r="H372" s="1501"/>
      <c r="I372" s="652" t="s">
        <v>1183</v>
      </c>
      <c r="J372" s="572"/>
      <c r="K372" s="1501"/>
      <c r="L372" s="215"/>
      <c r="M372" s="342"/>
      <c r="N372" s="335"/>
      <c r="O372" s="1625"/>
      <c r="P372" s="1625"/>
      <c r="AH372" s="1632">
        <v>0</v>
      </c>
    </row>
    <row s="1636" customFormat="1" customHeight="1" ht="0.75" hidden="1">
      <c r="A373" s="1781"/>
      <c r="B373" s="1781"/>
      <c r="C373" s="370" t="s">
        <v>1191</v>
      </c>
      <c r="D373" s="2463"/>
      <c r="E373" s="2205"/>
      <c r="F373" s="2384"/>
      <c r="G373" s="401"/>
      <c r="H373" s="1501"/>
      <c r="I373" s="652"/>
      <c r="J373" s="572"/>
      <c r="K373" s="1501"/>
      <c r="L373" s="215"/>
      <c r="M373" s="342"/>
      <c r="N373" s="335"/>
      <c r="O373" s="1625"/>
      <c r="P373" s="1625"/>
      <c r="AH373" s="1632">
        <v>0</v>
      </c>
    </row>
    <row s="1636" customFormat="1" customHeight="1" ht="18.75" hidden="1">
      <c r="A374" s="1781" t="s">
        <v>302</v>
      </c>
      <c r="B374" s="1781" t="s">
        <v>303</v>
      </c>
      <c r="C374" s="370"/>
      <c r="D374" s="2463"/>
      <c r="E374" s="2205"/>
      <c r="F374" s="2384" t="str">
        <f>INDEX(PT_DIFFERENTIATION_VTAR,MATCH(A374,PT_DIFFERENTIATION_VTAR_ID,0))</f>
        <v>Тариф на транспортировку сточных вод</v>
      </c>
      <c r="G374" s="2428" t="str">
        <f>INDEX(PT_DIFFERENTIATION_NTAR,MATCH(B374,PT_DIFFERENTIATION_NTAR_ID,0))</f>
        <v/>
      </c>
      <c r="H374" s="1863"/>
      <c r="I374" s="1740"/>
      <c r="J374" s="1774"/>
      <c r="K374" s="1779"/>
      <c r="L374" s="1863" t="s">
        <v>338</v>
      </c>
      <c r="M374" s="342"/>
      <c r="N374" s="335"/>
      <c r="O374" s="1625"/>
      <c r="P374" s="1625"/>
      <c r="AH374" s="1632">
        <v>0</v>
      </c>
    </row>
    <row s="1636" customFormat="1" customHeight="1" ht="18.75" hidden="1">
      <c r="A375" s="1781"/>
      <c r="B375" s="1781"/>
      <c r="C375" s="370" t="s">
        <v>1184</v>
      </c>
      <c r="D375" s="2463"/>
      <c r="E375" s="2205"/>
      <c r="F375" s="2384"/>
      <c r="G375" s="2428"/>
      <c r="H375" s="1501"/>
      <c r="I375" s="652" t="s">
        <v>1183</v>
      </c>
      <c r="J375" s="572"/>
      <c r="K375" s="1501"/>
      <c r="L375" s="215"/>
      <c r="M375" s="342"/>
      <c r="N375" s="335"/>
      <c r="O375" s="1625"/>
      <c r="P375" s="1625"/>
      <c r="AH375" s="1632">
        <v>0</v>
      </c>
    </row>
    <row s="1636" customFormat="1" customHeight="1" ht="0.75" hidden="1">
      <c r="A376" s="1781"/>
      <c r="B376" s="1781"/>
      <c r="C376" s="370" t="s">
        <v>1191</v>
      </c>
      <c r="D376" s="2463"/>
      <c r="E376" s="2205"/>
      <c r="F376" s="2384"/>
      <c r="G376" s="401"/>
      <c r="H376" s="1501"/>
      <c r="I376" s="652"/>
      <c r="J376" s="572"/>
      <c r="K376" s="1501"/>
      <c r="L376" s="215"/>
      <c r="M376" s="342"/>
      <c r="N376" s="335"/>
      <c r="O376" s="1625"/>
      <c r="P376" s="1625"/>
      <c r="AH376" s="1632">
        <v>0</v>
      </c>
    </row>
    <row s="1636" customFormat="1" customHeight="1" ht="18.75" hidden="1">
      <c r="A377" s="1781" t="s">
        <v>307</v>
      </c>
      <c r="B377" s="1781" t="s">
        <v>308</v>
      </c>
      <c r="C377" s="370"/>
      <c r="D377" s="2463"/>
      <c r="E377" s="2205"/>
      <c r="F377" s="2384" t="str">
        <f>INDEX(PT_DIFFERENTIATION_VTAR,MATCH(A377,PT_DIFFERENTIATION_VTAR_ID,0))</f>
        <v>Тариф на подключение (технологическое присоединение) к централизованной системе водоотведения</v>
      </c>
      <c r="G377" s="2428" t="str">
        <f>INDEX(PT_DIFFERENTIATION_NTAR,MATCH(B377,PT_DIFFERENTIATION_NTAR_ID,0))</f>
        <v/>
      </c>
      <c r="H377" s="1863"/>
      <c r="I377" s="1740"/>
      <c r="J377" s="1774"/>
      <c r="K377" s="1779"/>
      <c r="L377" s="1863" t="s">
        <v>338</v>
      </c>
      <c r="M377" s="342"/>
      <c r="N377" s="335"/>
      <c r="O377" s="1625"/>
      <c r="P377" s="1625"/>
      <c r="AH377" s="1632">
        <v>0</v>
      </c>
    </row>
    <row s="1636" customFormat="1" customHeight="1" ht="18.75" hidden="1">
      <c r="A378" s="1781"/>
      <c r="B378" s="1781"/>
      <c r="C378" s="370" t="s">
        <v>1184</v>
      </c>
      <c r="D378" s="2463"/>
      <c r="E378" s="2205"/>
      <c r="F378" s="2384"/>
      <c r="G378" s="2428"/>
      <c r="H378" s="1501"/>
      <c r="I378" s="652" t="s">
        <v>1183</v>
      </c>
      <c r="J378" s="572"/>
      <c r="K378" s="1501"/>
      <c r="L378" s="215"/>
      <c r="M378" s="342"/>
      <c r="N378" s="335"/>
      <c r="O378" s="1625"/>
      <c r="P378" s="1625"/>
      <c r="AH378" s="1632">
        <v>0</v>
      </c>
    </row>
    <row s="1636" customFormat="1" customHeight="1" ht="1.05">
      <c r="A379" s="1781"/>
      <c r="B379" s="1781"/>
      <c r="C379" s="370" t="s">
        <v>1191</v>
      </c>
      <c r="D379" s="2463"/>
      <c r="E379" s="2205"/>
      <c r="F379" s="2384"/>
      <c r="G379" s="401"/>
      <c r="H379" s="1501"/>
      <c r="I379" s="652"/>
      <c r="J379" s="572"/>
      <c r="K379" s="1501"/>
      <c r="L379" s="215"/>
      <c r="M379" s="342"/>
      <c r="N379" s="335"/>
      <c r="O379" s="1625"/>
      <c r="P379" s="1625"/>
      <c r="AH379" s="1632">
        <v>1</v>
      </c>
    </row>
    <row s="1824" customFormat="1" customHeight="1" ht="3">
      <c r="A380" s="1781"/>
      <c r="B380" s="1781"/>
      <c r="C380" s="1782"/>
      <c r="E380" s="403"/>
      <c r="F380" s="403"/>
      <c r="G380" s="403"/>
      <c r="H380" s="403"/>
      <c r="I380" s="403"/>
      <c r="J380" s="403"/>
      <c r="K380" s="403"/>
      <c r="L380" s="403"/>
      <c r="M380" s="403"/>
      <c r="O380" s="197"/>
      <c r="P380" s="197"/>
      <c r="AH380" s="141">
        <v>3</v>
      </c>
    </row>
    <row customHeight="1" ht="26.25">
      <c r="E381" s="203"/>
      <c r="F381" s="2286"/>
      <c r="G381" s="2286"/>
      <c r="H381" s="2286"/>
      <c r="I381" s="2286"/>
      <c r="J381" s="2286"/>
      <c r="K381" s="2286"/>
      <c r="L381" s="2286"/>
      <c r="M381" s="2286"/>
      <c r="AH381" s="375">
        <v>25</v>
      </c>
    </row>
    <row customHeight="1" ht="14.25" hidden="1">
      <c r="A382" s="1780" t="s">
        <v>84</v>
      </c>
      <c r="B382" s="1780">
        <v>0</v>
      </c>
      <c r="C382" s="370">
        <v>0</v>
      </c>
      <c r="D382" s="345">
        <v>3</v>
      </c>
      <c r="E382" s="375">
        <v>6</v>
      </c>
      <c r="F382" s="375">
        <v>46</v>
      </c>
      <c r="G382" s="375">
        <v>35</v>
      </c>
      <c r="H382" s="375">
        <v>3</v>
      </c>
      <c r="I382" s="375">
        <v>11</v>
      </c>
      <c r="J382" s="375">
        <v>11</v>
      </c>
      <c r="K382" s="375">
        <v>35</v>
      </c>
      <c r="L382" s="375">
        <v>35</v>
      </c>
      <c r="M382" s="375">
        <v>84</v>
      </c>
      <c r="N382" s="375">
        <v>10</v>
      </c>
      <c r="O382" s="351">
        <v>10</v>
      </c>
      <c r="P382" s="351">
        <v>10</v>
      </c>
      <c r="Q382" s="375">
        <v>10</v>
      </c>
      <c r="R382" s="375">
        <v>10</v>
      </c>
      <c r="S382" s="375">
        <v>10</v>
      </c>
      <c r="T382" s="375">
        <v>10</v>
      </c>
      <c r="U382" s="375">
        <v>10</v>
      </c>
      <c r="V382" s="375">
        <v>10</v>
      </c>
      <c r="W382" s="375">
        <v>10</v>
      </c>
      <c r="X382" s="375">
        <v>10</v>
      </c>
      <c r="Y382" s="375">
        <v>10</v>
      </c>
      <c r="Z382" s="375">
        <v>10</v>
      </c>
      <c r="AA382" s="375">
        <v>10</v>
      </c>
      <c r="AB382" s="375">
        <v>10</v>
      </c>
      <c r="AC382" s="375">
        <v>10</v>
      </c>
      <c r="AD382" s="375">
        <v>10</v>
      </c>
      <c r="AE382" s="375">
        <v>10</v>
      </c>
      <c r="AF382" s="375">
        <v>10</v>
      </c>
      <c r="AG382" s="375">
        <v>10</v>
      </c>
      <c r="AH382" s="375">
        <v>14</v>
      </c>
    </row>
  </sheetData>
  <sheetProtection formatColumns="0" formatRows="0" autoFilter="0" sort="0" insertRows="0" insertColumns="1" deleteRows="0" deleteColumns="0"/>
  <mergeCells count="453">
    <mergeCell ref="G58:G59"/>
    <mergeCell ref="D131:D133"/>
    <mergeCell ref="E131:E133"/>
    <mergeCell ref="F131:F133"/>
    <mergeCell ref="G131:G132"/>
    <mergeCell ref="D202:D204"/>
    <mergeCell ref="E202:E204"/>
    <mergeCell ref="F202:F204"/>
    <mergeCell ref="G202:G203"/>
    <mergeCell ref="D79:D81"/>
    <mergeCell ref="E79:E81"/>
    <mergeCell ref="F79:F81"/>
    <mergeCell ref="D100:D112"/>
    <mergeCell ref="E100:E112"/>
    <mergeCell ref="D82:D84"/>
    <mergeCell ref="E82:E84"/>
    <mergeCell ref="F82:F84"/>
    <mergeCell ref="G187:G188"/>
    <mergeCell ref="G190:G191"/>
    <mergeCell ref="E58:E60"/>
    <mergeCell ref="F58:F60"/>
    <mergeCell ref="G116:G117"/>
    <mergeCell ref="G119:G120"/>
    <mergeCell ref="D85:D87"/>
    <mergeCell ref="F49:F5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56:F358"/>
    <mergeCell ref="G353:G354"/>
    <mergeCell ref="D52:D54"/>
    <mergeCell ref="E52:E54"/>
    <mergeCell ref="F52:F54"/>
    <mergeCell ref="D27:D39"/>
    <mergeCell ref="E27:E39"/>
    <mergeCell ref="F27:F39"/>
    <mergeCell ref="D40:D42"/>
    <mergeCell ref="E40:E42"/>
    <mergeCell ref="F40:F42"/>
    <mergeCell ref="D43:D45"/>
    <mergeCell ref="E43:E45"/>
    <mergeCell ref="F43:F45"/>
    <mergeCell ref="G27:G28"/>
    <mergeCell ref="G40:G41"/>
    <mergeCell ref="G43:G44"/>
    <mergeCell ref="G46:G47"/>
    <mergeCell ref="G49:G50"/>
    <mergeCell ref="D46:D48"/>
    <mergeCell ref="E46:E48"/>
    <mergeCell ref="F46:F48"/>
    <mergeCell ref="D49:D51"/>
    <mergeCell ref="E49:E51"/>
    <mergeCell ref="F381:M381"/>
    <mergeCell ref="F309:L309"/>
    <mergeCell ref="D310:D312"/>
    <mergeCell ref="E310:E312"/>
    <mergeCell ref="F310:F312"/>
    <mergeCell ref="D313:D325"/>
    <mergeCell ref="E313:E325"/>
    <mergeCell ref="F313:F325"/>
    <mergeCell ref="D326:D328"/>
    <mergeCell ref="D332:D334"/>
    <mergeCell ref="E332:E334"/>
    <mergeCell ref="F332:F334"/>
    <mergeCell ref="D335:D337"/>
    <mergeCell ref="E335:E337"/>
    <mergeCell ref="F335:F337"/>
    <mergeCell ref="E326:E328"/>
    <mergeCell ref="F326:F328"/>
    <mergeCell ref="D329:D331"/>
    <mergeCell ref="E329:E331"/>
    <mergeCell ref="F353:F355"/>
    <mergeCell ref="D356:D358"/>
    <mergeCell ref="E356:E358"/>
    <mergeCell ref="D377:D379"/>
    <mergeCell ref="E377:E379"/>
    <mergeCell ref="G55:G56"/>
    <mergeCell ref="G61:G62"/>
    <mergeCell ref="G64:G65"/>
    <mergeCell ref="G67:G68"/>
    <mergeCell ref="M239:M242"/>
    <mergeCell ref="M97:M100"/>
    <mergeCell ref="F167:L167"/>
    <mergeCell ref="M168:M171"/>
    <mergeCell ref="F238:L238"/>
    <mergeCell ref="F61:F63"/>
    <mergeCell ref="F64:F66"/>
    <mergeCell ref="F85:F87"/>
    <mergeCell ref="F88:F90"/>
    <mergeCell ref="F100:F112"/>
    <mergeCell ref="F113:F115"/>
    <mergeCell ref="M24:M93"/>
    <mergeCell ref="G52:G53"/>
    <mergeCell ref="G149:G150"/>
    <mergeCell ref="G152:G153"/>
    <mergeCell ref="G155:G156"/>
    <mergeCell ref="G158:G159"/>
    <mergeCell ref="G184:G185"/>
    <mergeCell ref="G100:G101"/>
    <mergeCell ref="G113:G114"/>
    <mergeCell ref="D55:D57"/>
    <mergeCell ref="E55:E57"/>
    <mergeCell ref="F55:F57"/>
    <mergeCell ref="D73:D75"/>
    <mergeCell ref="E73:E75"/>
    <mergeCell ref="F73:F75"/>
    <mergeCell ref="D76:D78"/>
    <mergeCell ref="E76:E78"/>
    <mergeCell ref="F76:F78"/>
    <mergeCell ref="D67:D69"/>
    <mergeCell ref="E67:E69"/>
    <mergeCell ref="F67:F69"/>
    <mergeCell ref="D70:D72"/>
    <mergeCell ref="E70:E72"/>
    <mergeCell ref="F70:F72"/>
    <mergeCell ref="D61:D63"/>
    <mergeCell ref="E61:E63"/>
    <mergeCell ref="D64:D66"/>
    <mergeCell ref="E64:E66"/>
    <mergeCell ref="D58:D60"/>
    <mergeCell ref="E85:E87"/>
    <mergeCell ref="D88:D90"/>
    <mergeCell ref="E88:E90"/>
    <mergeCell ref="D113:D115"/>
    <mergeCell ref="E113:E115"/>
    <mergeCell ref="D128:D130"/>
    <mergeCell ref="E128:E130"/>
    <mergeCell ref="F128:F130"/>
    <mergeCell ref="F116:F118"/>
    <mergeCell ref="D119:D121"/>
    <mergeCell ref="E119:E121"/>
    <mergeCell ref="F119:F121"/>
    <mergeCell ref="D91:D93"/>
    <mergeCell ref="E91:E93"/>
    <mergeCell ref="F91:F93"/>
    <mergeCell ref="D97:D99"/>
    <mergeCell ref="E97:E99"/>
    <mergeCell ref="F97:F99"/>
    <mergeCell ref="D116:D118"/>
    <mergeCell ref="E116:E118"/>
    <mergeCell ref="F94:L94"/>
    <mergeCell ref="H95:I95"/>
    <mergeCell ref="F96:L96"/>
    <mergeCell ref="G122:G123"/>
    <mergeCell ref="D134:D136"/>
    <mergeCell ref="E134:E136"/>
    <mergeCell ref="F134:F136"/>
    <mergeCell ref="D122:D124"/>
    <mergeCell ref="E122:E124"/>
    <mergeCell ref="F122:F124"/>
    <mergeCell ref="D125:D127"/>
    <mergeCell ref="E125:E127"/>
    <mergeCell ref="F125:F127"/>
    <mergeCell ref="D137:D139"/>
    <mergeCell ref="E137:E139"/>
    <mergeCell ref="F137:F139"/>
    <mergeCell ref="D140:D142"/>
    <mergeCell ref="E140:E142"/>
    <mergeCell ref="F140:F142"/>
    <mergeCell ref="G140:G141"/>
    <mergeCell ref="G143:G144"/>
    <mergeCell ref="G146:G147"/>
    <mergeCell ref="D143:D145"/>
    <mergeCell ref="E143:E145"/>
    <mergeCell ref="F143:F145"/>
    <mergeCell ref="D146:D148"/>
    <mergeCell ref="E146:E148"/>
    <mergeCell ref="F146:F148"/>
    <mergeCell ref="D155:D157"/>
    <mergeCell ref="E155:E157"/>
    <mergeCell ref="F155:F157"/>
    <mergeCell ref="D158:D160"/>
    <mergeCell ref="E158:E160"/>
    <mergeCell ref="F158:F160"/>
    <mergeCell ref="D149:D151"/>
    <mergeCell ref="E149:E151"/>
    <mergeCell ref="F149:F151"/>
    <mergeCell ref="D152:D154"/>
    <mergeCell ref="E152:E154"/>
    <mergeCell ref="F152:F154"/>
    <mergeCell ref="G161:G162"/>
    <mergeCell ref="G164:G165"/>
    <mergeCell ref="G168:G169"/>
    <mergeCell ref="G171:G172"/>
    <mergeCell ref="D190:D192"/>
    <mergeCell ref="E190:E192"/>
    <mergeCell ref="F190:F192"/>
    <mergeCell ref="D193:D195"/>
    <mergeCell ref="E193:E195"/>
    <mergeCell ref="F193:F195"/>
    <mergeCell ref="D184:D186"/>
    <mergeCell ref="D171:D183"/>
    <mergeCell ref="E171:E183"/>
    <mergeCell ref="F171:F183"/>
    <mergeCell ref="D161:D163"/>
    <mergeCell ref="E161:E163"/>
    <mergeCell ref="F161:F163"/>
    <mergeCell ref="D164:D166"/>
    <mergeCell ref="E164:E166"/>
    <mergeCell ref="F164:F166"/>
    <mergeCell ref="D168:D170"/>
    <mergeCell ref="E168:E170"/>
    <mergeCell ref="F168:F170"/>
    <mergeCell ref="E184:E186"/>
    <mergeCell ref="F184:F186"/>
    <mergeCell ref="D187:D189"/>
    <mergeCell ref="E187:E189"/>
    <mergeCell ref="F187:F189"/>
    <mergeCell ref="D196:D198"/>
    <mergeCell ref="E196:E198"/>
    <mergeCell ref="F196:F198"/>
    <mergeCell ref="D199:D201"/>
    <mergeCell ref="E199:E201"/>
    <mergeCell ref="F199:F201"/>
    <mergeCell ref="D220:D222"/>
    <mergeCell ref="E220:E222"/>
    <mergeCell ref="F220:F222"/>
    <mergeCell ref="D211:D213"/>
    <mergeCell ref="E211:E213"/>
    <mergeCell ref="F211:F213"/>
    <mergeCell ref="D214:D216"/>
    <mergeCell ref="E214:E216"/>
    <mergeCell ref="F214:F216"/>
    <mergeCell ref="D205:D207"/>
    <mergeCell ref="E205:E207"/>
    <mergeCell ref="F205:F207"/>
    <mergeCell ref="D208:D210"/>
    <mergeCell ref="E208:E210"/>
    <mergeCell ref="F208:F210"/>
    <mergeCell ref="G208:G209"/>
    <mergeCell ref="D217:D219"/>
    <mergeCell ref="E217:E219"/>
    <mergeCell ref="F217:F219"/>
    <mergeCell ref="D223:D225"/>
    <mergeCell ref="E223:E225"/>
    <mergeCell ref="F223:F225"/>
    <mergeCell ref="D226:D228"/>
    <mergeCell ref="E226:E228"/>
    <mergeCell ref="F226:F228"/>
    <mergeCell ref="G223:G224"/>
    <mergeCell ref="G226:G227"/>
    <mergeCell ref="D255:D257"/>
    <mergeCell ref="E255:E257"/>
    <mergeCell ref="F255:F257"/>
    <mergeCell ref="D235:D237"/>
    <mergeCell ref="E235:E237"/>
    <mergeCell ref="F235:F237"/>
    <mergeCell ref="D239:D241"/>
    <mergeCell ref="E239:E241"/>
    <mergeCell ref="F239:F241"/>
    <mergeCell ref="D229:D231"/>
    <mergeCell ref="E229:E231"/>
    <mergeCell ref="F229:F231"/>
    <mergeCell ref="D232:D234"/>
    <mergeCell ref="E232:E234"/>
    <mergeCell ref="F232:F234"/>
    <mergeCell ref="G232:G233"/>
    <mergeCell ref="D264:D266"/>
    <mergeCell ref="E264:E266"/>
    <mergeCell ref="F264:F266"/>
    <mergeCell ref="D267:D269"/>
    <mergeCell ref="E267:E269"/>
    <mergeCell ref="F267:F269"/>
    <mergeCell ref="G267:G268"/>
    <mergeCell ref="D242:D254"/>
    <mergeCell ref="E242:E254"/>
    <mergeCell ref="F242:F254"/>
    <mergeCell ref="D258:D260"/>
    <mergeCell ref="E258:E260"/>
    <mergeCell ref="F258:F260"/>
    <mergeCell ref="D261:D263"/>
    <mergeCell ref="E261:E263"/>
    <mergeCell ref="F261:F263"/>
    <mergeCell ref="D279:D281"/>
    <mergeCell ref="E279:E281"/>
    <mergeCell ref="F279:F281"/>
    <mergeCell ref="G273:G274"/>
    <mergeCell ref="D285:D287"/>
    <mergeCell ref="E285:E287"/>
    <mergeCell ref="F285:F287"/>
    <mergeCell ref="D282:D284"/>
    <mergeCell ref="E282:E284"/>
    <mergeCell ref="F282:F284"/>
    <mergeCell ref="D270:D272"/>
    <mergeCell ref="E270:E272"/>
    <mergeCell ref="F270:F272"/>
    <mergeCell ref="D276:D278"/>
    <mergeCell ref="E276:E278"/>
    <mergeCell ref="F276:F278"/>
    <mergeCell ref="D273:D275"/>
    <mergeCell ref="E273:E275"/>
    <mergeCell ref="F273:F275"/>
    <mergeCell ref="D288:D290"/>
    <mergeCell ref="E288:E290"/>
    <mergeCell ref="F288:F290"/>
    <mergeCell ref="G285:G286"/>
    <mergeCell ref="G288:G289"/>
    <mergeCell ref="G291:G292"/>
    <mergeCell ref="D306:D308"/>
    <mergeCell ref="E306:E308"/>
    <mergeCell ref="F306:F308"/>
    <mergeCell ref="D297:D299"/>
    <mergeCell ref="E297:E299"/>
    <mergeCell ref="F297:F299"/>
    <mergeCell ref="D300:D302"/>
    <mergeCell ref="E300:E302"/>
    <mergeCell ref="F300:F302"/>
    <mergeCell ref="D291:D293"/>
    <mergeCell ref="E291:E293"/>
    <mergeCell ref="F291:F293"/>
    <mergeCell ref="D294:D296"/>
    <mergeCell ref="E294:E296"/>
    <mergeCell ref="F294:F296"/>
    <mergeCell ref="G294:G295"/>
    <mergeCell ref="D303:D305"/>
    <mergeCell ref="E303:E305"/>
    <mergeCell ref="F303:F305"/>
    <mergeCell ref="F329:F331"/>
    <mergeCell ref="D347:D349"/>
    <mergeCell ref="E347:E349"/>
    <mergeCell ref="F347:F349"/>
    <mergeCell ref="D350:D352"/>
    <mergeCell ref="E350:E352"/>
    <mergeCell ref="F350:F352"/>
    <mergeCell ref="D338:D340"/>
    <mergeCell ref="E338:E340"/>
    <mergeCell ref="F338:F340"/>
    <mergeCell ref="D341:D343"/>
    <mergeCell ref="E341:E343"/>
    <mergeCell ref="F341:F343"/>
    <mergeCell ref="D344:D346"/>
    <mergeCell ref="E344:E346"/>
    <mergeCell ref="F344:F346"/>
    <mergeCell ref="F377:F379"/>
    <mergeCell ref="M310:M313"/>
    <mergeCell ref="D371:D373"/>
    <mergeCell ref="E371:E373"/>
    <mergeCell ref="F371:F373"/>
    <mergeCell ref="D374:D376"/>
    <mergeCell ref="E374:E376"/>
    <mergeCell ref="F374:F376"/>
    <mergeCell ref="D365:D367"/>
    <mergeCell ref="E365:E367"/>
    <mergeCell ref="F365:F367"/>
    <mergeCell ref="D368:D370"/>
    <mergeCell ref="E368:E370"/>
    <mergeCell ref="F368:F370"/>
    <mergeCell ref="D359:D361"/>
    <mergeCell ref="E359:E361"/>
    <mergeCell ref="F359:F361"/>
    <mergeCell ref="D362:D364"/>
    <mergeCell ref="E362:E364"/>
    <mergeCell ref="F362:F364"/>
    <mergeCell ref="D353:D355"/>
    <mergeCell ref="E353:E355"/>
    <mergeCell ref="G377:G378"/>
    <mergeCell ref="G313:G314"/>
    <mergeCell ref="G70:G71"/>
    <mergeCell ref="G73:G74"/>
    <mergeCell ref="G76:G77"/>
    <mergeCell ref="G79:G80"/>
    <mergeCell ref="G82:G83"/>
    <mergeCell ref="G85:G86"/>
    <mergeCell ref="G88:G89"/>
    <mergeCell ref="G91:G92"/>
    <mergeCell ref="G97:G98"/>
    <mergeCell ref="G365:G366"/>
    <mergeCell ref="G368:G369"/>
    <mergeCell ref="G371:G372"/>
    <mergeCell ref="G374:G375"/>
    <mergeCell ref="G356:G357"/>
    <mergeCell ref="G359:G360"/>
    <mergeCell ref="G362:G363"/>
    <mergeCell ref="G350:G351"/>
    <mergeCell ref="G297:G298"/>
    <mergeCell ref="G300:G301"/>
    <mergeCell ref="G303:G304"/>
    <mergeCell ref="G306:G307"/>
    <mergeCell ref="G310:G311"/>
    <mergeCell ref="G326:G327"/>
    <mergeCell ref="G329:G330"/>
    <mergeCell ref="G332:G333"/>
    <mergeCell ref="G335:G336"/>
    <mergeCell ref="G338:G339"/>
    <mergeCell ref="G341:G342"/>
    <mergeCell ref="G347:G348"/>
    <mergeCell ref="G344:G345"/>
    <mergeCell ref="G125:G126"/>
    <mergeCell ref="G128:G129"/>
    <mergeCell ref="G134:G135"/>
    <mergeCell ref="G137:G138"/>
    <mergeCell ref="G270:G271"/>
    <mergeCell ref="G276:G277"/>
    <mergeCell ref="G279:G280"/>
    <mergeCell ref="G282:G283"/>
    <mergeCell ref="G229:G230"/>
    <mergeCell ref="G235:G236"/>
    <mergeCell ref="G239:G240"/>
    <mergeCell ref="G242:G243"/>
    <mergeCell ref="G255:G256"/>
    <mergeCell ref="G196:G197"/>
    <mergeCell ref="G199:G200"/>
    <mergeCell ref="G205:G206"/>
    <mergeCell ref="G258:G259"/>
    <mergeCell ref="G261:G262"/>
    <mergeCell ref="G264:G265"/>
    <mergeCell ref="G211:G212"/>
    <mergeCell ref="G214:G215"/>
    <mergeCell ref="G217:G218"/>
    <mergeCell ref="G220:G221"/>
    <mergeCell ref="G193:G194"/>
    <mergeCell ref="G29:G30"/>
    <mergeCell ref="G102:G103"/>
    <mergeCell ref="G173:G174"/>
    <mergeCell ref="G244:G245"/>
    <mergeCell ref="G315:G316"/>
    <mergeCell ref="G31:G32"/>
    <mergeCell ref="G104:G105"/>
    <mergeCell ref="G175:G176"/>
    <mergeCell ref="G246:G247"/>
    <mergeCell ref="G317:G318"/>
    <mergeCell ref="G33:G34"/>
    <mergeCell ref="G106:G107"/>
    <mergeCell ref="G177:G178"/>
    <mergeCell ref="G248:G249"/>
    <mergeCell ref="G319:G320"/>
    <mergeCell ref="G35:G36"/>
    <mergeCell ref="G108:G109"/>
    <mergeCell ref="G179:G180"/>
    <mergeCell ref="G250:G251"/>
    <mergeCell ref="G321:G322"/>
    <mergeCell ref="G37:G38"/>
    <mergeCell ref="G110:G111"/>
    <mergeCell ref="G181:G182"/>
    <mergeCell ref="G252:G253"/>
    <mergeCell ref="G323:G324"/>
  </mergeCells>
  <dataValidations count="4">
    <dataValidation type="decimal" allowBlank="1" showErrorMessage="1" errorTitle="Ошибка" error="Допускается ввод только действительных чисел!" sqref="K239 K242 K255 K258 K261 K264 K267 K270 K276 K279 K282 K285 K288 K291 K294 K297 K300 K303 K10 K97 K161 K158 K155 K152 K149 K146 K143 K140 K137 K134 K128 K125 K122 K119 K116 K113 K100 K168 K164 K171 K184 K187 K190 K193 K196 K199 K205 K208 K211 K214 K217 K223 K226 K229 K232 K235 K220 K306 K310 K313 K326 K329 K332 K335 K338 K341 K347 K350 K353 K356 K359 K362 K365 K368 K371 K374 K377 K5 K131 K202 K273 K344 K102 K173 K244 K315 K104 K175 K246 K317 K106 K177 K248 K319 K108 K179 K250 K321 K110 K181 K252 K3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68:M169 M239:M240 M23 M97:M98 M310:M31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9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9:J49 I24:J24 I27:J27 I40:J40 I43:J43 I46:J46 I52:J52 I55:J55 I61:J61 I64:J64 I67:J67 I70:J70 I73:J73 I76:J76 I79:J79 I82:J82 I85:J85 I88:J88 I239:J239 I242:J242 I255:J255 I258:J258 I261:J261 I264:J264 I267:J267 I270:J270 I276:J276 I279:J279 I282:J282 I285:J285 I288:J288 I291:J291 I294:J294 I297:J297 I300:J300 I8:J8 I91:J91 I164:J164 I100:J100 I113:J113 I116:J116 I119:J119 I122:J122 I125:J125 I128:J128 I134:J134 I137:J137 I140:J140 I143:J143 I146:J146 I149:J149 I152:J152 I155:J155 I158:J158 I161:J161 I168:J168 I97:J97 I171:J171 I184:J184 I187:J187 I190:J190 I193:J193 I196:J196 I199:J199 I205:J205 I208:J208 I211:J211 I214:J214 I217:J217 I223:J223 I226:J226 I229:J229 I232:J232 I235:J235 I220:J220 I303:J303 I306:J306 I310:J310 I313:J313 I326:J326 I329:J329 I332:J332 I335:J335 I338:J338 I341:J341 I347:J347 I350:J350 I353:J353 I356:J356 I359:J359 I362:J362 I365:J365 I368:J368 I371:J371 I374:J374 I377:J377 I2:J2 I5:J5 I58:J58 I131:J131 I202:J202 I273:J273 I344:J344 I29 J29 I102 J102 I173 J173 I244 J244 I315 J315 I31 J31 I104 J104 I175 J175 I246 J246 I317 J317 I33 J33 I106 J106 I177 J177 I248 J248 I319 J319 I35 J35 I108 J108 I179 J179 I250 J250 I321 J321 I37 J37 I110 J110 I181 J181 I252 J252 I323 J32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E6E492-E9D8-2E4E-FC05-0.307A4FF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173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332</v>
      </c>
      <c r="E8" s="2210"/>
      <c r="F8" s="2210"/>
      <c r="G8" s="2210"/>
      <c r="H8" s="2390" t="s">
        <v>333</v>
      </c>
      <c r="R8" s="375">
        <v>14</v>
      </c>
    </row>
    <row customHeight="1" ht="24">
      <c r="C9" s="377"/>
      <c r="D9" s="387" t="s">
        <v>90</v>
      </c>
      <c r="E9" s="109" t="s">
        <v>334</v>
      </c>
      <c r="F9" s="109" t="s">
        <v>335</v>
      </c>
      <c r="G9" s="109" t="s">
        <v>422</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1192</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354</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8F8895-695F-4C14-82C8-0.97665ECB}" mc:Ignorable="x14ac xr xr2 xr3">
  <sheetPr>
    <tabColor rgb="FFCCCCFF"/>
  </sheetPr>
  <dimension ref="A1:AR166"/>
  <sheetViews>
    <sheetView topLeftCell="A1" showGridLines="0" zoomScale="90" workbookViewId="0">
      <selection activeCell="J22" sqref="J22:J25"/>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49.72221374511719">
      <c r="A18" s="322"/>
      <c r="C18" s="210"/>
      <c r="D18" s="2136">
        <v>2</v>
      </c>
      <c r="E18" s="2165" t="s">
        <v>162</v>
      </c>
      <c r="F18" s="2146" t="s">
        <v>63</v>
      </c>
      <c r="G18" s="263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18" s="2554"/>
      <c r="I18" s="2554">
        <v>1</v>
      </c>
      <c r="J18" s="2502" t="s">
        <v>163</v>
      </c>
      <c r="K18" s="2186" t="s">
        <v>19</v>
      </c>
      <c r="L18" s="2109"/>
      <c r="M18" s="2109" t="s">
        <v>111</v>
      </c>
      <c r="N18" s="439" t="s">
        <v>28</v>
      </c>
      <c r="O18" s="2186" t="s">
        <v>19</v>
      </c>
      <c r="P18" s="2109"/>
      <c r="Q18" s="2109" t="s">
        <v>111</v>
      </c>
      <c r="R18" s="2632" t="s">
        <v>28</v>
      </c>
      <c r="S18" s="2108" t="s">
        <v>19</v>
      </c>
      <c r="T18" s="2109"/>
      <c r="U18" s="2109" t="s">
        <v>111</v>
      </c>
      <c r="V18" s="2632" t="s">
        <v>28</v>
      </c>
      <c r="W18" s="2502"/>
      <c r="X18" s="1268"/>
      <c r="Y18" s="1268"/>
      <c r="Z18" s="1268"/>
      <c r="AA18" s="1268"/>
      <c r="AB18" s="1268" t="s">
        <v>164</v>
      </c>
      <c r="AC18" s="1268" t="s">
        <v>165</v>
      </c>
      <c r="AD18" s="1268" t="s">
        <v>166</v>
      </c>
      <c r="AE18" s="1268" t="s">
        <v>167</v>
      </c>
      <c r="AF18" s="1268" t="s">
        <v>168</v>
      </c>
      <c r="AG18" s="1268" t="s">
        <v>169</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18" s="1268" t="str">
        <f>IF($J$18=0,"",$J$18)</f>
        <v>Льготный тариф для физических лиц города Тюмени и Тюменского муниципального округа за исключением потребителей, подключенных к системам теплоснабжения: котельная, эксплуатируемая ООО "УК НА ПРАЖСКОЙ", ООО "РЕМИН-ЭНЕРГО" (расположенная по адресу: г. Тюмень, ул. Клары Цеткин, 61, корпус 1, строение 2), котельная, ранее обслуживаемая ФГБУ "ЦЖКУ" Минобороны России, распределительные тепловые сети, находящиеся на обслуживании ПАО "СУЭНКО" до 01.01.2018 и до 01.01.2017 получавшие тепловую энергию от АО "УТСК", в жилищном фонде, введенном в эксплуатацию по 30.06.2017 включительно, а также магистральные тепловые сети, эксплуатируемые АО "УТСК" до 01.01.2018, в жилищном фонде, введенном в эксплуатацию по 30.06.2017 включительно, распределительные сети, эксплуатируемые ООО УК "Тюменьжилсервис" до 01.09.2019
</v>
      </c>
      <c r="AK18" s="1268" t="str">
        <f>IF($K$18="нет","без дифференциации",IF($N$18=0,"",$N$18))</f>
        <v>без дифференциации</v>
      </c>
      <c r="AL18" s="1268" t="str">
        <f>IF($O$18="нет","без дифференциации",IF($R$18=0,"",$R$18))</f>
        <v>без дифференциации</v>
      </c>
      <c r="AM18" s="1268" t="str">
        <f>IF($S$18="нет","без дифференциации",IF($V$18=0,"",$V$18))</f>
        <v>без дифференциации</v>
      </c>
      <c r="AN18" s="1773">
        <f>$I$18</f>
        <v>1</v>
      </c>
      <c r="AO18" s="1268" t="str">
        <f>$I$18&amp;"."&amp;$M$18</f>
        <v>1.1</v>
      </c>
      <c r="AP18" s="1260" t="str">
        <f>$I$18&amp;"."&amp;$M$18&amp;"."&amp;$Q$18</f>
        <v>1.1.1</v>
      </c>
      <c r="AQ18" s="1260" t="str">
        <f>$I$18&amp;"."&amp;$M$18&amp;"."&amp;$Q$18&amp;"."&amp;$U$18</f>
        <v>1.1.1.1</v>
      </c>
      <c r="AR18" s="1284">
        <v>0</v>
      </c>
    </row>
    <row s="1854" customFormat="1" customHeight="1" ht="48.05554707845052">
      <c r="A19" s="322"/>
      <c r="C19" s="321"/>
      <c r="D19" s="2136"/>
      <c r="E19" s="2165"/>
      <c r="F19" s="2147"/>
      <c r="G19" s="2631"/>
      <c r="H19" s="2554"/>
      <c r="I19" s="2554"/>
      <c r="J19" s="2502"/>
      <c r="K19" s="2187"/>
      <c r="L19" s="2109"/>
      <c r="M19" s="2109"/>
      <c r="N19" s="439" t="s">
        <v>28</v>
      </c>
      <c r="O19" s="2187"/>
      <c r="P19" s="2109"/>
      <c r="Q19" s="2109"/>
      <c r="R19" s="2632" t="s">
        <v>28</v>
      </c>
      <c r="S19" s="2108"/>
      <c r="T19" s="2633"/>
      <c r="U19" s="2634"/>
      <c r="V19" s="2635" t="s">
        <v>170</v>
      </c>
      <c r="W19" s="2636"/>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46.38888041178385">
      <c r="A20" s="322"/>
      <c r="C20" s="321"/>
      <c r="D20" s="2137"/>
      <c r="E20" s="2166"/>
      <c r="F20" s="2147"/>
      <c r="G20" s="2637"/>
      <c r="H20" s="2504"/>
      <c r="I20" s="2504"/>
      <c r="J20" s="2534"/>
      <c r="K20" s="2187"/>
      <c r="L20" s="2504"/>
      <c r="M20" s="2504"/>
      <c r="N20" s="2632" t="s">
        <v>28</v>
      </c>
      <c r="O20" s="2113"/>
      <c r="P20" s="2638"/>
      <c r="Q20" s="2639"/>
      <c r="R20" s="2640" t="s">
        <v>171</v>
      </c>
      <c r="S20" s="2641"/>
      <c r="T20" s="2642"/>
      <c r="U20" s="2643"/>
      <c r="V20" s="2644"/>
      <c r="W20" s="2645"/>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60.55554707845052">
      <c r="A21" s="322"/>
      <c r="C21" s="321"/>
      <c r="D21" s="2137"/>
      <c r="E21" s="2166"/>
      <c r="F21" s="2147"/>
      <c r="G21" s="2637"/>
      <c r="H21" s="2504"/>
      <c r="I21" s="2504"/>
      <c r="J21" s="2534"/>
      <c r="K21" s="2113"/>
      <c r="L21" s="2646"/>
      <c r="M21" s="2647"/>
      <c r="N21" s="2648" t="s">
        <v>172</v>
      </c>
      <c r="O21" s="2649"/>
      <c r="P21" s="2650"/>
      <c r="Q21" s="2651"/>
      <c r="R21" s="2652"/>
      <c r="S21" s="2653"/>
      <c r="T21" s="2654"/>
      <c r="U21" s="2655"/>
      <c r="V21" s="2656"/>
      <c r="W21" s="2657"/>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customHeight="1" ht="17.25">
      <c r="A22" s="1841"/>
      <c r="B22" s="1854"/>
      <c r="C22" s="1843"/>
      <c r="D22" s="1831"/>
      <c r="E22" s="1848"/>
      <c r="F22" s="1785"/>
      <c r="G22" s="1849"/>
      <c r="H22" s="2530" t="s">
        <v>173</v>
      </c>
      <c r="I22" s="2530" t="s">
        <v>112</v>
      </c>
      <c r="J22" s="2502" t="s">
        <v>174</v>
      </c>
      <c r="K22" s="2186" t="s">
        <v>19</v>
      </c>
      <c r="L22" s="2109"/>
      <c r="M22" s="2109" t="s">
        <v>111</v>
      </c>
      <c r="N22" s="2658" t="s">
        <v>28</v>
      </c>
      <c r="O22" s="2186" t="s">
        <v>19</v>
      </c>
      <c r="P22" s="2109"/>
      <c r="Q22" s="2109" t="s">
        <v>111</v>
      </c>
      <c r="R22" s="2659" t="s">
        <v>28</v>
      </c>
      <c r="S22" s="2108" t="s">
        <v>19</v>
      </c>
      <c r="T22" s="1812"/>
      <c r="U22" s="1812" t="s">
        <v>111</v>
      </c>
      <c r="V22" s="2660" t="s">
        <v>28</v>
      </c>
      <c r="W22" s="1802"/>
      <c r="X22" s="1854"/>
      <c r="Y22" s="1268"/>
      <c r="Z22" s="1268"/>
      <c r="AA22" s="1268"/>
      <c r="AB22" s="1268"/>
      <c r="AC22" s="1975" t="s">
        <v>165</v>
      </c>
      <c r="AD22" s="1268" t="s">
        <v>175</v>
      </c>
      <c r="AE22" s="1268" t="s">
        <v>176</v>
      </c>
      <c r="AF22" s="1268" t="s">
        <v>177</v>
      </c>
      <c r="AG22" s="1268" t="s">
        <v>178</v>
      </c>
      <c r="AH22" s="1268" t="str">
        <f>IF($E$18=0,"",$E$18)</f>
        <v>Тарифы на тепловую энергию (мощность), поставляемую теплоснабжающими организациями потребителям, другим теплоснабжающим организациям</v>
      </c>
      <c r="AI22"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22" s="1268" t="str">
        <f>IF($J$22=0,"",$J$22)</f>
        <v>Льготный тариф для потребителей (физических лиц) города Тюмени и Тюменского муниципального округа, подключенных к системам теплоснабжения: котельная, эксплуатируемая ООО "УК НА ПРАЖСКОЙ"</v>
      </c>
      <c r="AK22" s="1268" t="str">
        <f>IF($K$22="нет","без дифференциации",IF($N$22=0,"",$N$22))</f>
        <v>без дифференциации</v>
      </c>
      <c r="AL22" s="1845" t="str">
        <f>IF($O$22="нет","без дифференциации",IF($R$22=0,"",$R$22))</f>
        <v>без дифференциации</v>
      </c>
      <c r="AM22" s="1845" t="str">
        <f>IF($S$22="нет","без дифференциации",IF($V$22=0,"",$V$22))</f>
        <v>без дифференциации</v>
      </c>
      <c r="AN22" s="1268" t="str">
        <f>$I$22</f>
        <v>2</v>
      </c>
      <c r="AO22" s="1268" t="str">
        <f>$I$22&amp;"."&amp;$M$22</f>
        <v>2.1</v>
      </c>
      <c r="AP22" s="1268" t="str">
        <f>$I$22&amp;"."&amp;$M$22&amp;"."&amp;$Q$22</f>
        <v>2.1.1</v>
      </c>
      <c r="AQ22" s="1268" t="str">
        <f>$I$22&amp;"."&amp;$M$22&amp;"."&amp;$Q$22&amp;"."&amp;$U$22</f>
        <v>2.1.1.1</v>
      </c>
      <c r="AR22" s="1854"/>
    </row>
    <row customHeight="1" ht="17.25">
      <c r="A23" s="1841"/>
      <c r="B23" s="1854"/>
      <c r="C23" s="1846"/>
      <c r="D23" s="1831"/>
      <c r="E23" s="1848"/>
      <c r="F23" s="1785"/>
      <c r="G23" s="1849"/>
      <c r="H23" s="2530"/>
      <c r="I23" s="2530"/>
      <c r="J23" s="2502"/>
      <c r="K23" s="2187"/>
      <c r="L23" s="2109"/>
      <c r="M23" s="2109"/>
      <c r="N23" s="2658" t="s">
        <v>28</v>
      </c>
      <c r="O23" s="2187"/>
      <c r="P23" s="2109"/>
      <c r="Q23" s="2109"/>
      <c r="R23" s="2659" t="s">
        <v>28</v>
      </c>
      <c r="S23" s="2108"/>
      <c r="T23" s="318"/>
      <c r="U23" s="319"/>
      <c r="V23" s="319" t="s">
        <v>170</v>
      </c>
      <c r="W23" s="320"/>
      <c r="X23" s="1854"/>
      <c r="Y23" s="1260"/>
      <c r="Z23" s="1260"/>
      <c r="AA23" s="1260"/>
      <c r="AB23" s="1260"/>
      <c r="AC23" s="1260"/>
      <c r="AD23" s="1260"/>
      <c r="AE23" s="1260"/>
      <c r="AF23" s="1260"/>
      <c r="AG23" s="1260"/>
      <c r="AH23" s="1260"/>
      <c r="AI23" s="1260"/>
      <c r="AJ23" s="1260"/>
      <c r="AK23" s="1260"/>
      <c r="AL23" s="1854"/>
      <c r="AM23" s="1854"/>
      <c r="AN23" s="1854"/>
      <c r="AO23" s="1854"/>
      <c r="AP23" s="1854"/>
      <c r="AQ23" s="1854"/>
      <c r="AR23" s="1854"/>
    </row>
    <row customHeight="1" ht="17.25">
      <c r="A24" s="1841"/>
      <c r="B24" s="1854"/>
      <c r="C24" s="1846"/>
      <c r="D24" s="1831"/>
      <c r="E24" s="1848"/>
      <c r="F24" s="1785"/>
      <c r="G24" s="1849"/>
      <c r="H24" s="2504"/>
      <c r="I24" s="2504"/>
      <c r="J24" s="2534"/>
      <c r="K24" s="2187"/>
      <c r="L24" s="2504"/>
      <c r="M24" s="2504"/>
      <c r="N24" s="2661" t="s">
        <v>28</v>
      </c>
      <c r="O24" s="2113"/>
      <c r="P24" s="318"/>
      <c r="Q24" s="319"/>
      <c r="R24" s="319" t="s">
        <v>171</v>
      </c>
      <c r="S24" s="1847"/>
      <c r="T24" s="1847"/>
      <c r="U24" s="1847"/>
      <c r="V24" s="1847"/>
      <c r="W24" s="320"/>
      <c r="X24" s="1854"/>
      <c r="Y24" s="1260"/>
      <c r="Z24" s="1260"/>
      <c r="AA24" s="1260"/>
      <c r="AB24" s="1260"/>
      <c r="AC24" s="1260"/>
      <c r="AD24" s="1260"/>
      <c r="AE24" s="1260"/>
      <c r="AF24" s="1260"/>
      <c r="AG24" s="1260"/>
      <c r="AH24" s="1260"/>
      <c r="AI24" s="1260"/>
      <c r="AJ24" s="1260"/>
      <c r="AK24" s="1260"/>
      <c r="AL24" s="1854"/>
      <c r="AM24" s="1854"/>
      <c r="AN24" s="1854"/>
      <c r="AO24" s="1854"/>
      <c r="AP24" s="1854"/>
      <c r="AQ24" s="1854"/>
      <c r="AR24" s="1854"/>
    </row>
    <row customHeight="1" ht="17.25">
      <c r="A25" s="1841"/>
      <c r="B25" s="1854"/>
      <c r="C25" s="1846"/>
      <c r="D25" s="1831"/>
      <c r="E25" s="1848"/>
      <c r="F25" s="1785"/>
      <c r="G25" s="1849"/>
      <c r="H25" s="2504"/>
      <c r="I25" s="2504"/>
      <c r="J25" s="2534"/>
      <c r="K25" s="2113"/>
      <c r="L25" s="318"/>
      <c r="M25" s="319"/>
      <c r="N25" s="319" t="s">
        <v>172</v>
      </c>
      <c r="O25" s="319"/>
      <c r="P25" s="319"/>
      <c r="Q25" s="319"/>
      <c r="R25" s="319"/>
      <c r="S25" s="1847"/>
      <c r="T25" s="1847"/>
      <c r="U25" s="1847"/>
      <c r="V25" s="1847"/>
      <c r="W25" s="320"/>
      <c r="X25" s="1854"/>
      <c r="Y25" s="1260"/>
      <c r="Z25" s="1260"/>
      <c r="AA25" s="1260"/>
      <c r="AB25" s="1260"/>
      <c r="AC25" s="1260"/>
      <c r="AD25" s="1260"/>
      <c r="AE25" s="1260"/>
      <c r="AF25" s="1260"/>
      <c r="AG25" s="1260"/>
      <c r="AH25" s="1260"/>
      <c r="AI25" s="1260"/>
      <c r="AJ25" s="1260"/>
      <c r="AK25" s="1260"/>
      <c r="AL25" s="1854"/>
      <c r="AM25" s="1854"/>
      <c r="AN25" s="1854"/>
      <c r="AO25" s="1854"/>
      <c r="AP25" s="1854"/>
      <c r="AQ25" s="1854"/>
      <c r="AR25" s="1854"/>
    </row>
    <row customHeight="1" ht="17.25">
      <c r="A26" s="1841"/>
      <c r="B26" s="1854"/>
      <c r="C26" s="1843"/>
      <c r="D26" s="1831"/>
      <c r="E26" s="1848"/>
      <c r="F26" s="1785"/>
      <c r="G26" s="1849"/>
      <c r="H26" s="2530" t="s">
        <v>173</v>
      </c>
      <c r="I26" s="2530" t="s">
        <v>92</v>
      </c>
      <c r="J26" s="2502" t="s">
        <v>179</v>
      </c>
      <c r="K26" s="2186" t="s">
        <v>19</v>
      </c>
      <c r="L26" s="2109"/>
      <c r="M26" s="2109" t="s">
        <v>111</v>
      </c>
      <c r="N26" s="2658" t="s">
        <v>28</v>
      </c>
      <c r="O26" s="2186" t="s">
        <v>19</v>
      </c>
      <c r="P26" s="2109"/>
      <c r="Q26" s="2109" t="s">
        <v>111</v>
      </c>
      <c r="R26" s="2659" t="s">
        <v>28</v>
      </c>
      <c r="S26" s="2108" t="s">
        <v>19</v>
      </c>
      <c r="T26" s="1812"/>
      <c r="U26" s="1812" t="s">
        <v>111</v>
      </c>
      <c r="V26" s="2660" t="s">
        <v>28</v>
      </c>
      <c r="W26" s="1802"/>
      <c r="X26" s="1854"/>
      <c r="Y26" s="1268"/>
      <c r="Z26" s="1268"/>
      <c r="AA26" s="1268"/>
      <c r="AB26" s="1268"/>
      <c r="AC26" s="1975" t="s">
        <v>165</v>
      </c>
      <c r="AD26" s="1268" t="s">
        <v>180</v>
      </c>
      <c r="AE26" s="1268" t="s">
        <v>181</v>
      </c>
      <c r="AF26" s="1268" t="s">
        <v>182</v>
      </c>
      <c r="AG26" s="1268" t="s">
        <v>183</v>
      </c>
      <c r="AH26" s="1268" t="str">
        <f>IF($E$18=0,"",$E$18)</f>
        <v>Тарифы на тепловую энергию (мощность), поставляемую теплоснабжающими организациями потребителям, другим теплоснабжающим организациям</v>
      </c>
      <c r="AI26"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26" s="1268" t="str">
        <f>IF($J$26=0,"",$J$26)</f>
        <v>Льготный тариф для физических лиц, проживающих в г.Тюмени. Для потребителей, подключенных к системам теплоснабжения: ООО "РЕМИН-ЭНЕРГО" (котельная, расположенная по адресу: г.Тюмень, ул. Клары Цеткин, 61, корп.1, стр.2)</v>
      </c>
      <c r="AK26" s="1268" t="str">
        <f>IF($K$26="нет","без дифференциации",IF($N$26=0,"",$N$26))</f>
        <v>без дифференциации</v>
      </c>
      <c r="AL26" s="1845" t="str">
        <f>IF($O$26="нет","без дифференциации",IF($R$26=0,"",$R$26))</f>
        <v>без дифференциации</v>
      </c>
      <c r="AM26" s="1845" t="str">
        <f>IF($S$26="нет","без дифференциации",IF($V$26=0,"",$V$26))</f>
        <v>без дифференциации</v>
      </c>
      <c r="AN26" s="1268" t="str">
        <f>$I$26</f>
        <v>3</v>
      </c>
      <c r="AO26" s="1268" t="str">
        <f>$I$26&amp;"."&amp;$M$26</f>
        <v>3.1</v>
      </c>
      <c r="AP26" s="1268" t="str">
        <f>$I$26&amp;"."&amp;$M$26&amp;"."&amp;$Q$26</f>
        <v>3.1.1</v>
      </c>
      <c r="AQ26" s="1268" t="str">
        <f>$I$26&amp;"."&amp;$M$26&amp;"."&amp;$Q$26&amp;"."&amp;$U$26</f>
        <v>3.1.1.1</v>
      </c>
      <c r="AR26" s="1854"/>
    </row>
    <row customHeight="1" ht="17.25">
      <c r="A27" s="1841"/>
      <c r="B27" s="1854"/>
      <c r="C27" s="1846"/>
      <c r="D27" s="1831"/>
      <c r="E27" s="1848"/>
      <c r="F27" s="1785"/>
      <c r="G27" s="1849"/>
      <c r="H27" s="2530"/>
      <c r="I27" s="2530"/>
      <c r="J27" s="2502"/>
      <c r="K27" s="2187"/>
      <c r="L27" s="2109"/>
      <c r="M27" s="2109"/>
      <c r="N27" s="2658" t="s">
        <v>28</v>
      </c>
      <c r="O27" s="2187"/>
      <c r="P27" s="2109"/>
      <c r="Q27" s="2109"/>
      <c r="R27" s="2659" t="s">
        <v>28</v>
      </c>
      <c r="S27" s="2108"/>
      <c r="T27" s="318"/>
      <c r="U27" s="319"/>
      <c r="V27" s="319" t="s">
        <v>170</v>
      </c>
      <c r="W27" s="320"/>
      <c r="X27" s="1854"/>
      <c r="Y27" s="1260"/>
      <c r="Z27" s="1260"/>
      <c r="AA27" s="1260"/>
      <c r="AB27" s="1260"/>
      <c r="AC27" s="1260"/>
      <c r="AD27" s="1260"/>
      <c r="AE27" s="1260"/>
      <c r="AF27" s="1260"/>
      <c r="AG27" s="1260"/>
      <c r="AH27" s="1260"/>
      <c r="AI27" s="1260"/>
      <c r="AJ27" s="1260"/>
      <c r="AK27" s="1260"/>
      <c r="AL27" s="1854"/>
      <c r="AM27" s="1854"/>
      <c r="AN27" s="1854"/>
      <c r="AO27" s="1854"/>
      <c r="AP27" s="1854"/>
      <c r="AQ27" s="1854"/>
      <c r="AR27" s="1854"/>
    </row>
    <row customHeight="1" ht="17.25">
      <c r="A28" s="1841"/>
      <c r="B28" s="1854"/>
      <c r="C28" s="1846"/>
      <c r="D28" s="1831"/>
      <c r="E28" s="1848"/>
      <c r="F28" s="1785"/>
      <c r="G28" s="1849"/>
      <c r="H28" s="2504"/>
      <c r="I28" s="2504"/>
      <c r="J28" s="2534"/>
      <c r="K28" s="2187"/>
      <c r="L28" s="2504"/>
      <c r="M28" s="2504"/>
      <c r="N28" s="2661" t="s">
        <v>28</v>
      </c>
      <c r="O28" s="2113"/>
      <c r="P28" s="318"/>
      <c r="Q28" s="319"/>
      <c r="R28" s="319" t="s">
        <v>171</v>
      </c>
      <c r="S28" s="1847"/>
      <c r="T28" s="1847"/>
      <c r="U28" s="1847"/>
      <c r="V28" s="1847"/>
      <c r="W28" s="320"/>
      <c r="X28" s="1854"/>
      <c r="Y28" s="1260"/>
      <c r="Z28" s="1260"/>
      <c r="AA28" s="1260"/>
      <c r="AB28" s="1260"/>
      <c r="AC28" s="1260"/>
      <c r="AD28" s="1260"/>
      <c r="AE28" s="1260"/>
      <c r="AF28" s="1260"/>
      <c r="AG28" s="1260"/>
      <c r="AH28" s="1260"/>
      <c r="AI28" s="1260"/>
      <c r="AJ28" s="1260"/>
      <c r="AK28" s="1260"/>
      <c r="AL28" s="1854"/>
      <c r="AM28" s="1854"/>
      <c r="AN28" s="1854"/>
      <c r="AO28" s="1854"/>
      <c r="AP28" s="1854"/>
      <c r="AQ28" s="1854"/>
      <c r="AR28" s="1854"/>
    </row>
    <row customHeight="1" ht="17.25">
      <c r="A29" s="1841"/>
      <c r="B29" s="1854"/>
      <c r="C29" s="1846"/>
      <c r="D29" s="1831"/>
      <c r="E29" s="1848"/>
      <c r="F29" s="1785"/>
      <c r="G29" s="1849"/>
      <c r="H29" s="2504"/>
      <c r="I29" s="2504"/>
      <c r="J29" s="2534"/>
      <c r="K29" s="2113"/>
      <c r="L29" s="318"/>
      <c r="M29" s="319"/>
      <c r="N29" s="319" t="s">
        <v>172</v>
      </c>
      <c r="O29" s="319"/>
      <c r="P29" s="319"/>
      <c r="Q29" s="319"/>
      <c r="R29" s="319"/>
      <c r="S29" s="1847"/>
      <c r="T29" s="1847"/>
      <c r="U29" s="1847"/>
      <c r="V29" s="1847"/>
      <c r="W29" s="320"/>
      <c r="X29" s="1854"/>
      <c r="Y29" s="1260"/>
      <c r="Z29" s="1260"/>
      <c r="AA29" s="1260"/>
      <c r="AB29" s="1260"/>
      <c r="AC29" s="1260"/>
      <c r="AD29" s="1260"/>
      <c r="AE29" s="1260"/>
      <c r="AF29" s="1260"/>
      <c r="AG29" s="1260"/>
      <c r="AH29" s="1260"/>
      <c r="AI29" s="1260"/>
      <c r="AJ29" s="1260"/>
      <c r="AK29" s="1260"/>
      <c r="AL29" s="1854"/>
      <c r="AM29" s="1854"/>
      <c r="AN29" s="1854"/>
      <c r="AO29" s="1854"/>
      <c r="AP29" s="1854"/>
      <c r="AQ29" s="1854"/>
      <c r="AR29" s="1854"/>
    </row>
    <row customHeight="1" ht="17.25">
      <c r="A30" s="1841"/>
      <c r="B30" s="1854"/>
      <c r="C30" s="1843"/>
      <c r="D30" s="1831"/>
      <c r="E30" s="1848"/>
      <c r="F30" s="1785"/>
      <c r="G30" s="1849"/>
      <c r="H30" s="2530" t="s">
        <v>173</v>
      </c>
      <c r="I30" s="2530" t="s">
        <v>93</v>
      </c>
      <c r="J30" s="2502" t="s">
        <v>184</v>
      </c>
      <c r="K30" s="2186" t="s">
        <v>19</v>
      </c>
      <c r="L30" s="2109"/>
      <c r="M30" s="2109" t="s">
        <v>111</v>
      </c>
      <c r="N30" s="2658" t="s">
        <v>28</v>
      </c>
      <c r="O30" s="2186" t="s">
        <v>19</v>
      </c>
      <c r="P30" s="2109"/>
      <c r="Q30" s="2109" t="s">
        <v>111</v>
      </c>
      <c r="R30" s="2659" t="s">
        <v>28</v>
      </c>
      <c r="S30" s="2108" t="s">
        <v>19</v>
      </c>
      <c r="T30" s="1812"/>
      <c r="U30" s="1812" t="s">
        <v>111</v>
      </c>
      <c r="V30" s="2660" t="s">
        <v>28</v>
      </c>
      <c r="W30" s="1802"/>
      <c r="X30" s="1854"/>
      <c r="Y30" s="1268"/>
      <c r="Z30" s="1268"/>
      <c r="AA30" s="1268"/>
      <c r="AB30" s="1268"/>
      <c r="AC30" s="1975" t="s">
        <v>165</v>
      </c>
      <c r="AD30" s="1268" t="s">
        <v>185</v>
      </c>
      <c r="AE30" s="1268" t="s">
        <v>186</v>
      </c>
      <c r="AF30" s="1268" t="s">
        <v>187</v>
      </c>
      <c r="AG30" s="1268" t="s">
        <v>188</v>
      </c>
      <c r="AH30" s="1268" t="str">
        <f>IF($E$18=0,"",$E$18)</f>
        <v>Тарифы на тепловую энергию (мощность), поставляемую теплоснабжающими организациями потребителям, другим теплоснабжающим организациям</v>
      </c>
      <c r="AI30"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30" s="1268" t="str">
        <f>IF($J$30=0,"",$J$30)</f>
        <v>Льготный тариф для физических лиц, проживающих в г. Тюмени. Для потребителей, подключенных к системам теплоснабжения: от котельной, ранее обслуживаемой ФГБУ " ЦЖКУ" Минобороны России</v>
      </c>
      <c r="AK30" s="1268" t="str">
        <f>IF($K$30="нет","без дифференциации",IF($N$30=0,"",$N$30))</f>
        <v>без дифференциации</v>
      </c>
      <c r="AL30" s="1845" t="str">
        <f>IF($O$30="нет","без дифференциации",IF($R$30=0,"",$R$30))</f>
        <v>без дифференциации</v>
      </c>
      <c r="AM30" s="1845" t="str">
        <f>IF($S$30="нет","без дифференциации",IF($V$30=0,"",$V$30))</f>
        <v>без дифференциации</v>
      </c>
      <c r="AN30" s="1268" t="str">
        <f>$I$30</f>
        <v>4</v>
      </c>
      <c r="AO30" s="1268" t="str">
        <f>$I$30&amp;"."&amp;$M$30</f>
        <v>4.1</v>
      </c>
      <c r="AP30" s="1268" t="str">
        <f>$I$30&amp;"."&amp;$M$30&amp;"."&amp;$Q$30</f>
        <v>4.1.1</v>
      </c>
      <c r="AQ30" s="1268" t="str">
        <f>$I$30&amp;"."&amp;$M$30&amp;"."&amp;$Q$30&amp;"."&amp;$U$30</f>
        <v>4.1.1.1</v>
      </c>
      <c r="AR30" s="1854"/>
    </row>
    <row customHeight="1" ht="17.25">
      <c r="A31" s="1841"/>
      <c r="B31" s="1854"/>
      <c r="C31" s="1846"/>
      <c r="D31" s="1831"/>
      <c r="E31" s="1848"/>
      <c r="F31" s="1785"/>
      <c r="G31" s="1849"/>
      <c r="H31" s="2530"/>
      <c r="I31" s="2530"/>
      <c r="J31" s="2502"/>
      <c r="K31" s="2187"/>
      <c r="L31" s="2109"/>
      <c r="M31" s="2109"/>
      <c r="N31" s="2658" t="s">
        <v>28</v>
      </c>
      <c r="O31" s="2187"/>
      <c r="P31" s="2109"/>
      <c r="Q31" s="2109"/>
      <c r="R31" s="2659" t="s">
        <v>28</v>
      </c>
      <c r="S31" s="2108"/>
      <c r="T31" s="318"/>
      <c r="U31" s="319"/>
      <c r="V31" s="319" t="s">
        <v>170</v>
      </c>
      <c r="W31" s="320"/>
      <c r="X31" s="1854"/>
      <c r="Y31" s="1260"/>
      <c r="Z31" s="1260"/>
      <c r="AA31" s="1260"/>
      <c r="AB31" s="1260"/>
      <c r="AC31" s="1260"/>
      <c r="AD31" s="1260"/>
      <c r="AE31" s="1260"/>
      <c r="AF31" s="1260"/>
      <c r="AG31" s="1260"/>
      <c r="AH31" s="1260"/>
      <c r="AI31" s="1260"/>
      <c r="AJ31" s="1260"/>
      <c r="AK31" s="1260"/>
      <c r="AL31" s="1854"/>
      <c r="AM31" s="1854"/>
      <c r="AN31" s="1854"/>
      <c r="AO31" s="1854"/>
      <c r="AP31" s="1854"/>
      <c r="AQ31" s="1854"/>
      <c r="AR31" s="1854"/>
    </row>
    <row customHeight="1" ht="17.25">
      <c r="A32" s="1841"/>
      <c r="B32" s="1854"/>
      <c r="C32" s="1846"/>
      <c r="D32" s="1831"/>
      <c r="E32" s="1848"/>
      <c r="F32" s="1785"/>
      <c r="G32" s="1849"/>
      <c r="H32" s="2504"/>
      <c r="I32" s="2504"/>
      <c r="J32" s="2534"/>
      <c r="K32" s="2187"/>
      <c r="L32" s="2504"/>
      <c r="M32" s="2504"/>
      <c r="N32" s="2661" t="s">
        <v>28</v>
      </c>
      <c r="O32" s="2113"/>
      <c r="P32" s="318"/>
      <c r="Q32" s="319"/>
      <c r="R32" s="319" t="s">
        <v>171</v>
      </c>
      <c r="S32" s="1847"/>
      <c r="T32" s="1847"/>
      <c r="U32" s="1847"/>
      <c r="V32" s="1847"/>
      <c r="W32" s="320"/>
      <c r="X32" s="1854"/>
      <c r="Y32" s="1260"/>
      <c r="Z32" s="1260"/>
      <c r="AA32" s="1260"/>
      <c r="AB32" s="1260"/>
      <c r="AC32" s="1260"/>
      <c r="AD32" s="1260"/>
      <c r="AE32" s="1260"/>
      <c r="AF32" s="1260"/>
      <c r="AG32" s="1260"/>
      <c r="AH32" s="1260"/>
      <c r="AI32" s="1260"/>
      <c r="AJ32" s="1260"/>
      <c r="AK32" s="1260"/>
      <c r="AL32" s="1854"/>
      <c r="AM32" s="1854"/>
      <c r="AN32" s="1854"/>
      <c r="AO32" s="1854"/>
      <c r="AP32" s="1854"/>
      <c r="AQ32" s="1854"/>
      <c r="AR32" s="1854"/>
    </row>
    <row customHeight="1" ht="17.25">
      <c r="A33" s="1841"/>
      <c r="B33" s="1854"/>
      <c r="C33" s="1846"/>
      <c r="D33" s="1831"/>
      <c r="E33" s="1848"/>
      <c r="F33" s="1785"/>
      <c r="G33" s="1849"/>
      <c r="H33" s="2504"/>
      <c r="I33" s="2504"/>
      <c r="J33" s="2534"/>
      <c r="K33" s="2113"/>
      <c r="L33" s="318"/>
      <c r="M33" s="319"/>
      <c r="N33" s="319" t="s">
        <v>172</v>
      </c>
      <c r="O33" s="319"/>
      <c r="P33" s="319"/>
      <c r="Q33" s="319"/>
      <c r="R33" s="319"/>
      <c r="S33" s="1847"/>
      <c r="T33" s="1847"/>
      <c r="U33" s="1847"/>
      <c r="V33" s="1847"/>
      <c r="W33" s="320"/>
      <c r="X33" s="1854"/>
      <c r="Y33" s="1260"/>
      <c r="Z33" s="1260"/>
      <c r="AA33" s="1260"/>
      <c r="AB33" s="1260"/>
      <c r="AC33" s="1260"/>
      <c r="AD33" s="1260"/>
      <c r="AE33" s="1260"/>
      <c r="AF33" s="1260"/>
      <c r="AG33" s="1260"/>
      <c r="AH33" s="1260"/>
      <c r="AI33" s="1260"/>
      <c r="AJ33" s="1260"/>
      <c r="AK33" s="1260"/>
      <c r="AL33" s="1854"/>
      <c r="AM33" s="1854"/>
      <c r="AN33" s="1854"/>
      <c r="AO33" s="1854"/>
      <c r="AP33" s="1854"/>
      <c r="AQ33" s="1854"/>
      <c r="AR33" s="1854"/>
    </row>
    <row customHeight="1" ht="32.22221374511719">
      <c r="A34" s="1841"/>
      <c r="B34" s="1854"/>
      <c r="C34" s="1843"/>
      <c r="D34" s="1831"/>
      <c r="E34" s="1848"/>
      <c r="F34" s="1785"/>
      <c r="G34" s="1849"/>
      <c r="H34" s="2530" t="s">
        <v>173</v>
      </c>
      <c r="I34" s="2530" t="s">
        <v>113</v>
      </c>
      <c r="J34" s="2502" t="s">
        <v>189</v>
      </c>
      <c r="K34" s="2186" t="s">
        <v>19</v>
      </c>
      <c r="L34" s="2109"/>
      <c r="M34" s="2109" t="s">
        <v>111</v>
      </c>
      <c r="N34" s="2658" t="s">
        <v>28</v>
      </c>
      <c r="O34" s="2186" t="s">
        <v>19</v>
      </c>
      <c r="P34" s="2109"/>
      <c r="Q34" s="2109" t="s">
        <v>111</v>
      </c>
      <c r="R34" s="2659" t="s">
        <v>28</v>
      </c>
      <c r="S34" s="2108" t="s">
        <v>19</v>
      </c>
      <c r="T34" s="1812"/>
      <c r="U34" s="1812" t="s">
        <v>111</v>
      </c>
      <c r="V34" s="2660" t="s">
        <v>28</v>
      </c>
      <c r="W34" s="1802"/>
      <c r="X34" s="1854"/>
      <c r="Y34" s="1268"/>
      <c r="Z34" s="1268"/>
      <c r="AA34" s="1268"/>
      <c r="AB34" s="1268"/>
      <c r="AC34" s="1975" t="s">
        <v>165</v>
      </c>
      <c r="AD34" s="1268" t="s">
        <v>190</v>
      </c>
      <c r="AE34" s="1268" t="s">
        <v>191</v>
      </c>
      <c r="AF34" s="1268" t="s">
        <v>192</v>
      </c>
      <c r="AG34" s="1268" t="s">
        <v>193</v>
      </c>
      <c r="AH34" s="1268" t="str">
        <f>IF($E$18=0,"",$E$18)</f>
        <v>Тарифы на тепловую энергию (мощность), поставляемую теплоснабжающими организациями потребителям, другим теплоснабжающим организациям</v>
      </c>
      <c r="AI34"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34" s="1268" t="str">
        <f>IF($J$34=0,"",$J$34)</f>
        <v>Льготный тариф для физических лиц, проживающих в г. Тюмени. Для потребителей, подключенных к распределительным тепловым сетям, находящимся на обслуживании ПАО "СУЭНКО" до 01.01.2018 и до 01.01.2017 получавших тепловую энергию от АО"УТСК", в жилищном фонде, введенном в эксплуатацию по 30.06.2017 включительно, а также к магистральным тепловым сетям, эксплуатируемым АО"УТСК" до 01.01.2018, в жилищном фонде, введенном в эксплуатацию по 30.06.2017 включительно</v>
      </c>
      <c r="AK34" s="1268" t="str">
        <f>IF($K$34="нет","без дифференциации",IF($N$34=0,"",$N$34))</f>
        <v>без дифференциации</v>
      </c>
      <c r="AL34" s="1845" t="str">
        <f>IF($O$34="нет","без дифференциации",IF($R$34=0,"",$R$34))</f>
        <v>без дифференциации</v>
      </c>
      <c r="AM34" s="1845" t="str">
        <f>IF($S$34="нет","без дифференциации",IF($V$34=0,"",$V$34))</f>
        <v>без дифференциации</v>
      </c>
      <c r="AN34" s="1268" t="str">
        <f>$I$34</f>
        <v>5</v>
      </c>
      <c r="AO34" s="1268" t="str">
        <f>$I$34&amp;"."&amp;$M$34</f>
        <v>5.1</v>
      </c>
      <c r="AP34" s="1268" t="str">
        <f>$I$34&amp;"."&amp;$M$34&amp;"."&amp;$Q$34</f>
        <v>5.1.1</v>
      </c>
      <c r="AQ34" s="1268" t="str">
        <f>$I$34&amp;"."&amp;$M$34&amp;"."&amp;$Q$34&amp;"."&amp;$U$34</f>
        <v>5.1.1.1</v>
      </c>
      <c r="AR34" s="1854"/>
    </row>
    <row customHeight="1" ht="32.22221374511719">
      <c r="A35" s="1841"/>
      <c r="B35" s="1854"/>
      <c r="C35" s="1846"/>
      <c r="D35" s="1831"/>
      <c r="E35" s="1848"/>
      <c r="F35" s="1785"/>
      <c r="G35" s="1849"/>
      <c r="H35" s="2530"/>
      <c r="I35" s="2530"/>
      <c r="J35" s="2502"/>
      <c r="K35" s="2187"/>
      <c r="L35" s="2109"/>
      <c r="M35" s="2109"/>
      <c r="N35" s="2658" t="s">
        <v>28</v>
      </c>
      <c r="O35" s="2187"/>
      <c r="P35" s="2109"/>
      <c r="Q35" s="2109"/>
      <c r="R35" s="2659" t="s">
        <v>28</v>
      </c>
      <c r="S35" s="2108"/>
      <c r="T35" s="318"/>
      <c r="U35" s="319"/>
      <c r="V35" s="319" t="s">
        <v>170</v>
      </c>
      <c r="W35" s="320"/>
      <c r="X35" s="1854"/>
      <c r="Y35" s="1260"/>
      <c r="Z35" s="1260"/>
      <c r="AA35" s="1260"/>
      <c r="AB35" s="1260"/>
      <c r="AC35" s="1260"/>
      <c r="AD35" s="1260"/>
      <c r="AE35" s="1260"/>
      <c r="AF35" s="1260"/>
      <c r="AG35" s="1260"/>
      <c r="AH35" s="1260"/>
      <c r="AI35" s="1260"/>
      <c r="AJ35" s="1260"/>
      <c r="AK35" s="1260"/>
      <c r="AL35" s="1854"/>
      <c r="AM35" s="1854"/>
      <c r="AN35" s="1854"/>
      <c r="AO35" s="1854"/>
      <c r="AP35" s="1854"/>
      <c r="AQ35" s="1854"/>
      <c r="AR35" s="1854"/>
    </row>
    <row customHeight="1" ht="32.22221374511719">
      <c r="A36" s="1841"/>
      <c r="B36" s="1854"/>
      <c r="C36" s="1846"/>
      <c r="D36" s="1831"/>
      <c r="E36" s="1848"/>
      <c r="F36" s="1785"/>
      <c r="G36" s="1849"/>
      <c r="H36" s="2504"/>
      <c r="I36" s="2504"/>
      <c r="J36" s="2534"/>
      <c r="K36" s="2187"/>
      <c r="L36" s="2504"/>
      <c r="M36" s="2504"/>
      <c r="N36" s="2661" t="s">
        <v>28</v>
      </c>
      <c r="O36" s="2113"/>
      <c r="P36" s="318"/>
      <c r="Q36" s="319"/>
      <c r="R36" s="319" t="s">
        <v>171</v>
      </c>
      <c r="S36" s="1847"/>
      <c r="T36" s="1847"/>
      <c r="U36" s="1847"/>
      <c r="V36" s="1847"/>
      <c r="W36" s="320"/>
      <c r="X36" s="1854"/>
      <c r="Y36" s="1260"/>
      <c r="Z36" s="1260"/>
      <c r="AA36" s="1260"/>
      <c r="AB36" s="1260"/>
      <c r="AC36" s="1260"/>
      <c r="AD36" s="1260"/>
      <c r="AE36" s="1260"/>
      <c r="AF36" s="1260"/>
      <c r="AG36" s="1260"/>
      <c r="AH36" s="1260"/>
      <c r="AI36" s="1260"/>
      <c r="AJ36" s="1260"/>
      <c r="AK36" s="1260"/>
      <c r="AL36" s="1854"/>
      <c r="AM36" s="1854"/>
      <c r="AN36" s="1854"/>
      <c r="AO36" s="1854"/>
      <c r="AP36" s="1854"/>
      <c r="AQ36" s="1854"/>
      <c r="AR36" s="1854"/>
    </row>
    <row customHeight="1" ht="32.22221374511719">
      <c r="A37" s="1841"/>
      <c r="B37" s="1854"/>
      <c r="C37" s="1846"/>
      <c r="D37" s="1831"/>
      <c r="E37" s="1848"/>
      <c r="F37" s="1785"/>
      <c r="G37" s="1849"/>
      <c r="H37" s="2504"/>
      <c r="I37" s="2504"/>
      <c r="J37" s="2534"/>
      <c r="K37" s="2113"/>
      <c r="L37" s="318"/>
      <c r="M37" s="319"/>
      <c r="N37" s="319" t="s">
        <v>172</v>
      </c>
      <c r="O37" s="319"/>
      <c r="P37" s="319"/>
      <c r="Q37" s="319"/>
      <c r="R37" s="319"/>
      <c r="S37" s="1847"/>
      <c r="T37" s="1847"/>
      <c r="U37" s="1847"/>
      <c r="V37" s="1847"/>
      <c r="W37" s="320"/>
      <c r="X37" s="1854"/>
      <c r="Y37" s="1260"/>
      <c r="Z37" s="1260"/>
      <c r="AA37" s="1260"/>
      <c r="AB37" s="1260"/>
      <c r="AC37" s="1260"/>
      <c r="AD37" s="1260"/>
      <c r="AE37" s="1260"/>
      <c r="AF37" s="1260"/>
      <c r="AG37" s="1260"/>
      <c r="AH37" s="1260"/>
      <c r="AI37" s="1260"/>
      <c r="AJ37" s="1260"/>
      <c r="AK37" s="1260"/>
      <c r="AL37" s="1854"/>
      <c r="AM37" s="1854"/>
      <c r="AN37" s="1854"/>
      <c r="AO37" s="1854"/>
      <c r="AP37" s="1854"/>
      <c r="AQ37" s="1854"/>
      <c r="AR37" s="1854"/>
    </row>
    <row customHeight="1" ht="17.25">
      <c r="A38" s="1841"/>
      <c r="B38" s="1854"/>
      <c r="C38" s="1843"/>
      <c r="D38" s="1831"/>
      <c r="E38" s="1848"/>
      <c r="F38" s="1785"/>
      <c r="G38" s="1849"/>
      <c r="H38" s="2530" t="s">
        <v>173</v>
      </c>
      <c r="I38" s="2530" t="s">
        <v>94</v>
      </c>
      <c r="J38" s="2502" t="s">
        <v>194</v>
      </c>
      <c r="K38" s="2186" t="s">
        <v>19</v>
      </c>
      <c r="L38" s="2109"/>
      <c r="M38" s="2109" t="s">
        <v>111</v>
      </c>
      <c r="N38" s="2658" t="s">
        <v>28</v>
      </c>
      <c r="O38" s="2186" t="s">
        <v>19</v>
      </c>
      <c r="P38" s="2109"/>
      <c r="Q38" s="2109" t="s">
        <v>111</v>
      </c>
      <c r="R38" s="2659" t="s">
        <v>28</v>
      </c>
      <c r="S38" s="2108" t="s">
        <v>19</v>
      </c>
      <c r="T38" s="1812"/>
      <c r="U38" s="1812" t="s">
        <v>111</v>
      </c>
      <c r="V38" s="2660" t="s">
        <v>28</v>
      </c>
      <c r="W38" s="1802"/>
      <c r="X38" s="1854"/>
      <c r="Y38" s="1268"/>
      <c r="Z38" s="1268"/>
      <c r="AA38" s="1268"/>
      <c r="AB38" s="1268"/>
      <c r="AC38" s="1975" t="s">
        <v>165</v>
      </c>
      <c r="AD38" s="1268" t="s">
        <v>195</v>
      </c>
      <c r="AE38" s="1268" t="s">
        <v>196</v>
      </c>
      <c r="AF38" s="1268" t="s">
        <v>197</v>
      </c>
      <c r="AG38" s="1268" t="s">
        <v>198</v>
      </c>
      <c r="AH3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38"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38" s="1268" t="str">
        <f>IF($J$38=0,"",$J$38)</f>
        <v>Льготный тариф для физических лиц, проживающих в г. Тюмени. Для потребителей, подключенных к распределительным тепловым сетям, эксплуатируемым ООО УК "Тюменьжилсервис" до 01.09.2019</v>
      </c>
      <c r="AK38" s="1268" t="str">
        <f>IF($K$38="нет","без дифференциации",IF($N$38=0,"",$N$38))</f>
        <v>без дифференциации</v>
      </c>
      <c r="AL38" s="1845" t="str">
        <f>IF($O$38="нет","без дифференциации",IF($R$38=0,"",$R$38))</f>
        <v>без дифференциации</v>
      </c>
      <c r="AM38" s="1845" t="str">
        <f>IF($S$38="нет","без дифференциации",IF($V$38=0,"",$V$38))</f>
        <v>без дифференциации</v>
      </c>
      <c r="AN38" s="1268" t="str">
        <f>$I$38</f>
        <v>6</v>
      </c>
      <c r="AO38" s="1268" t="str">
        <f>$I$38&amp;"."&amp;$M$38</f>
        <v>6.1</v>
      </c>
      <c r="AP38" s="1268" t="str">
        <f>$I$38&amp;"."&amp;$M$38&amp;"."&amp;$Q$38</f>
        <v>6.1.1</v>
      </c>
      <c r="AQ38" s="1268" t="str">
        <f>$I$38&amp;"."&amp;$M$38&amp;"."&amp;$Q$38&amp;"."&amp;$U$38</f>
        <v>6.1.1.1</v>
      </c>
      <c r="AR38" s="1854"/>
    </row>
    <row customHeight="1" ht="17.25">
      <c r="A39" s="1841"/>
      <c r="B39" s="1854"/>
      <c r="C39" s="1846"/>
      <c r="D39" s="1831"/>
      <c r="E39" s="1848"/>
      <c r="F39" s="1785"/>
      <c r="G39" s="1849"/>
      <c r="H39" s="2530"/>
      <c r="I39" s="2530"/>
      <c r="J39" s="2502"/>
      <c r="K39" s="2187"/>
      <c r="L39" s="2109"/>
      <c r="M39" s="2109"/>
      <c r="N39" s="2658" t="s">
        <v>28</v>
      </c>
      <c r="O39" s="2187"/>
      <c r="P39" s="2109"/>
      <c r="Q39" s="2109"/>
      <c r="R39" s="2659" t="s">
        <v>28</v>
      </c>
      <c r="S39" s="2108"/>
      <c r="T39" s="318"/>
      <c r="U39" s="319"/>
      <c r="V39" s="319" t="s">
        <v>170</v>
      </c>
      <c r="W39" s="320"/>
      <c r="X39" s="1854"/>
      <c r="Y39" s="1260"/>
      <c r="Z39" s="1260"/>
      <c r="AA39" s="1260"/>
      <c r="AB39" s="1260"/>
      <c r="AC39" s="1260"/>
      <c r="AD39" s="1260"/>
      <c r="AE39" s="1260"/>
      <c r="AF39" s="1260"/>
      <c r="AG39" s="1260"/>
      <c r="AH39" s="1260"/>
      <c r="AI39" s="1260"/>
      <c r="AJ39" s="1260"/>
      <c r="AK39" s="1260"/>
      <c r="AL39" s="1854"/>
      <c r="AM39" s="1854"/>
      <c r="AN39" s="1854"/>
      <c r="AO39" s="1854"/>
      <c r="AP39" s="1854"/>
      <c r="AQ39" s="1854"/>
      <c r="AR39" s="1854"/>
    </row>
    <row customHeight="1" ht="17.25">
      <c r="A40" s="1841"/>
      <c r="B40" s="1854"/>
      <c r="C40" s="1846"/>
      <c r="D40" s="1831"/>
      <c r="E40" s="1848"/>
      <c r="F40" s="1785"/>
      <c r="G40" s="1849"/>
      <c r="H40" s="2504"/>
      <c r="I40" s="2504"/>
      <c r="J40" s="2534"/>
      <c r="K40" s="2187"/>
      <c r="L40" s="2504"/>
      <c r="M40" s="2504"/>
      <c r="N40" s="2661" t="s">
        <v>28</v>
      </c>
      <c r="O40" s="2113"/>
      <c r="P40" s="318"/>
      <c r="Q40" s="319"/>
      <c r="R40" s="319" t="s">
        <v>171</v>
      </c>
      <c r="S40" s="1847"/>
      <c r="T40" s="1847"/>
      <c r="U40" s="1847"/>
      <c r="V40" s="1847"/>
      <c r="W40" s="320"/>
      <c r="X40" s="1854"/>
      <c r="Y40" s="1260"/>
      <c r="Z40" s="1260"/>
      <c r="AA40" s="1260"/>
      <c r="AB40" s="1260"/>
      <c r="AC40" s="1260"/>
      <c r="AD40" s="1260"/>
      <c r="AE40" s="1260"/>
      <c r="AF40" s="1260"/>
      <c r="AG40" s="1260"/>
      <c r="AH40" s="1260"/>
      <c r="AI40" s="1260"/>
      <c r="AJ40" s="1260"/>
      <c r="AK40" s="1260"/>
      <c r="AL40" s="1854"/>
      <c r="AM40" s="1854"/>
      <c r="AN40" s="1854"/>
      <c r="AO40" s="1854"/>
      <c r="AP40" s="1854"/>
      <c r="AQ40" s="1854"/>
      <c r="AR40" s="1854"/>
    </row>
    <row customHeight="1" ht="17.25">
      <c r="A41" s="1841"/>
      <c r="B41" s="1854"/>
      <c r="C41" s="1846"/>
      <c r="D41" s="1831"/>
      <c r="E41" s="1848"/>
      <c r="F41" s="1785"/>
      <c r="G41" s="1849"/>
      <c r="H41" s="2504"/>
      <c r="I41" s="2504"/>
      <c r="J41" s="2534"/>
      <c r="K41" s="2113"/>
      <c r="L41" s="318"/>
      <c r="M41" s="319"/>
      <c r="N41" s="319" t="s">
        <v>172</v>
      </c>
      <c r="O41" s="319"/>
      <c r="P41" s="319"/>
      <c r="Q41" s="319"/>
      <c r="R41" s="319"/>
      <c r="S41" s="1847"/>
      <c r="T41" s="1847"/>
      <c r="U41" s="1847"/>
      <c r="V41" s="1847"/>
      <c r="W41" s="320"/>
      <c r="X41" s="1854"/>
      <c r="Y41" s="1260"/>
      <c r="Z41" s="1260"/>
      <c r="AA41" s="1260"/>
      <c r="AB41" s="1260"/>
      <c r="AC41" s="1260"/>
      <c r="AD41" s="1260"/>
      <c r="AE41" s="1260"/>
      <c r="AF41" s="1260"/>
      <c r="AG41" s="1260"/>
      <c r="AH41" s="1260"/>
      <c r="AI41" s="1260"/>
      <c r="AJ41" s="1260"/>
      <c r="AK41" s="1260"/>
      <c r="AL41" s="1854"/>
      <c r="AM41" s="1854"/>
      <c r="AN41" s="1854"/>
      <c r="AO41" s="1854"/>
      <c r="AP41" s="1854"/>
      <c r="AQ41" s="1854"/>
      <c r="AR41" s="1854"/>
    </row>
    <row s="1854" customFormat="1" customHeight="1" ht="62.25">
      <c r="A42" s="322"/>
      <c r="C42" s="321"/>
      <c r="D42" s="2137"/>
      <c r="E42" s="2166"/>
      <c r="F42" s="2148"/>
      <c r="G42" s="2637"/>
      <c r="H42" s="2662"/>
      <c r="I42" s="2663"/>
      <c r="J42" s="2664" t="s">
        <v>199</v>
      </c>
      <c r="K42" s="2665"/>
      <c r="L42" s="2666"/>
      <c r="M42" s="2667"/>
      <c r="N42" s="2668"/>
      <c r="O42" s="2669"/>
      <c r="P42" s="2670"/>
      <c r="Q42" s="2671"/>
      <c r="R42" s="2672"/>
      <c r="S42" s="2673"/>
      <c r="T42" s="2674"/>
      <c r="U42" s="2675"/>
      <c r="V42" s="2676"/>
      <c r="W42" s="2677"/>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2</v>
      </c>
      <c r="E43" s="2144" t="s">
        <v>162</v>
      </c>
      <c r="F43" s="2146" t="s">
        <v>19</v>
      </c>
      <c r="G43" s="2144"/>
      <c r="H43" s="2149"/>
      <c r="I43" s="2151"/>
      <c r="J43" s="2153"/>
      <c r="K43" s="2138"/>
      <c r="L43" s="2138"/>
      <c r="M43" s="2138"/>
      <c r="N43" s="2140"/>
      <c r="O43" s="2138"/>
      <c r="P43" s="2138"/>
      <c r="Q43" s="2138"/>
      <c r="R43" s="2143"/>
      <c r="S43" s="2138"/>
      <c r="T43" s="1999"/>
      <c r="U43" s="1999"/>
      <c r="V43" s="2001"/>
      <c r="W43" s="1297"/>
      <c r="X43" s="1268"/>
      <c r="Y43" s="1268"/>
      <c r="Z43" s="1268" t="s">
        <v>28</v>
      </c>
      <c r="AA43" s="1268" t="s">
        <v>28</v>
      </c>
      <c r="AB43" s="1268" t="s">
        <v>28</v>
      </c>
      <c r="AC43" s="1268" t="s">
        <v>28</v>
      </c>
      <c r="AD43" s="1268" t="s">
        <v>28</v>
      </c>
      <c r="AE43" s="1268" t="s">
        <v>28</v>
      </c>
      <c r="AF43" s="1268" t="s">
        <v>28</v>
      </c>
      <c r="AG43" s="1268" t="s">
        <v>28</v>
      </c>
      <c r="AH43" s="1268" t="s">
        <v>28</v>
      </c>
      <c r="AI43" s="1268" t="s">
        <v>28</v>
      </c>
      <c r="AJ43" s="1268" t="s">
        <v>28</v>
      </c>
      <c r="AK43" s="1268" t="s">
        <v>28</v>
      </c>
      <c r="AL43" s="1268" t="s">
        <v>28</v>
      </c>
      <c r="AM43" s="1268" t="s">
        <v>28</v>
      </c>
      <c r="AN43" s="1773" t="s">
        <v>28</v>
      </c>
      <c r="AO43" s="1268" t="s">
        <v>28</v>
      </c>
      <c r="AP43" s="1267" t="s">
        <v>28</v>
      </c>
      <c r="AQ43" s="1267" t="s">
        <v>28</v>
      </c>
      <c r="AR43" s="1468">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2004"/>
      <c r="U44" s="2004"/>
      <c r="V44" s="2004"/>
      <c r="W44" s="2005"/>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468">
        <v>0</v>
      </c>
    </row>
    <row s="1854" customFormat="1" customHeight="1" ht="17.25" hidden="1">
      <c r="A45" s="322"/>
      <c r="C45" s="321"/>
      <c r="D45" s="2137"/>
      <c r="E45" s="2145"/>
      <c r="F45" s="2147"/>
      <c r="G45" s="2145"/>
      <c r="H45" s="2150"/>
      <c r="I45" s="2152"/>
      <c r="J45" s="2155"/>
      <c r="K45" s="2139"/>
      <c r="L45" s="2139"/>
      <c r="M45" s="2139"/>
      <c r="N45" s="2142"/>
      <c r="O45" s="2139"/>
      <c r="P45" s="2000"/>
      <c r="Q45" s="2004"/>
      <c r="R45" s="2004"/>
      <c r="S45" s="330"/>
      <c r="T45" s="330"/>
      <c r="U45" s="330"/>
      <c r="V45" s="330"/>
      <c r="W45" s="2005"/>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468">
        <v>0</v>
      </c>
    </row>
    <row s="1854" customFormat="1" customHeight="1" ht="17.25" hidden="1">
      <c r="A46" s="322"/>
      <c r="C46" s="321"/>
      <c r="D46" s="2137"/>
      <c r="E46" s="2145"/>
      <c r="F46" s="2147"/>
      <c r="G46" s="2145"/>
      <c r="H46" s="2150"/>
      <c r="I46" s="2152"/>
      <c r="J46" s="2155"/>
      <c r="K46" s="2139"/>
      <c r="L46" s="2004"/>
      <c r="M46" s="2004"/>
      <c r="N46" s="2004"/>
      <c r="O46" s="2004"/>
      <c r="P46" s="2004"/>
      <c r="Q46" s="2004"/>
      <c r="R46" s="2004"/>
      <c r="S46" s="330"/>
      <c r="T46" s="330"/>
      <c r="U46" s="330"/>
      <c r="V46" s="330"/>
      <c r="W46" s="2005"/>
      <c r="X46" s="1267"/>
      <c r="Y46" s="1267"/>
      <c r="Z46" s="1267"/>
      <c r="AA46" s="1267"/>
      <c r="AB46" s="1267"/>
      <c r="AC46" s="1267"/>
      <c r="AD46" s="1267"/>
      <c r="AE46" s="1267"/>
      <c r="AF46" s="1267"/>
      <c r="AG46" s="1267"/>
      <c r="AH46" s="1267"/>
      <c r="AI46" s="1267"/>
      <c r="AJ46" s="1267"/>
      <c r="AK46" s="1267"/>
      <c r="AL46" s="1267"/>
      <c r="AM46" s="1267"/>
      <c r="AN46" s="1267"/>
      <c r="AO46" s="1267"/>
      <c r="AP46" s="1267"/>
      <c r="AQ46" s="1267"/>
      <c r="AR46" s="1468">
        <v>0</v>
      </c>
    </row>
    <row s="1854" customFormat="1" customHeight="1" ht="17.25" hidden="1">
      <c r="A47" s="322"/>
      <c r="C47" s="321"/>
      <c r="D47" s="2137"/>
      <c r="E47" s="2145"/>
      <c r="F47" s="2148"/>
      <c r="G47" s="2145"/>
      <c r="H47" s="1300"/>
      <c r="I47" s="2002"/>
      <c r="J47" s="2002"/>
      <c r="K47" s="2002"/>
      <c r="L47" s="2002"/>
      <c r="M47" s="2002"/>
      <c r="N47" s="2002"/>
      <c r="O47" s="2002"/>
      <c r="P47" s="2002"/>
      <c r="Q47" s="2002"/>
      <c r="R47" s="2002"/>
      <c r="S47" s="1302"/>
      <c r="T47" s="1302"/>
      <c r="U47" s="1302"/>
      <c r="V47" s="1302"/>
      <c r="W47" s="2003"/>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468">
        <v>0</v>
      </c>
    </row>
    <row s="1854" customFormat="1" customHeight="1" ht="17.25">
      <c r="A48" s="322"/>
      <c r="C48" s="210"/>
      <c r="D48" s="2136">
        <v>3</v>
      </c>
      <c r="E48" s="2144" t="s">
        <v>200</v>
      </c>
      <c r="F48" s="2146" t="s">
        <v>19</v>
      </c>
      <c r="G48" s="2144"/>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201</v>
      </c>
      <c r="AD48" s="1268" t="s">
        <v>202</v>
      </c>
      <c r="AE48" s="1268" t="s">
        <v>203</v>
      </c>
      <c r="AF48" s="1268" t="s">
        <v>204</v>
      </c>
      <c r="AG48" s="1268" t="s">
        <v>205</v>
      </c>
      <c r="AH48" s="1268" t="str">
        <f>IF($E$48=0,"",$E$48)</f>
        <v>Тарифы на теплоноситель, поставляемый теплоснабжающими организациями потребителям, другим теплоснабжающим организациям</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284">
        <v>0</v>
      </c>
    </row>
    <row s="1854" customFormat="1" customHeight="1" ht="17.25">
      <c r="A49" s="322"/>
      <c r="C49" s="321"/>
      <c r="D49" s="2136"/>
      <c r="E49" s="2144"/>
      <c r="F49" s="2147"/>
      <c r="G49" s="2144"/>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284">
        <v>0</v>
      </c>
    </row>
    <row s="1854" customFormat="1" customHeight="1" ht="17.25">
      <c r="A50" s="322"/>
      <c r="C50" s="321"/>
      <c r="D50" s="2137"/>
      <c r="E50" s="2145"/>
      <c r="F50" s="2147"/>
      <c r="G50" s="2145"/>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284">
        <v>0</v>
      </c>
    </row>
    <row s="1854" customFormat="1" customHeight="1" ht="17.25">
      <c r="A51" s="322"/>
      <c r="C51" s="321"/>
      <c r="D51" s="2137"/>
      <c r="E51" s="2145"/>
      <c r="F51" s="2147"/>
      <c r="G51" s="2145"/>
      <c r="H51" s="2150"/>
      <c r="I51" s="2152"/>
      <c r="J51" s="2155"/>
      <c r="K51" s="2139"/>
      <c r="L51" s="1298"/>
      <c r="M51" s="1298"/>
      <c r="N51" s="1298"/>
      <c r="O51" s="1298"/>
      <c r="P51" s="1298"/>
      <c r="Q51" s="1298"/>
      <c r="R51" s="1298"/>
      <c r="S51" s="330"/>
      <c r="T51" s="330"/>
      <c r="U51" s="330"/>
      <c r="V51" s="330"/>
      <c r="W51" s="1299"/>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84">
        <v>0</v>
      </c>
    </row>
    <row s="1854" customFormat="1" customHeight="1" ht="17.25">
      <c r="A52" s="322"/>
      <c r="C52" s="321"/>
      <c r="D52" s="2137"/>
      <c r="E52" s="2145"/>
      <c r="F52" s="2148"/>
      <c r="G52" s="2145"/>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84">
        <v>0</v>
      </c>
    </row>
    <row s="1854" customFormat="1" customHeight="1" ht="17.25">
      <c r="A53" s="322"/>
      <c r="C53" s="210"/>
      <c r="D53" s="2136">
        <v>4</v>
      </c>
      <c r="E53" s="2144" t="s">
        <v>206</v>
      </c>
      <c r="F53" s="2146" t="s">
        <v>19</v>
      </c>
      <c r="G53" s="2144"/>
      <c r="H53" s="2149"/>
      <c r="I53" s="2151"/>
      <c r="J53" s="2153"/>
      <c r="K53" s="2138"/>
      <c r="L53" s="2138"/>
      <c r="M53" s="2138"/>
      <c r="N53" s="2140"/>
      <c r="O53" s="2138"/>
      <c r="P53" s="2138"/>
      <c r="Q53" s="2138"/>
      <c r="R53" s="2143"/>
      <c r="S53" s="2138"/>
      <c r="T53" s="1421"/>
      <c r="U53" s="1421"/>
      <c r="V53" s="1420"/>
      <c r="W53" s="1297"/>
      <c r="X53" s="1268"/>
      <c r="Y53" s="1268"/>
      <c r="Z53" s="1268"/>
      <c r="AA53" s="1268"/>
      <c r="AB53" s="1268"/>
      <c r="AC53" s="1268" t="s">
        <v>207</v>
      </c>
      <c r="AD53" s="1268" t="s">
        <v>208</v>
      </c>
      <c r="AE53" s="1268" t="s">
        <v>209</v>
      </c>
      <c r="AF53" s="1268" t="s">
        <v>210</v>
      </c>
      <c r="AG53" s="1268" t="s">
        <v>211</v>
      </c>
      <c r="AH53" s="1268" t="str">
        <f>IF($E$53=0,"",$E$53)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284">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84">
        <v>0</v>
      </c>
    </row>
    <row s="1854" customFormat="1" customHeight="1" ht="17.25">
      <c r="A55" s="322"/>
      <c r="C55" s="321"/>
      <c r="D55" s="2137"/>
      <c r="E55" s="2145"/>
      <c r="F55" s="2147"/>
      <c r="G55" s="2145"/>
      <c r="H55" s="2150"/>
      <c r="I55" s="2152"/>
      <c r="J55" s="2155"/>
      <c r="K55" s="2139"/>
      <c r="L55" s="2139"/>
      <c r="M55" s="2139"/>
      <c r="N55" s="2142"/>
      <c r="O55" s="2139"/>
      <c r="P55" s="1419"/>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84">
        <v>0</v>
      </c>
    </row>
    <row s="1854" customFormat="1" customHeight="1" ht="17.25">
      <c r="A56" s="322"/>
      <c r="C56" s="321"/>
      <c r="D56" s="2137"/>
      <c r="E56" s="2145"/>
      <c r="F56" s="2147"/>
      <c r="G56" s="2145"/>
      <c r="H56" s="2150"/>
      <c r="I56" s="2152"/>
      <c r="J56" s="2155"/>
      <c r="K56" s="2139"/>
      <c r="L56" s="1298"/>
      <c r="M56" s="1298"/>
      <c r="N56" s="1298"/>
      <c r="O56" s="1298"/>
      <c r="P56" s="1298"/>
      <c r="Q56" s="1298"/>
      <c r="R56" s="1298"/>
      <c r="S56" s="330"/>
      <c r="T56" s="330"/>
      <c r="U56" s="330"/>
      <c r="V56" s="330"/>
      <c r="W56" s="1299"/>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84">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84">
        <v>0</v>
      </c>
    </row>
    <row s="1854" customFormat="1" customHeight="1" ht="17.25">
      <c r="A58" s="322"/>
      <c r="C58" s="210"/>
      <c r="D58" s="2136">
        <v>5</v>
      </c>
      <c r="E58" s="2144" t="s">
        <v>212</v>
      </c>
      <c r="F58" s="2146" t="s">
        <v>19</v>
      </c>
      <c r="G58" s="2144"/>
      <c r="H58" s="2149"/>
      <c r="I58" s="2151"/>
      <c r="J58" s="2153"/>
      <c r="K58" s="2138"/>
      <c r="L58" s="2138"/>
      <c r="M58" s="2138"/>
      <c r="N58" s="2140"/>
      <c r="O58" s="2138"/>
      <c r="P58" s="2138"/>
      <c r="Q58" s="2138"/>
      <c r="R58" s="2143"/>
      <c r="S58" s="2138"/>
      <c r="T58" s="1421"/>
      <c r="U58" s="1421"/>
      <c r="V58" s="1420"/>
      <c r="W58" s="1297"/>
      <c r="X58" s="1268"/>
      <c r="Y58" s="1268"/>
      <c r="Z58" s="1268"/>
      <c r="AA58" s="1268"/>
      <c r="AB58" s="1268"/>
      <c r="AC58" s="1268" t="s">
        <v>213</v>
      </c>
      <c r="AD58" s="1268" t="s">
        <v>214</v>
      </c>
      <c r="AE58" s="1268" t="s">
        <v>215</v>
      </c>
      <c r="AF58" s="1268" t="s">
        <v>216</v>
      </c>
      <c r="AG58" s="1268" t="s">
        <v>217</v>
      </c>
      <c r="AH58" s="1268" t="str">
        <f>IF($E$58=0,"",$E$58)</f>
        <v>Тарифы на услуги по передаче тепловой энергии</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0" t="str">
        <f>$I$58&amp;"."&amp;$M$58&amp;"."&amp;$Q$58</f>
        <v>..</v>
      </c>
      <c r="AQ58" s="1260" t="str">
        <f>$I$58&amp;"."&amp;$M$58&amp;"."&amp;$Q$58&amp;"."&amp;$U$58</f>
        <v>...</v>
      </c>
      <c r="AR58" s="1284">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298"/>
      <c r="U59" s="1298"/>
      <c r="V59" s="1298"/>
      <c r="W59" s="1299"/>
      <c r="X59" s="1260"/>
      <c r="Y59" s="1260"/>
      <c r="Z59" s="1260"/>
      <c r="AA59" s="1260"/>
      <c r="AB59" s="1260"/>
      <c r="AC59" s="1260"/>
      <c r="AD59" s="1260"/>
      <c r="AE59" s="1260"/>
      <c r="AF59" s="1260"/>
      <c r="AG59" s="1260"/>
      <c r="AH59" s="1260"/>
      <c r="AI59" s="1260"/>
      <c r="AJ59" s="1260"/>
      <c r="AK59" s="1260"/>
      <c r="AL59" s="1260"/>
      <c r="AM59" s="1260"/>
      <c r="AN59" s="1260"/>
      <c r="AO59" s="1260"/>
      <c r="AP59" s="1260"/>
      <c r="AQ59" s="1260"/>
      <c r="AR59" s="1284">
        <v>0</v>
      </c>
    </row>
    <row s="1854" customFormat="1" customHeight="1" ht="17.25">
      <c r="A60" s="322"/>
      <c r="C60" s="321"/>
      <c r="D60" s="2137"/>
      <c r="E60" s="2145"/>
      <c r="F60" s="2147"/>
      <c r="G60" s="2145"/>
      <c r="H60" s="2150"/>
      <c r="I60" s="2152"/>
      <c r="J60" s="2155"/>
      <c r="K60" s="2139"/>
      <c r="L60" s="2139"/>
      <c r="M60" s="2139"/>
      <c r="N60" s="2142"/>
      <c r="O60" s="2139"/>
      <c r="P60" s="1419"/>
      <c r="Q60" s="1298"/>
      <c r="R60" s="1298"/>
      <c r="S60" s="330"/>
      <c r="T60" s="330"/>
      <c r="U60" s="330"/>
      <c r="V60" s="330"/>
      <c r="W60" s="1299"/>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84">
        <v>0</v>
      </c>
    </row>
    <row s="1854" customFormat="1" customHeight="1" ht="17.25">
      <c r="A61" s="322"/>
      <c r="C61" s="321"/>
      <c r="D61" s="2137"/>
      <c r="E61" s="2145"/>
      <c r="F61" s="2147"/>
      <c r="G61" s="2145"/>
      <c r="H61" s="2150"/>
      <c r="I61" s="2152"/>
      <c r="J61" s="2155"/>
      <c r="K61" s="2139"/>
      <c r="L61" s="1298"/>
      <c r="M61" s="1298"/>
      <c r="N61" s="1298"/>
      <c r="O61" s="1298"/>
      <c r="P61" s="1298"/>
      <c r="Q61" s="1298"/>
      <c r="R61" s="1298"/>
      <c r="S61" s="330"/>
      <c r="T61" s="330"/>
      <c r="U61" s="330"/>
      <c r="V61" s="330"/>
      <c r="W61" s="1299"/>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84">
        <v>0</v>
      </c>
    </row>
    <row s="1854" customFormat="1" customHeight="1" ht="17.25">
      <c r="A62" s="322"/>
      <c r="C62" s="321"/>
      <c r="D62" s="2137"/>
      <c r="E62" s="2145"/>
      <c r="F62" s="2148"/>
      <c r="G62" s="2145"/>
      <c r="H62" s="1300"/>
      <c r="I62" s="1301"/>
      <c r="J62" s="1301"/>
      <c r="K62" s="1301"/>
      <c r="L62" s="1301"/>
      <c r="M62" s="1301"/>
      <c r="N62" s="1301"/>
      <c r="O62" s="1301"/>
      <c r="P62" s="1301"/>
      <c r="Q62" s="1301"/>
      <c r="R62" s="1301"/>
      <c r="S62" s="1302"/>
      <c r="T62" s="1302"/>
      <c r="U62" s="1302"/>
      <c r="V62" s="1302"/>
      <c r="W62" s="1303"/>
      <c r="X62" s="1260"/>
      <c r="Y62" s="1260"/>
      <c r="Z62" s="1260"/>
      <c r="AA62" s="1260"/>
      <c r="AB62" s="1260"/>
      <c r="AC62" s="1260"/>
      <c r="AD62" s="1260"/>
      <c r="AE62" s="1260"/>
      <c r="AF62" s="1260"/>
      <c r="AG62" s="1260"/>
      <c r="AH62" s="1260"/>
      <c r="AI62" s="1260"/>
      <c r="AJ62" s="1260"/>
      <c r="AK62" s="1260"/>
      <c r="AL62" s="1260"/>
      <c r="AM62" s="1260"/>
      <c r="AN62" s="1260"/>
      <c r="AO62" s="1260"/>
      <c r="AP62" s="1260"/>
      <c r="AQ62" s="1260"/>
      <c r="AR62" s="1284">
        <v>0</v>
      </c>
    </row>
    <row s="1854" customFormat="1" customHeight="1" ht="17.25">
      <c r="A63" s="322"/>
      <c r="C63" s="210"/>
      <c r="D63" s="2136">
        <v>6</v>
      </c>
      <c r="E63" s="2144" t="s">
        <v>218</v>
      </c>
      <c r="F63" s="2146" t="s">
        <v>19</v>
      </c>
      <c r="G63" s="2144"/>
      <c r="H63" s="2149"/>
      <c r="I63" s="2151"/>
      <c r="J63" s="2153"/>
      <c r="K63" s="2138"/>
      <c r="L63" s="2138"/>
      <c r="M63" s="2138"/>
      <c r="N63" s="2140"/>
      <c r="O63" s="2138"/>
      <c r="P63" s="2138"/>
      <c r="Q63" s="2138"/>
      <c r="R63" s="2143"/>
      <c r="S63" s="2138"/>
      <c r="T63" s="1421"/>
      <c r="U63" s="1421"/>
      <c r="V63" s="1420"/>
      <c r="W63" s="1297"/>
      <c r="X63" s="1268"/>
      <c r="Y63" s="1268"/>
      <c r="Z63" s="1268"/>
      <c r="AA63" s="1268"/>
      <c r="AB63" s="1268"/>
      <c r="AC63" s="1268" t="s">
        <v>219</v>
      </c>
      <c r="AD63" s="1268" t="s">
        <v>220</v>
      </c>
      <c r="AE63" s="1268" t="s">
        <v>221</v>
      </c>
      <c r="AF63" s="1268" t="s">
        <v>222</v>
      </c>
      <c r="AG63" s="1268" t="s">
        <v>223</v>
      </c>
      <c r="AH63" s="1268" t="str">
        <f>IF($E$63=0,"",$E$63)</f>
        <v>Тарифы на услуги по передаче теплоносителя</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0" t="str">
        <f>$I$63&amp;"."&amp;$M$63&amp;"."&amp;$Q$63</f>
        <v>..</v>
      </c>
      <c r="AQ63" s="1260" t="str">
        <f>$I$63&amp;"."&amp;$M$63&amp;"."&amp;$Q$63&amp;"."&amp;$U$63</f>
        <v>...</v>
      </c>
      <c r="AR63" s="1284">
        <v>0</v>
      </c>
    </row>
    <row s="1854" customFormat="1" customHeight="1" ht="17.25">
      <c r="A64" s="322"/>
      <c r="C64" s="321"/>
      <c r="D64" s="2136"/>
      <c r="E64" s="2144"/>
      <c r="F64" s="2147"/>
      <c r="G64" s="2144"/>
      <c r="H64" s="2150"/>
      <c r="I64" s="2152"/>
      <c r="J64" s="2154"/>
      <c r="K64" s="2139"/>
      <c r="L64" s="2139"/>
      <c r="M64" s="2139"/>
      <c r="N64" s="2141"/>
      <c r="O64" s="2139"/>
      <c r="P64" s="2139"/>
      <c r="Q64" s="2139"/>
      <c r="R64" s="2142"/>
      <c r="S64" s="2139"/>
      <c r="T64" s="1298"/>
      <c r="U64" s="1298"/>
      <c r="V64" s="1298"/>
      <c r="W64" s="1299"/>
      <c r="X64" s="1260"/>
      <c r="Y64" s="1260"/>
      <c r="Z64" s="1260"/>
      <c r="AA64" s="1260"/>
      <c r="AB64" s="1260"/>
      <c r="AC64" s="1260"/>
      <c r="AD64" s="1260"/>
      <c r="AE64" s="1260"/>
      <c r="AF64" s="1260"/>
      <c r="AG64" s="1260"/>
      <c r="AH64" s="1260"/>
      <c r="AI64" s="1260"/>
      <c r="AJ64" s="1260"/>
      <c r="AK64" s="1260"/>
      <c r="AL64" s="1260"/>
      <c r="AM64" s="1260"/>
      <c r="AN64" s="1260"/>
      <c r="AO64" s="1260"/>
      <c r="AP64" s="1260"/>
      <c r="AQ64" s="1260"/>
      <c r="AR64" s="1284">
        <v>0</v>
      </c>
    </row>
    <row s="1854" customFormat="1" customHeight="1" ht="17.25">
      <c r="A65" s="322"/>
      <c r="C65" s="321"/>
      <c r="D65" s="2137"/>
      <c r="E65" s="2145"/>
      <c r="F65" s="2147"/>
      <c r="G65" s="2145"/>
      <c r="H65" s="2150"/>
      <c r="I65" s="2152"/>
      <c r="J65" s="2155"/>
      <c r="K65" s="2139"/>
      <c r="L65" s="2139"/>
      <c r="M65" s="2139"/>
      <c r="N65" s="2142"/>
      <c r="O65" s="2139"/>
      <c r="P65" s="1419"/>
      <c r="Q65" s="1298"/>
      <c r="R65" s="1298"/>
      <c r="S65" s="330"/>
      <c r="T65" s="330"/>
      <c r="U65" s="330"/>
      <c r="V65" s="330"/>
      <c r="W65" s="1299"/>
      <c r="X65" s="1260"/>
      <c r="Y65" s="1260"/>
      <c r="Z65" s="1260"/>
      <c r="AA65" s="1260"/>
      <c r="AB65" s="1260"/>
      <c r="AC65" s="1260"/>
      <c r="AD65" s="1260"/>
      <c r="AE65" s="1260"/>
      <c r="AF65" s="1260"/>
      <c r="AG65" s="1260"/>
      <c r="AH65" s="1260"/>
      <c r="AI65" s="1260"/>
      <c r="AJ65" s="1260"/>
      <c r="AK65" s="1260"/>
      <c r="AL65" s="1260"/>
      <c r="AM65" s="1260"/>
      <c r="AN65" s="1260"/>
      <c r="AO65" s="1260"/>
      <c r="AP65" s="1260"/>
      <c r="AQ65" s="1260"/>
      <c r="AR65" s="1284">
        <v>0</v>
      </c>
    </row>
    <row s="1854" customFormat="1" customHeight="1" ht="17.25">
      <c r="A66" s="322"/>
      <c r="C66" s="210"/>
      <c r="D66" s="2137"/>
      <c r="E66" s="2145"/>
      <c r="F66" s="2147"/>
      <c r="G66" s="2145"/>
      <c r="H66" s="2150"/>
      <c r="I66" s="2152"/>
      <c r="J66" s="2155"/>
      <c r="K66" s="2139"/>
      <c r="L66" s="1298"/>
      <c r="M66" s="1298"/>
      <c r="N66" s="1298"/>
      <c r="O66" s="1298"/>
      <c r="P66" s="1298"/>
      <c r="Q66" s="1298"/>
      <c r="R66" s="1298"/>
      <c r="S66" s="330"/>
      <c r="T66" s="330"/>
      <c r="U66" s="330"/>
      <c r="V66" s="330"/>
      <c r="W66" s="1299"/>
      <c r="Y66" s="1268"/>
      <c r="Z66" s="1268"/>
      <c r="AA66" s="1268"/>
      <c r="AB66" s="1268"/>
      <c r="AC66" s="1268"/>
      <c r="AD66" s="1268"/>
      <c r="AE66" s="1268"/>
      <c r="AF66" s="1268"/>
      <c r="AG66" s="1268"/>
      <c r="AH66" s="1268"/>
      <c r="AI66" s="1268"/>
      <c r="AJ66" s="1268"/>
      <c r="AK66" s="1268"/>
      <c r="AL66" s="1268"/>
      <c r="AM66" s="1268"/>
      <c r="AN66" s="1268"/>
      <c r="AO66" s="1268"/>
      <c r="AP66" s="1268"/>
      <c r="AQ66" s="1268"/>
      <c r="AR66" s="1327">
        <v>0</v>
      </c>
    </row>
    <row s="1854" customFormat="1" customHeight="1" ht="17.25">
      <c r="A67" s="322"/>
      <c r="C67" s="321"/>
      <c r="D67" s="2137"/>
      <c r="E67" s="2145"/>
      <c r="F67" s="2148"/>
      <c r="G67" s="2145"/>
      <c r="H67" s="1300"/>
      <c r="I67" s="1301"/>
      <c r="J67" s="1301"/>
      <c r="K67" s="1301"/>
      <c r="L67" s="1301"/>
      <c r="M67" s="1301"/>
      <c r="N67" s="1301"/>
      <c r="O67" s="1301"/>
      <c r="P67" s="1301"/>
      <c r="Q67" s="1301"/>
      <c r="R67" s="1301"/>
      <c r="S67" s="1302"/>
      <c r="T67" s="1302"/>
      <c r="U67" s="1302"/>
      <c r="V67" s="1302"/>
      <c r="W67" s="1303"/>
      <c r="X67" s="1260"/>
      <c r="Y67" s="1260"/>
      <c r="Z67" s="1260"/>
      <c r="AA67" s="1260"/>
      <c r="AB67" s="1260"/>
      <c r="AC67" s="1260"/>
      <c r="AD67" s="1260"/>
      <c r="AE67" s="1260"/>
      <c r="AF67" s="1260"/>
      <c r="AG67" s="1260"/>
      <c r="AH67" s="1260"/>
      <c r="AI67" s="1260"/>
      <c r="AJ67" s="1260"/>
      <c r="AK67" s="1260"/>
      <c r="AL67" s="1260"/>
      <c r="AM67" s="1260"/>
      <c r="AN67" s="1260"/>
      <c r="AO67" s="1260"/>
      <c r="AP67" s="1260"/>
      <c r="AQ67" s="1260"/>
      <c r="AR67" s="1284">
        <v>0</v>
      </c>
    </row>
    <row s="1854" customFormat="1" customHeight="1" ht="17.25">
      <c r="A68" s="322"/>
      <c r="C68" s="210"/>
      <c r="D68" s="2167">
        <v>7</v>
      </c>
      <c r="E68" s="2170" t="s">
        <v>224</v>
      </c>
      <c r="F68" s="2146" t="s">
        <v>19</v>
      </c>
      <c r="G68" s="2170"/>
      <c r="H68" s="2149"/>
      <c r="I68" s="2151"/>
      <c r="J68" s="2153"/>
      <c r="K68" s="2138"/>
      <c r="L68" s="2138"/>
      <c r="M68" s="2138"/>
      <c r="N68" s="2140"/>
      <c r="O68" s="2138"/>
      <c r="P68" s="2138"/>
      <c r="Q68" s="2138"/>
      <c r="R68" s="2143"/>
      <c r="S68" s="2138"/>
      <c r="T68" s="1421"/>
      <c r="U68" s="1421"/>
      <c r="V68" s="1420"/>
      <c r="W68" s="1297"/>
      <c r="X68" s="1268"/>
      <c r="Y68" s="1268"/>
      <c r="Z68" s="1268"/>
      <c r="AA68" s="1268"/>
      <c r="AB68" s="1268"/>
      <c r="AC68" s="1268" t="s">
        <v>225</v>
      </c>
      <c r="AD68" s="1268" t="s">
        <v>226</v>
      </c>
      <c r="AE68" s="1268" t="s">
        <v>227</v>
      </c>
      <c r="AF68" s="1268" t="s">
        <v>228</v>
      </c>
      <c r="AG68" s="1268" t="s">
        <v>229</v>
      </c>
      <c r="AH68" s="1268" t="str">
        <f>IF($E$68=0,"",$E$68)</f>
        <v>Плата за услуги по поддержанию резервной тепловой мощности при отсутствии потребления тепловой энергии</v>
      </c>
      <c r="AI68" s="1268" t="str">
        <f>IF($G$68=0,"",$G$68)</f>
        <v/>
      </c>
      <c r="AJ68" s="1268" t="str">
        <f>IF($J$68=0,"",$J$68)</f>
        <v/>
      </c>
      <c r="AK68" s="1268" t="str">
        <f>IF($K$68="нет","без дифференциации",IF($N$68=0,"",$N$68))</f>
        <v/>
      </c>
      <c r="AL68" s="1268" t="str">
        <f>IF($O$68="нет","без дифференциации",IF($R$68=0,"",$R$68))</f>
        <v/>
      </c>
      <c r="AM68" s="1268" t="str">
        <f>IF($S$68="нет","без дифференциации",IF($V$68=0,"",$V$68))</f>
        <v/>
      </c>
      <c r="AN68" s="1773">
        <f>$I$68</f>
        <v>0</v>
      </c>
      <c r="AO68" s="1268" t="str">
        <f>$I$68&amp;"."&amp;$M$68</f>
        <v>.</v>
      </c>
      <c r="AP68" s="1260" t="str">
        <f>$I$68&amp;"."&amp;$M$68&amp;"."&amp;$Q$68</f>
        <v>..</v>
      </c>
      <c r="AQ68" s="1260" t="str">
        <f>$I$68&amp;"."&amp;$M$68&amp;"."&amp;$Q$68&amp;"."&amp;$U$68</f>
        <v>...</v>
      </c>
      <c r="AR68" s="1309">
        <v>0</v>
      </c>
    </row>
    <row s="1854" customFormat="1" customHeight="1" ht="17.25">
      <c r="A69" s="322"/>
      <c r="C69" s="321"/>
      <c r="D69" s="2168"/>
      <c r="E69" s="2171"/>
      <c r="F69" s="2147"/>
      <c r="G69" s="2171"/>
      <c r="H69" s="2150"/>
      <c r="I69" s="2152"/>
      <c r="J69" s="2154"/>
      <c r="K69" s="2139"/>
      <c r="L69" s="2139"/>
      <c r="M69" s="2139"/>
      <c r="N69" s="2141"/>
      <c r="O69" s="2139"/>
      <c r="P69" s="2139"/>
      <c r="Q69" s="2139"/>
      <c r="R69" s="2142"/>
      <c r="S69" s="2139"/>
      <c r="T69" s="1298"/>
      <c r="U69" s="1298"/>
      <c r="V69" s="1298"/>
      <c r="W69" s="1299"/>
      <c r="X69" s="1260"/>
      <c r="Y69" s="1260"/>
      <c r="Z69" s="1260"/>
      <c r="AA69" s="1260"/>
      <c r="AB69" s="1260"/>
      <c r="AC69" s="1260"/>
      <c r="AD69" s="1260"/>
      <c r="AE69" s="1260"/>
      <c r="AF69" s="1260"/>
      <c r="AG69" s="1260"/>
      <c r="AH69" s="1260"/>
      <c r="AI69" s="1260"/>
      <c r="AJ69" s="1260"/>
      <c r="AK69" s="1260"/>
      <c r="AL69" s="1260"/>
      <c r="AM69" s="1260"/>
      <c r="AN69" s="1260"/>
      <c r="AO69" s="1260"/>
      <c r="AP69" s="1260"/>
      <c r="AQ69" s="1260"/>
      <c r="AR69" s="1309">
        <v>0</v>
      </c>
    </row>
    <row s="1854" customFormat="1" customHeight="1" ht="17.25">
      <c r="A70" s="322"/>
      <c r="C70" s="321"/>
      <c r="D70" s="2168"/>
      <c r="E70" s="2171"/>
      <c r="F70" s="2147"/>
      <c r="G70" s="2171"/>
      <c r="H70" s="2150"/>
      <c r="I70" s="2152"/>
      <c r="J70" s="2155"/>
      <c r="K70" s="2139"/>
      <c r="L70" s="2139"/>
      <c r="M70" s="2139"/>
      <c r="N70" s="2142"/>
      <c r="O70" s="2139"/>
      <c r="P70" s="1419"/>
      <c r="Q70" s="1298"/>
      <c r="R70" s="1298"/>
      <c r="S70" s="330"/>
      <c r="T70" s="330"/>
      <c r="U70" s="330"/>
      <c r="V70" s="330"/>
      <c r="W70" s="1299"/>
      <c r="X70" s="1260"/>
      <c r="Y70" s="1260"/>
      <c r="Z70" s="1260"/>
      <c r="AA70" s="1260"/>
      <c r="AB70" s="1260"/>
      <c r="AC70" s="1260"/>
      <c r="AD70" s="1260"/>
      <c r="AE70" s="1260"/>
      <c r="AF70" s="1260"/>
      <c r="AG70" s="1260"/>
      <c r="AH70" s="1260"/>
      <c r="AI70" s="1260"/>
      <c r="AJ70" s="1260"/>
      <c r="AK70" s="1260"/>
      <c r="AL70" s="1260"/>
      <c r="AM70" s="1260"/>
      <c r="AN70" s="1260"/>
      <c r="AO70" s="1260"/>
      <c r="AP70" s="1260"/>
      <c r="AQ70" s="1260"/>
      <c r="AR70" s="1309">
        <v>0</v>
      </c>
    </row>
    <row s="1854" customFormat="1" customHeight="1" ht="17.25">
      <c r="A71" s="322"/>
      <c r="C71" s="210"/>
      <c r="D71" s="2168"/>
      <c r="E71" s="2171"/>
      <c r="F71" s="2147"/>
      <c r="G71" s="2171"/>
      <c r="H71" s="2150"/>
      <c r="I71" s="2152"/>
      <c r="J71" s="2155"/>
      <c r="K71" s="2139"/>
      <c r="L71" s="1298"/>
      <c r="M71" s="1298"/>
      <c r="N71" s="1298"/>
      <c r="O71" s="1298"/>
      <c r="P71" s="1298"/>
      <c r="Q71" s="1298"/>
      <c r="R71" s="1298"/>
      <c r="S71" s="330"/>
      <c r="T71" s="330"/>
      <c r="U71" s="330"/>
      <c r="V71" s="330"/>
      <c r="W71" s="1299"/>
      <c r="Y71" s="1268"/>
      <c r="Z71" s="1268"/>
      <c r="AA71" s="1268"/>
      <c r="AB71" s="1268"/>
      <c r="AC71" s="1268"/>
      <c r="AD71" s="1268"/>
      <c r="AE71" s="1268"/>
      <c r="AF71" s="1268"/>
      <c r="AG71" s="1268"/>
      <c r="AH71" s="1268"/>
      <c r="AI71" s="1268"/>
      <c r="AJ71" s="1268"/>
      <c r="AK71" s="1268"/>
      <c r="AL71" s="1268"/>
      <c r="AM71" s="1268"/>
      <c r="AN71" s="1268"/>
      <c r="AO71" s="1268"/>
      <c r="AP71" s="1268"/>
      <c r="AQ71" s="1268"/>
      <c r="AR71" s="1327">
        <v>0</v>
      </c>
    </row>
    <row s="1854" customFormat="1" customHeight="1" ht="17.25">
      <c r="A72" s="322"/>
      <c r="C72" s="321"/>
      <c r="D72" s="2169"/>
      <c r="E72" s="2172"/>
      <c r="F72" s="2148"/>
      <c r="G72" s="2172"/>
      <c r="H72" s="1300"/>
      <c r="I72" s="1301"/>
      <c r="J72" s="1301"/>
      <c r="K72" s="1301"/>
      <c r="L72" s="1301"/>
      <c r="M72" s="1301"/>
      <c r="N72" s="1301"/>
      <c r="O72" s="1301"/>
      <c r="P72" s="1301"/>
      <c r="Q72" s="1301"/>
      <c r="R72" s="1301"/>
      <c r="S72" s="1302"/>
      <c r="T72" s="1302"/>
      <c r="U72" s="1302"/>
      <c r="V72" s="1302"/>
      <c r="W72" s="1303"/>
      <c r="X72" s="1260"/>
      <c r="Y72" s="1260"/>
      <c r="Z72" s="1260"/>
      <c r="AA72" s="1260"/>
      <c r="AB72" s="1260"/>
      <c r="AC72" s="1260"/>
      <c r="AD72" s="1260"/>
      <c r="AE72" s="1260"/>
      <c r="AF72" s="1260"/>
      <c r="AG72" s="1260"/>
      <c r="AH72" s="1260"/>
      <c r="AI72" s="1260"/>
      <c r="AJ72" s="1260"/>
      <c r="AK72" s="1260"/>
      <c r="AL72" s="1260"/>
      <c r="AM72" s="1260"/>
      <c r="AN72" s="1260"/>
      <c r="AO72" s="1260"/>
      <c r="AP72" s="1260"/>
      <c r="AQ72" s="1260"/>
      <c r="AR72" s="1309">
        <v>0</v>
      </c>
    </row>
    <row s="1854" customFormat="1" customHeight="1" ht="17.25">
      <c r="A73" s="322"/>
      <c r="C73" s="210"/>
      <c r="D73" s="2136">
        <v>8</v>
      </c>
      <c r="E73" s="2144" t="s">
        <v>230</v>
      </c>
      <c r="F73" s="2146" t="s">
        <v>19</v>
      </c>
      <c r="G73" s="2144"/>
      <c r="H73" s="2149"/>
      <c r="I73" s="2151"/>
      <c r="J73" s="2153"/>
      <c r="K73" s="2138"/>
      <c r="L73" s="2138"/>
      <c r="M73" s="2138"/>
      <c r="N73" s="2140"/>
      <c r="O73" s="2138"/>
      <c r="P73" s="2138"/>
      <c r="Q73" s="2138"/>
      <c r="R73" s="2143"/>
      <c r="S73" s="2138"/>
      <c r="T73" s="1471"/>
      <c r="U73" s="1471"/>
      <c r="V73" s="1473"/>
      <c r="W73" s="1297"/>
      <c r="X73" s="1268"/>
      <c r="Y73" s="1268"/>
      <c r="Z73" s="1268"/>
      <c r="AA73" s="1268"/>
      <c r="AB73" s="1268"/>
      <c r="AC73" s="1268" t="s">
        <v>231</v>
      </c>
      <c r="AD73" s="1268" t="s">
        <v>232</v>
      </c>
      <c r="AE73" s="1268" t="s">
        <v>233</v>
      </c>
      <c r="AF73" s="1268" t="s">
        <v>234</v>
      </c>
      <c r="AG73" s="1268" t="s">
        <v>235</v>
      </c>
      <c r="AH73" s="1268" t="str">
        <f>IF($E$73=0,"",$E$73)</f>
        <v>Плата за подключение (технологическое присоединение) к системе теплоснабжения</v>
      </c>
      <c r="AI73" s="1268" t="str">
        <f>IF($G$73=0,"",$G$73)</f>
        <v/>
      </c>
      <c r="AJ73" s="1268" t="str">
        <f>IF($J$73=0,"",$J$73)</f>
        <v/>
      </c>
      <c r="AK73" s="1268" t="str">
        <f>IF($K$73="нет","без дифференциации",IF($N$73=0,"",$N$73))</f>
        <v/>
      </c>
      <c r="AL73" s="1268" t="str">
        <f>IF($O$73="нет","без дифференциации",IF($R$73=0,"",$R$73))</f>
        <v/>
      </c>
      <c r="AM73" s="1268" t="str">
        <f>IF($S$73="нет","без дифференциации",IF($V$73=0,"",$V$73))</f>
        <v/>
      </c>
      <c r="AN73" s="1773">
        <f>$I$73</f>
        <v>0</v>
      </c>
      <c r="AO73" s="1268" t="str">
        <f>$I$73&amp;"."&amp;$M$73</f>
        <v>.</v>
      </c>
      <c r="AP73" s="1260" t="str">
        <f>$I$73&amp;"."&amp;$M$73&amp;"."&amp;$Q$73</f>
        <v>..</v>
      </c>
      <c r="AQ73" s="1260" t="str">
        <f>$I$73&amp;"."&amp;$M$73&amp;"."&amp;$Q$73&amp;"."&amp;$U$73</f>
        <v>...</v>
      </c>
      <c r="AR73" s="1309">
        <v>0</v>
      </c>
    </row>
    <row s="1854" customFormat="1" customHeight="1" ht="17.25">
      <c r="A74" s="322"/>
      <c r="C74" s="321"/>
      <c r="D74" s="2136"/>
      <c r="E74" s="2144"/>
      <c r="F74" s="2147"/>
      <c r="G74" s="2144"/>
      <c r="H74" s="2150"/>
      <c r="I74" s="2152"/>
      <c r="J74" s="2154"/>
      <c r="K74" s="2139"/>
      <c r="L74" s="2139"/>
      <c r="M74" s="2139"/>
      <c r="N74" s="2141"/>
      <c r="O74" s="2139"/>
      <c r="P74" s="2139"/>
      <c r="Q74" s="2139"/>
      <c r="R74" s="2142"/>
      <c r="S74" s="2139"/>
      <c r="T74" s="1298"/>
      <c r="U74" s="1298"/>
      <c r="V74" s="1298"/>
      <c r="W74" s="1299"/>
      <c r="X74" s="1260"/>
      <c r="Y74" s="1260"/>
      <c r="Z74" s="1260"/>
      <c r="AA74" s="1260"/>
      <c r="AB74" s="1260"/>
      <c r="AC74" s="1260"/>
      <c r="AD74" s="1260"/>
      <c r="AE74" s="1260"/>
      <c r="AF74" s="1260"/>
      <c r="AG74" s="1260"/>
      <c r="AH74" s="1260"/>
      <c r="AI74" s="1260"/>
      <c r="AJ74" s="1260"/>
      <c r="AK74" s="1260"/>
      <c r="AL74" s="1260"/>
      <c r="AM74" s="1260"/>
      <c r="AN74" s="1260"/>
      <c r="AO74" s="1260"/>
      <c r="AP74" s="1260"/>
      <c r="AQ74" s="1260"/>
      <c r="AR74" s="1309">
        <v>0</v>
      </c>
    </row>
    <row s="1854" customFormat="1" customHeight="1" ht="17.25">
      <c r="A75" s="322"/>
      <c r="C75" s="321"/>
      <c r="D75" s="2137"/>
      <c r="E75" s="2145"/>
      <c r="F75" s="2147"/>
      <c r="G75" s="2145"/>
      <c r="H75" s="2150"/>
      <c r="I75" s="2152"/>
      <c r="J75" s="2155"/>
      <c r="K75" s="2139"/>
      <c r="L75" s="2139"/>
      <c r="M75" s="2139"/>
      <c r="N75" s="2142"/>
      <c r="O75" s="2139"/>
      <c r="P75" s="1472"/>
      <c r="Q75" s="1298"/>
      <c r="R75" s="1298"/>
      <c r="S75" s="330"/>
      <c r="T75" s="330"/>
      <c r="U75" s="330"/>
      <c r="V75" s="330"/>
      <c r="W75" s="1299"/>
      <c r="X75" s="1260"/>
      <c r="Y75" s="1260"/>
      <c r="Z75" s="1260"/>
      <c r="AA75" s="1260"/>
      <c r="AB75" s="1260"/>
      <c r="AC75" s="1260"/>
      <c r="AD75" s="1260"/>
      <c r="AE75" s="1260"/>
      <c r="AF75" s="1260"/>
      <c r="AG75" s="1260"/>
      <c r="AH75" s="1260"/>
      <c r="AI75" s="1260"/>
      <c r="AJ75" s="1260"/>
      <c r="AK75" s="1260"/>
      <c r="AL75" s="1260"/>
      <c r="AM75" s="1260"/>
      <c r="AN75" s="1260"/>
      <c r="AO75" s="1260"/>
      <c r="AP75" s="1260"/>
      <c r="AQ75" s="1260"/>
      <c r="AR75" s="1309">
        <v>0</v>
      </c>
    </row>
    <row s="1854" customFormat="1" customHeight="1" ht="17.25">
      <c r="A76" s="322"/>
      <c r="C76" s="210"/>
      <c r="D76" s="2137"/>
      <c r="E76" s="2145"/>
      <c r="F76" s="2147"/>
      <c r="G76" s="2145"/>
      <c r="H76" s="2150"/>
      <c r="I76" s="2152"/>
      <c r="J76" s="2155"/>
      <c r="K76" s="2139"/>
      <c r="L76" s="1298"/>
      <c r="M76" s="1298"/>
      <c r="N76" s="1298"/>
      <c r="O76" s="1298"/>
      <c r="P76" s="1298"/>
      <c r="Q76" s="1298"/>
      <c r="R76" s="1298"/>
      <c r="S76" s="330"/>
      <c r="T76" s="330"/>
      <c r="U76" s="330"/>
      <c r="V76" s="330"/>
      <c r="W76" s="1299"/>
      <c r="Y76" s="1268"/>
      <c r="Z76" s="1268"/>
      <c r="AA76" s="1268"/>
      <c r="AB76" s="1268"/>
      <c r="AC76" s="1268"/>
      <c r="AD76" s="1268"/>
      <c r="AE76" s="1268"/>
      <c r="AF76" s="1268"/>
      <c r="AG76" s="1268"/>
      <c r="AH76" s="1268"/>
      <c r="AI76" s="1268"/>
      <c r="AJ76" s="1268"/>
      <c r="AK76" s="1268"/>
      <c r="AL76" s="1268"/>
      <c r="AM76" s="1268"/>
      <c r="AN76" s="1268"/>
      <c r="AO76" s="1268"/>
      <c r="AP76" s="1268"/>
      <c r="AQ76" s="1268"/>
      <c r="AR76" s="1327">
        <v>0</v>
      </c>
    </row>
    <row s="1854" customFormat="1" customHeight="1" ht="17.25">
      <c r="A77" s="322"/>
      <c r="C77" s="321"/>
      <c r="D77" s="2137"/>
      <c r="E77" s="2145"/>
      <c r="F77" s="2148"/>
      <c r="G77" s="2145"/>
      <c r="H77" s="1300"/>
      <c r="I77" s="1301"/>
      <c r="J77" s="1301"/>
      <c r="K77" s="1301"/>
      <c r="L77" s="1301"/>
      <c r="M77" s="1301"/>
      <c r="N77" s="1301"/>
      <c r="O77" s="1301"/>
      <c r="P77" s="1301"/>
      <c r="Q77" s="1301"/>
      <c r="R77" s="1301"/>
      <c r="S77" s="1302"/>
      <c r="T77" s="1302"/>
      <c r="U77" s="1302"/>
      <c r="V77" s="1302"/>
      <c r="W77" s="1303"/>
      <c r="X77" s="1260"/>
      <c r="Y77" s="1260"/>
      <c r="Z77" s="1260"/>
      <c r="AA77" s="1260"/>
      <c r="AB77" s="1260"/>
      <c r="AC77" s="1260"/>
      <c r="AD77" s="1260"/>
      <c r="AE77" s="1260"/>
      <c r="AF77" s="1260"/>
      <c r="AG77" s="1260"/>
      <c r="AH77" s="1260"/>
      <c r="AI77" s="1260"/>
      <c r="AJ77" s="1260"/>
      <c r="AK77" s="1260"/>
      <c r="AL77" s="1260"/>
      <c r="AM77" s="1260"/>
      <c r="AN77" s="1260"/>
      <c r="AO77" s="1260"/>
      <c r="AP77" s="1260"/>
      <c r="AQ77" s="1260"/>
      <c r="AR77" s="1309">
        <v>0</v>
      </c>
    </row>
    <row s="1854" customFormat="1" customHeight="1" ht="17.25">
      <c r="A78" s="322"/>
      <c r="C78" s="210"/>
      <c r="D78" s="2136">
        <v>9</v>
      </c>
      <c r="E78" s="2144" t="s">
        <v>236</v>
      </c>
      <c r="F78" s="2146" t="s">
        <v>19</v>
      </c>
      <c r="G78" s="2144"/>
      <c r="H78" s="2149"/>
      <c r="I78" s="2151"/>
      <c r="J78" s="2153"/>
      <c r="K78" s="2138"/>
      <c r="L78" s="2138"/>
      <c r="M78" s="2138"/>
      <c r="N78" s="2140"/>
      <c r="O78" s="2138"/>
      <c r="P78" s="2138"/>
      <c r="Q78" s="2138"/>
      <c r="R78" s="2143"/>
      <c r="S78" s="2138"/>
      <c r="T78" s="1932"/>
      <c r="U78" s="1932"/>
      <c r="V78" s="1934"/>
      <c r="W78" s="1297"/>
      <c r="X78" s="1268"/>
      <c r="Y78" s="1268"/>
      <c r="Z78" s="1268"/>
      <c r="AA78" s="1268"/>
      <c r="AB78" s="1268"/>
      <c r="AC78" s="1268" t="s">
        <v>237</v>
      </c>
      <c r="AD78" s="1268" t="s">
        <v>238</v>
      </c>
      <c r="AE78" s="1268" t="s">
        <v>239</v>
      </c>
      <c r="AF78" s="1268" t="s">
        <v>240</v>
      </c>
      <c r="AG78" s="1268" t="s">
        <v>241</v>
      </c>
      <c r="AH78" s="1268" t="str">
        <f>IF($E$78=0,"",$E$78)</f>
        <v>Плата за подключение (технологическое присоединение) к системе теплоснабжения (индивидуальная)</v>
      </c>
      <c r="AI78" s="1268" t="str">
        <f>IF($G$78=0,"",$G$78)</f>
        <v/>
      </c>
      <c r="AJ78" s="1268" t="str">
        <f>IF($J$78=0,"",$J$78)</f>
        <v/>
      </c>
      <c r="AK78" s="1268" t="str">
        <f>IF($K$78="нет","без дифференциации",IF($N$78=0,"",$N$78))</f>
        <v/>
      </c>
      <c r="AL78" s="1268" t="str">
        <f>IF($O$78="нет","без дифференциации",IF($R$78=0,"",$R$78))</f>
        <v/>
      </c>
      <c r="AM78" s="1268" t="str">
        <f>IF($S$78="нет","без дифференциации",IF($V$78=0,"",$V$78))</f>
        <v/>
      </c>
      <c r="AN78" s="1773">
        <f>$I$78</f>
        <v>0</v>
      </c>
      <c r="AO78" s="1268" t="str">
        <f>$I$78&amp;"."&amp;$M$78</f>
        <v>.</v>
      </c>
      <c r="AP78" s="1267" t="str">
        <f>$I$78&amp;"."&amp;$M$78&amp;"."&amp;$Q$78</f>
        <v>..</v>
      </c>
      <c r="AQ78" s="1267" t="str">
        <f>$I$78&amp;"."&amp;$M$78&amp;"."&amp;$Q$78&amp;"."&amp;$U$78</f>
        <v>...</v>
      </c>
      <c r="AR78" s="1468">
        <v>0</v>
      </c>
    </row>
    <row s="1854" customFormat="1" customHeight="1" ht="17.25">
      <c r="A79" s="322"/>
      <c r="C79" s="321"/>
      <c r="D79" s="2136"/>
      <c r="E79" s="2144"/>
      <c r="F79" s="2147"/>
      <c r="G79" s="2144"/>
      <c r="H79" s="2150"/>
      <c r="I79" s="2152"/>
      <c r="J79" s="2154"/>
      <c r="K79" s="2139"/>
      <c r="L79" s="2139"/>
      <c r="M79" s="2139"/>
      <c r="N79" s="2141"/>
      <c r="O79" s="2139"/>
      <c r="P79" s="2139"/>
      <c r="Q79" s="2139"/>
      <c r="R79" s="2142"/>
      <c r="S79" s="2139"/>
      <c r="T79" s="1935"/>
      <c r="U79" s="1935"/>
      <c r="V79" s="1935"/>
      <c r="W79" s="1936"/>
      <c r="X79" s="1267"/>
      <c r="Y79" s="1267"/>
      <c r="Z79" s="1267"/>
      <c r="AA79" s="1267"/>
      <c r="AB79" s="1267"/>
      <c r="AC79" s="1267"/>
      <c r="AD79" s="1267"/>
      <c r="AE79" s="1267"/>
      <c r="AF79" s="1267"/>
      <c r="AG79" s="1267"/>
      <c r="AH79" s="1267"/>
      <c r="AI79" s="1267"/>
      <c r="AJ79" s="1267"/>
      <c r="AK79" s="1267"/>
      <c r="AL79" s="1267"/>
      <c r="AM79" s="1267"/>
      <c r="AN79" s="1267"/>
      <c r="AO79" s="1267"/>
      <c r="AP79" s="1267"/>
      <c r="AQ79" s="1267"/>
      <c r="AR79" s="1468">
        <v>0</v>
      </c>
    </row>
    <row s="1854" customFormat="1" customHeight="1" ht="17.25">
      <c r="A80" s="322"/>
      <c r="C80" s="321"/>
      <c r="D80" s="2137"/>
      <c r="E80" s="2145"/>
      <c r="F80" s="2147"/>
      <c r="G80" s="2145"/>
      <c r="H80" s="2150"/>
      <c r="I80" s="2152"/>
      <c r="J80" s="2155"/>
      <c r="K80" s="2139"/>
      <c r="L80" s="2139"/>
      <c r="M80" s="2139"/>
      <c r="N80" s="2142"/>
      <c r="O80" s="2139"/>
      <c r="P80" s="1933"/>
      <c r="Q80" s="1935"/>
      <c r="R80" s="1935"/>
      <c r="S80" s="330"/>
      <c r="T80" s="330"/>
      <c r="U80" s="330"/>
      <c r="V80" s="330"/>
      <c r="W80" s="1936"/>
      <c r="X80" s="1267"/>
      <c r="Y80" s="1267"/>
      <c r="Z80" s="1267"/>
      <c r="AA80" s="1267"/>
      <c r="AB80" s="1267"/>
      <c r="AC80" s="1267"/>
      <c r="AD80" s="1267"/>
      <c r="AE80" s="1267"/>
      <c r="AF80" s="1267"/>
      <c r="AG80" s="1267"/>
      <c r="AH80" s="1267"/>
      <c r="AI80" s="1267"/>
      <c r="AJ80" s="1267"/>
      <c r="AK80" s="1267"/>
      <c r="AL80" s="1267"/>
      <c r="AM80" s="1267"/>
      <c r="AN80" s="1267"/>
      <c r="AO80" s="1267"/>
      <c r="AP80" s="1267"/>
      <c r="AQ80" s="1267"/>
      <c r="AR80" s="1468">
        <v>0</v>
      </c>
    </row>
    <row s="1854" customFormat="1" customHeight="1" ht="17.25">
      <c r="A81" s="322"/>
      <c r="C81" s="210"/>
      <c r="D81" s="2137"/>
      <c r="E81" s="2145"/>
      <c r="F81" s="2147"/>
      <c r="G81" s="2145"/>
      <c r="H81" s="2150"/>
      <c r="I81" s="2152"/>
      <c r="J81" s="2155"/>
      <c r="K81" s="2139"/>
      <c r="L81" s="1935"/>
      <c r="M81" s="1935"/>
      <c r="N81" s="1935"/>
      <c r="O81" s="1935"/>
      <c r="P81" s="1935"/>
      <c r="Q81" s="1935"/>
      <c r="R81" s="1935"/>
      <c r="S81" s="330"/>
      <c r="T81" s="330"/>
      <c r="U81" s="330"/>
      <c r="V81" s="330"/>
      <c r="W81" s="1936"/>
      <c r="Y81" s="1268"/>
      <c r="Z81" s="1268"/>
      <c r="AA81" s="1268"/>
      <c r="AB81" s="1268"/>
      <c r="AC81" s="1268"/>
      <c r="AD81" s="1268"/>
      <c r="AE81" s="1268"/>
      <c r="AF81" s="1268"/>
      <c r="AG81" s="1268"/>
      <c r="AH81" s="1268"/>
      <c r="AI81" s="1268"/>
      <c r="AJ81" s="1268"/>
      <c r="AK81" s="1268"/>
      <c r="AL81" s="1268"/>
      <c r="AM81" s="1268"/>
      <c r="AN81" s="1268"/>
      <c r="AO81" s="1268"/>
      <c r="AP81" s="1268"/>
      <c r="AQ81" s="1268"/>
      <c r="AR81" s="1468">
        <v>0</v>
      </c>
    </row>
    <row s="1854" customFormat="1" customHeight="1" ht="17.25">
      <c r="A82" s="322"/>
      <c r="C82" s="321"/>
      <c r="D82" s="2137"/>
      <c r="E82" s="2145"/>
      <c r="F82" s="2148"/>
      <c r="G82" s="2145"/>
      <c r="H82" s="1300"/>
      <c r="I82" s="1937"/>
      <c r="J82" s="1937"/>
      <c r="K82" s="1937"/>
      <c r="L82" s="1937"/>
      <c r="M82" s="1937"/>
      <c r="N82" s="1937"/>
      <c r="O82" s="1937"/>
      <c r="P82" s="1937"/>
      <c r="Q82" s="1937"/>
      <c r="R82" s="1937"/>
      <c r="S82" s="1302"/>
      <c r="T82" s="1302"/>
      <c r="U82" s="1302"/>
      <c r="V82" s="1302"/>
      <c r="W82" s="1938"/>
      <c r="X82" s="1267"/>
      <c r="Y82" s="1267"/>
      <c r="Z82" s="1267"/>
      <c r="AA82" s="1267"/>
      <c r="AB82" s="1267"/>
      <c r="AC82" s="1267"/>
      <c r="AD82" s="1267"/>
      <c r="AE82" s="1267"/>
      <c r="AF82" s="1267"/>
      <c r="AG82" s="1267"/>
      <c r="AH82" s="1267"/>
      <c r="AI82" s="1267"/>
      <c r="AJ82" s="1267"/>
      <c r="AK82" s="1267"/>
      <c r="AL82" s="1267"/>
      <c r="AM82" s="1267"/>
      <c r="AN82" s="1267"/>
      <c r="AO82" s="1267"/>
      <c r="AP82" s="1267"/>
      <c r="AQ82" s="1267"/>
      <c r="AR82" s="1468">
        <v>0</v>
      </c>
    </row>
    <row s="1854" customFormat="1" customHeight="1" ht="17.25">
      <c r="A83" s="322"/>
      <c r="C83" s="210"/>
      <c r="D83" s="2136">
        <v>10</v>
      </c>
      <c r="E83" s="2144" t="s">
        <v>242</v>
      </c>
      <c r="F83" s="2146" t="s">
        <v>19</v>
      </c>
      <c r="G83" s="2144"/>
      <c r="H83" s="2149"/>
      <c r="I83" s="2151"/>
      <c r="J83" s="2153"/>
      <c r="K83" s="2138"/>
      <c r="L83" s="2138"/>
      <c r="M83" s="2138"/>
      <c r="N83" s="2140"/>
      <c r="O83" s="2138"/>
      <c r="P83" s="2138"/>
      <c r="Q83" s="2138"/>
      <c r="R83" s="2143"/>
      <c r="S83" s="2138"/>
      <c r="T83" s="1932"/>
      <c r="U83" s="1932"/>
      <c r="V83" s="1934"/>
      <c r="W83" s="1297"/>
      <c r="X83" s="1268"/>
      <c r="Y83" s="1268"/>
      <c r="Z83" s="1268"/>
      <c r="AA83" s="1268"/>
      <c r="AB83" s="1268"/>
      <c r="AC83" s="1268" t="s">
        <v>243</v>
      </c>
      <c r="AD83" s="1268" t="s">
        <v>244</v>
      </c>
      <c r="AE83" s="1268" t="s">
        <v>245</v>
      </c>
      <c r="AF83" s="1268" t="s">
        <v>246</v>
      </c>
      <c r="AG83" s="1268" t="s">
        <v>247</v>
      </c>
      <c r="AH83" s="1268" t="str">
        <f>IF($E$83=0,"",$E$83)</f>
        <v>Предельный уровень цены на тепловую энергию (мощность), поставляемую теплоснабжающими организациями потребителям</v>
      </c>
      <c r="AI83" s="1268" t="str">
        <f>IF($G$83=0,"",$G$83)</f>
        <v/>
      </c>
      <c r="AJ83" s="1268" t="str">
        <f>IF($J$83=0,"",$J$83)</f>
        <v/>
      </c>
      <c r="AK83" s="1268" t="str">
        <f>IF($K$83="нет","без дифференциации",IF($N$83=0,"",$N$83))</f>
        <v/>
      </c>
      <c r="AL83" s="1268" t="str">
        <f>IF($O$83="нет","без дифференциации",IF($R$83=0,"",$R$83))</f>
        <v/>
      </c>
      <c r="AM83" s="1268" t="str">
        <f>IF($S$83="нет","без дифференциации",IF($V$83=0,"",$V$83))</f>
        <v/>
      </c>
      <c r="AN83" s="1773">
        <f>$I$83</f>
        <v>0</v>
      </c>
      <c r="AO83" s="1268" t="str">
        <f>$I$83&amp;"."&amp;$M$83</f>
        <v>.</v>
      </c>
      <c r="AP83" s="1267" t="str">
        <f>$I$83&amp;"."&amp;$M$83&amp;"."&amp;$Q$83</f>
        <v>..</v>
      </c>
      <c r="AQ83" s="1267" t="str">
        <f>$I$83&amp;"."&amp;$M$83&amp;"."&amp;$Q$83&amp;"."&amp;$U$83</f>
        <v>...</v>
      </c>
      <c r="AR83" s="1468">
        <v>0</v>
      </c>
    </row>
    <row s="1854" customFormat="1" customHeight="1" ht="17.25">
      <c r="A84" s="322"/>
      <c r="C84" s="321"/>
      <c r="D84" s="2136"/>
      <c r="E84" s="2144"/>
      <c r="F84" s="2147"/>
      <c r="G84" s="2144"/>
      <c r="H84" s="2150"/>
      <c r="I84" s="2152"/>
      <c r="J84" s="2154"/>
      <c r="K84" s="2139"/>
      <c r="L84" s="2139"/>
      <c r="M84" s="2139"/>
      <c r="N84" s="2141"/>
      <c r="O84" s="2139"/>
      <c r="P84" s="2139"/>
      <c r="Q84" s="2139"/>
      <c r="R84" s="2142"/>
      <c r="S84" s="2139"/>
      <c r="T84" s="1935"/>
      <c r="U84" s="1935"/>
      <c r="V84" s="1935"/>
      <c r="W84" s="1936"/>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468">
        <v>0</v>
      </c>
    </row>
    <row s="1854" customFormat="1" customHeight="1" ht="17.25">
      <c r="A85" s="322"/>
      <c r="C85" s="321"/>
      <c r="D85" s="2137"/>
      <c r="E85" s="2145"/>
      <c r="F85" s="2147"/>
      <c r="G85" s="2145"/>
      <c r="H85" s="2150"/>
      <c r="I85" s="2152"/>
      <c r="J85" s="2155"/>
      <c r="K85" s="2139"/>
      <c r="L85" s="2139"/>
      <c r="M85" s="2139"/>
      <c r="N85" s="2142"/>
      <c r="O85" s="2139"/>
      <c r="P85" s="1933"/>
      <c r="Q85" s="1935"/>
      <c r="R85" s="1935"/>
      <c r="S85" s="330"/>
      <c r="T85" s="330"/>
      <c r="U85" s="330"/>
      <c r="V85" s="330"/>
      <c r="W85" s="193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468">
        <v>0</v>
      </c>
    </row>
    <row s="1854" customFormat="1" customHeight="1" ht="17.25">
      <c r="A86" s="322"/>
      <c r="C86" s="210"/>
      <c r="D86" s="2137"/>
      <c r="E86" s="2145"/>
      <c r="F86" s="2147"/>
      <c r="G86" s="2145"/>
      <c r="H86" s="2150"/>
      <c r="I86" s="2152"/>
      <c r="J86" s="2155"/>
      <c r="K86" s="2139"/>
      <c r="L86" s="1935"/>
      <c r="M86" s="1935"/>
      <c r="N86" s="1935"/>
      <c r="O86" s="1935"/>
      <c r="P86" s="1935"/>
      <c r="Q86" s="1935"/>
      <c r="R86" s="1935"/>
      <c r="S86" s="330"/>
      <c r="T86" s="330"/>
      <c r="U86" s="330"/>
      <c r="V86" s="330"/>
      <c r="W86" s="1936"/>
      <c r="Y86" s="1268"/>
      <c r="Z86" s="1268"/>
      <c r="AA86" s="1268"/>
      <c r="AB86" s="1268"/>
      <c r="AC86" s="1268"/>
      <c r="AD86" s="1268"/>
      <c r="AE86" s="1268"/>
      <c r="AF86" s="1268"/>
      <c r="AG86" s="1268"/>
      <c r="AH86" s="1268"/>
      <c r="AI86" s="1268"/>
      <c r="AJ86" s="1268"/>
      <c r="AK86" s="1268"/>
      <c r="AL86" s="1268"/>
      <c r="AM86" s="1268"/>
      <c r="AN86" s="1268"/>
      <c r="AO86" s="1268"/>
      <c r="AP86" s="1268"/>
      <c r="AQ86" s="1268"/>
      <c r="AR86" s="1468">
        <v>0</v>
      </c>
    </row>
    <row s="1854" customFormat="1" customHeight="1" ht="17.25">
      <c r="A87" s="322"/>
      <c r="C87" s="321"/>
      <c r="D87" s="2137"/>
      <c r="E87" s="2145"/>
      <c r="F87" s="2148"/>
      <c r="G87" s="2145"/>
      <c r="H87" s="1300"/>
      <c r="I87" s="1937"/>
      <c r="J87" s="1937"/>
      <c r="K87" s="1937"/>
      <c r="L87" s="1937"/>
      <c r="M87" s="1937"/>
      <c r="N87" s="1937"/>
      <c r="O87" s="1937"/>
      <c r="P87" s="1937"/>
      <c r="Q87" s="1937"/>
      <c r="R87" s="1937"/>
      <c r="S87" s="1302"/>
      <c r="T87" s="1302"/>
      <c r="U87" s="1302"/>
      <c r="V87" s="1302"/>
      <c r="W87" s="1938"/>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468">
        <v>0</v>
      </c>
    </row>
    <row customHeight="1" ht="11.25">
      <c r="AR88" s="105">
        <v>0</v>
      </c>
    </row>
    <row customHeight="1" ht="11.25">
      <c r="E89" s="2175" t="s">
        <v>248</v>
      </c>
      <c r="F89" s="2175"/>
      <c r="G89" s="2175"/>
      <c r="H89" s="2175"/>
      <c r="I89" s="2175"/>
      <c r="J89" s="2175"/>
      <c r="K89" s="2175"/>
      <c r="L89" s="2175"/>
      <c r="M89" s="2175"/>
      <c r="N89" s="2175"/>
      <c r="O89" s="2175"/>
      <c r="P89" s="2175"/>
      <c r="Q89" s="2175"/>
      <c r="R89" s="2175"/>
      <c r="S89" s="2175"/>
      <c r="T89" s="2175"/>
      <c r="U89" s="2175"/>
      <c r="V89" s="2175"/>
      <c r="W89" s="2175"/>
      <c r="AR89" s="105">
        <v>0</v>
      </c>
    </row>
    <row customHeight="1" ht="36.75">
      <c r="E90" s="2173" t="s">
        <v>249</v>
      </c>
      <c r="F90" s="2173"/>
      <c r="G90" s="2174"/>
      <c r="H90" s="2174"/>
      <c r="I90" s="2174"/>
      <c r="J90" s="2174"/>
      <c r="K90" s="2174"/>
      <c r="L90" s="2174"/>
      <c r="M90" s="2174"/>
      <c r="N90" s="2174"/>
      <c r="O90" s="2174"/>
      <c r="P90" s="2174"/>
      <c r="Q90" s="2174"/>
      <c r="R90" s="2174"/>
      <c r="S90" s="2174"/>
      <c r="T90" s="2174"/>
      <c r="U90" s="2174"/>
      <c r="V90" s="2174"/>
      <c r="W90" s="2174"/>
      <c r="AR90" s="105">
        <v>0</v>
      </c>
    </row>
    <row customHeight="1" ht="28.5">
      <c r="E91" s="2173" t="s">
        <v>250</v>
      </c>
      <c r="F91" s="2173"/>
      <c r="G91" s="2174"/>
      <c r="H91" s="2174"/>
      <c r="I91" s="2174"/>
      <c r="J91" s="2174"/>
      <c r="K91" s="2174"/>
      <c r="L91" s="2174"/>
      <c r="M91" s="2174"/>
      <c r="N91" s="2174"/>
      <c r="O91" s="2174"/>
      <c r="P91" s="2174"/>
      <c r="Q91" s="2174"/>
      <c r="R91" s="2174"/>
      <c r="S91" s="2174"/>
      <c r="T91" s="2174"/>
      <c r="U91" s="2174"/>
      <c r="V91" s="2174"/>
      <c r="W91" s="2174"/>
      <c r="AR91" s="105">
        <v>0</v>
      </c>
    </row>
    <row customHeight="1" ht="27">
      <c r="E92" s="2173" t="s">
        <v>251</v>
      </c>
      <c r="F92" s="2173"/>
      <c r="G92" s="2174"/>
      <c r="H92" s="2174"/>
      <c r="I92" s="2174"/>
      <c r="J92" s="2174"/>
      <c r="K92" s="2174"/>
      <c r="L92" s="2174"/>
      <c r="M92" s="2174"/>
      <c r="N92" s="2174"/>
      <c r="O92" s="2174"/>
      <c r="P92" s="2174"/>
      <c r="Q92" s="2174"/>
      <c r="R92" s="2174"/>
      <c r="S92" s="2174"/>
      <c r="T92" s="2174"/>
      <c r="U92" s="2174"/>
      <c r="V92" s="2174"/>
      <c r="W92" s="2174"/>
      <c r="AR92" s="105">
        <v>0</v>
      </c>
    </row>
    <row customHeight="1" ht="17.25">
      <c r="E93" s="2173" t="s">
        <v>252</v>
      </c>
      <c r="F93" s="2173"/>
      <c r="G93" s="2174"/>
      <c r="H93" s="2174"/>
      <c r="I93" s="2174"/>
      <c r="J93" s="2174"/>
      <c r="K93" s="2174"/>
      <c r="L93" s="2174"/>
      <c r="M93" s="2174"/>
      <c r="N93" s="2174"/>
      <c r="O93" s="2174"/>
      <c r="P93" s="2174"/>
      <c r="Q93" s="2174"/>
      <c r="R93" s="2174"/>
      <c r="S93" s="2174"/>
      <c r="T93" s="2174"/>
      <c r="U93" s="2174"/>
      <c r="V93" s="2174"/>
      <c r="W93" s="2174"/>
      <c r="AR93" s="105">
        <v>0</v>
      </c>
    </row>
    <row customHeight="1" ht="15">
      <c r="E94" s="341"/>
      <c r="F94" s="1286"/>
      <c r="G94" s="158"/>
      <c r="H94" s="158"/>
      <c r="I94" s="158"/>
      <c r="J94" s="158"/>
      <c r="K94" s="158"/>
      <c r="L94" s="158"/>
      <c r="M94" s="158"/>
      <c r="N94" s="158"/>
      <c r="O94" s="158"/>
      <c r="P94" s="158"/>
      <c r="Q94" s="158"/>
      <c r="R94" s="158"/>
      <c r="S94" s="158"/>
      <c r="T94" s="158"/>
      <c r="U94" s="158"/>
      <c r="V94" s="158"/>
      <c r="W94" s="158"/>
      <c r="AR94" s="105">
        <v>0</v>
      </c>
    </row>
    <row customHeight="1" ht="15">
      <c r="E95" s="2175" t="s">
        <v>253</v>
      </c>
      <c r="F95" s="2175"/>
      <c r="G95" s="2175"/>
      <c r="H95" s="2175"/>
      <c r="I95" s="2175"/>
      <c r="J95" s="2175"/>
      <c r="K95" s="2175"/>
      <c r="L95" s="2175"/>
      <c r="M95" s="2175"/>
      <c r="N95" s="2175"/>
      <c r="O95" s="2175"/>
      <c r="P95" s="2175"/>
      <c r="Q95" s="2175"/>
      <c r="R95" s="2175"/>
      <c r="S95" s="2175"/>
      <c r="T95" s="2175"/>
      <c r="U95" s="2175"/>
      <c r="V95" s="2175"/>
      <c r="W95" s="2175"/>
      <c r="AR95" s="105">
        <v>0</v>
      </c>
    </row>
    <row customHeight="1" ht="17.25">
      <c r="E96" s="2173" t="s">
        <v>254</v>
      </c>
      <c r="F96" s="2173"/>
      <c r="G96" s="2174"/>
      <c r="H96" s="2174"/>
      <c r="I96" s="2174"/>
      <c r="J96" s="2174"/>
      <c r="K96" s="2174"/>
      <c r="L96" s="2174"/>
      <c r="M96" s="2174"/>
      <c r="N96" s="2174"/>
      <c r="O96" s="2174"/>
      <c r="P96" s="2174"/>
      <c r="Q96" s="2174"/>
      <c r="R96" s="2174"/>
      <c r="S96" s="2174"/>
      <c r="T96" s="2174"/>
      <c r="U96" s="2174"/>
      <c r="V96" s="2174"/>
      <c r="W96" s="2174"/>
      <c r="AR96" s="105">
        <v>0</v>
      </c>
    </row>
    <row customHeight="1" ht="17.25">
      <c r="E97" s="2173" t="s">
        <v>255</v>
      </c>
      <c r="F97" s="2173"/>
      <c r="G97" s="2174"/>
      <c r="H97" s="2174"/>
      <c r="I97" s="2174"/>
      <c r="J97" s="2174"/>
      <c r="K97" s="2174"/>
      <c r="L97" s="2174"/>
      <c r="M97" s="2174"/>
      <c r="N97" s="2174"/>
      <c r="O97" s="2174"/>
      <c r="P97" s="2174"/>
      <c r="Q97" s="2174"/>
      <c r="R97" s="2174"/>
      <c r="S97" s="2174"/>
      <c r="T97" s="2174"/>
      <c r="U97" s="2174"/>
      <c r="V97" s="2174"/>
      <c r="W97" s="2174"/>
      <c r="AR97" s="105">
        <v>0</v>
      </c>
    </row>
    <row s="1854" customFormat="1" customHeight="1" ht="11.25" hidden="1">
      <c r="A98" s="278"/>
      <c r="B98" s="278"/>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1</v>
      </c>
      <c r="E99" s="2144" t="s">
        <v>256</v>
      </c>
      <c r="F99" s="2146" t="s">
        <v>19</v>
      </c>
      <c r="G99" s="2144"/>
      <c r="H99" s="2149"/>
      <c r="I99" s="2151"/>
      <c r="J99" s="2153"/>
      <c r="K99" s="2138"/>
      <c r="L99" s="2138"/>
      <c r="M99" s="2138"/>
      <c r="N99" s="2140"/>
      <c r="O99" s="2138"/>
      <c r="P99" s="2138"/>
      <c r="Q99" s="2138"/>
      <c r="R99" s="2143"/>
      <c r="S99" s="2138"/>
      <c r="T99" s="1471"/>
      <c r="U99" s="1471"/>
      <c r="V99" s="1473"/>
      <c r="W99" s="1297"/>
      <c r="Y99" s="1268"/>
      <c r="Z99" s="1268"/>
      <c r="AA99" s="1268"/>
      <c r="AB99" s="1268"/>
      <c r="AC99" s="1268" t="s">
        <v>257</v>
      </c>
      <c r="AD99" s="1268" t="s">
        <v>258</v>
      </c>
      <c r="AE99" s="1268" t="s">
        <v>259</v>
      </c>
      <c r="AF99" s="1268" t="s">
        <v>260</v>
      </c>
      <c r="AG99" s="1268"/>
      <c r="AH99" s="1268" t="str">
        <f>IF($E$99=0,"",$E$99)</f>
        <v>Тариф на питьевую воду (питьевое водоснабжение)</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268">
        <f>$I$99</f>
        <v>0</v>
      </c>
      <c r="AO99" s="1268" t="str">
        <f>$I$99&amp;"."&amp;$M$99</f>
        <v>.</v>
      </c>
      <c r="AP99" s="1268" t="str">
        <f>$I$99&amp;"."&amp;$M$99&amp;"."&amp;$Q$99</f>
        <v>..</v>
      </c>
      <c r="AQ99" s="1268" t="str">
        <f>$I$99&amp;"."&amp;$M$99&amp;"."&amp;$Q$99&amp;"."&amp;$U$99</f>
        <v>...</v>
      </c>
      <c r="AR99" s="1351">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298"/>
      <c r="U100" s="1298"/>
      <c r="V100" s="1298"/>
      <c r="W100" s="1299"/>
      <c r="Y100" s="1260"/>
      <c r="Z100" s="1260"/>
      <c r="AA100" s="1260"/>
      <c r="AB100" s="1260"/>
      <c r="AC100" s="1260"/>
      <c r="AD100" s="1260"/>
      <c r="AE100" s="1260"/>
      <c r="AF100" s="1260"/>
      <c r="AG100" s="1260"/>
      <c r="AH100" s="1260"/>
      <c r="AI100" s="1260"/>
      <c r="AJ100" s="1260"/>
      <c r="AK100" s="1260"/>
      <c r="AL100" s="1260"/>
      <c r="AM100" s="1260"/>
      <c r="AN100" s="1260"/>
      <c r="AO100" s="1260"/>
      <c r="AP100" s="1260"/>
      <c r="AQ100" s="1260"/>
      <c r="AR100" s="1351">
        <v>0</v>
      </c>
    </row>
    <row s="1854" customFormat="1" customHeight="1" ht="17.25" hidden="1">
      <c r="A101" s="322"/>
      <c r="C101" s="210"/>
      <c r="D101" s="2136"/>
      <c r="E101" s="2144"/>
      <c r="F101" s="2147"/>
      <c r="G101" s="2144"/>
      <c r="H101" s="2150"/>
      <c r="I101" s="2152"/>
      <c r="J101" s="2155"/>
      <c r="K101" s="2139"/>
      <c r="L101" s="2139"/>
      <c r="M101" s="2139"/>
      <c r="N101" s="2142"/>
      <c r="O101" s="2139"/>
      <c r="P101" s="1472"/>
      <c r="Q101" s="1298"/>
      <c r="R101" s="1298"/>
      <c r="S101" s="330"/>
      <c r="T101" s="330"/>
      <c r="U101" s="330"/>
      <c r="V101" s="330"/>
      <c r="W101" s="1299"/>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42">
        <v>0</v>
      </c>
    </row>
    <row s="1854" customFormat="1" customHeight="1" ht="17.25" hidden="1">
      <c r="A102" s="322"/>
      <c r="C102" s="321"/>
      <c r="D102" s="2136"/>
      <c r="E102" s="2144"/>
      <c r="F102" s="2147"/>
      <c r="G102" s="2144"/>
      <c r="H102" s="2150"/>
      <c r="I102" s="2152"/>
      <c r="J102" s="2155"/>
      <c r="K102" s="2139"/>
      <c r="L102" s="1298"/>
      <c r="M102" s="1298"/>
      <c r="N102" s="1298"/>
      <c r="O102" s="1298"/>
      <c r="P102" s="1298"/>
      <c r="Q102" s="1298"/>
      <c r="R102" s="1298"/>
      <c r="S102" s="330"/>
      <c r="T102" s="330"/>
      <c r="U102" s="330"/>
      <c r="V102" s="330"/>
      <c r="W102" s="1299"/>
      <c r="Y102" s="1260"/>
      <c r="Z102" s="1260"/>
      <c r="AA102" s="1260"/>
      <c r="AB102" s="1260"/>
      <c r="AC102" s="1260"/>
      <c r="AD102" s="1260"/>
      <c r="AE102" s="1260"/>
      <c r="AF102" s="1260"/>
      <c r="AG102" s="1260"/>
      <c r="AH102" s="1260"/>
      <c r="AI102" s="1260"/>
      <c r="AJ102" s="1260"/>
      <c r="AK102" s="1260"/>
      <c r="AL102" s="1260"/>
      <c r="AM102" s="1260"/>
      <c r="AN102" s="1260"/>
      <c r="AO102" s="1260"/>
      <c r="AP102" s="1260"/>
      <c r="AQ102" s="1260"/>
      <c r="AR102" s="1442">
        <v>0</v>
      </c>
    </row>
    <row s="1854" customFormat="1" customHeight="1" ht="17.25" hidden="1">
      <c r="A103" s="322"/>
      <c r="C103" s="321"/>
      <c r="D103" s="2137"/>
      <c r="E103" s="2145"/>
      <c r="F103" s="2148"/>
      <c r="G103" s="2145"/>
      <c r="H103" s="1300"/>
      <c r="I103" s="1301"/>
      <c r="J103" s="1301"/>
      <c r="K103" s="1301"/>
      <c r="L103" s="1301"/>
      <c r="M103" s="1301"/>
      <c r="N103" s="1301"/>
      <c r="O103" s="1301"/>
      <c r="P103" s="1301"/>
      <c r="Q103" s="1301"/>
      <c r="R103" s="1301"/>
      <c r="S103" s="1302"/>
      <c r="T103" s="1302"/>
      <c r="U103" s="1302"/>
      <c r="V103" s="1302"/>
      <c r="W103" s="1303"/>
      <c r="Y103" s="1260"/>
      <c r="Z103" s="1260"/>
      <c r="AA103" s="1260"/>
      <c r="AB103" s="1260"/>
      <c r="AC103" s="1260"/>
      <c r="AD103" s="1260"/>
      <c r="AE103" s="1260"/>
      <c r="AF103" s="1260"/>
      <c r="AG103" s="1260"/>
      <c r="AH103" s="1260"/>
      <c r="AI103" s="1260"/>
      <c r="AJ103" s="1260"/>
      <c r="AK103" s="1260"/>
      <c r="AL103" s="1260"/>
      <c r="AM103" s="1260"/>
      <c r="AN103" s="1260"/>
      <c r="AO103" s="1260"/>
      <c r="AP103" s="1260"/>
      <c r="AQ103" s="1260"/>
      <c r="AR103" s="1351">
        <v>0</v>
      </c>
    </row>
    <row s="1854" customFormat="1" customHeight="1" ht="17.25" hidden="1">
      <c r="A104" s="322"/>
      <c r="C104" s="210"/>
      <c r="D104" s="2136">
        <v>2</v>
      </c>
      <c r="E104" s="2144" t="s">
        <v>261</v>
      </c>
      <c r="F104" s="2146" t="s">
        <v>19</v>
      </c>
      <c r="G104" s="2144"/>
      <c r="H104" s="2149"/>
      <c r="I104" s="2151"/>
      <c r="J104" s="2153"/>
      <c r="K104" s="2138"/>
      <c r="L104" s="2138"/>
      <c r="M104" s="2138"/>
      <c r="N104" s="2140"/>
      <c r="O104" s="2138"/>
      <c r="P104" s="2138"/>
      <c r="Q104" s="2138"/>
      <c r="R104" s="2143"/>
      <c r="S104" s="2138"/>
      <c r="T104" s="1444"/>
      <c r="U104" s="1444"/>
      <c r="V104" s="1446"/>
      <c r="W104" s="1297"/>
      <c r="X104" s="1268"/>
      <c r="Y104" s="1268"/>
      <c r="Z104" s="1268"/>
      <c r="AA104" s="1268"/>
      <c r="AB104" s="1268"/>
      <c r="AC104" s="1268" t="s">
        <v>262</v>
      </c>
      <c r="AD104" s="1268" t="s">
        <v>263</v>
      </c>
      <c r="AE104" s="1268" t="s">
        <v>264</v>
      </c>
      <c r="AF104" s="1268" t="s">
        <v>265</v>
      </c>
      <c r="AG104" s="1268"/>
      <c r="AH104" s="1268" t="str">
        <f>IF($E$104=0,"",$E$104)</f>
        <v>Тариф на техническую воду</v>
      </c>
      <c r="AI104" s="1268" t="str">
        <f>IF($G$104=0,"",$G$104)</f>
        <v/>
      </c>
      <c r="AJ104" s="1268" t="str">
        <f>IF($J$104=0,"",$J$104)</f>
        <v/>
      </c>
      <c r="AK104" s="1268" t="str">
        <f>IF($K$104="нет","без дифференциации",IF($N$104=0,"",$N$104))</f>
        <v/>
      </c>
      <c r="AL104" s="1268" t="str">
        <f>IF($O$104="нет","без дифференциации",IF($R$104=0,"",$R$104))</f>
        <v/>
      </c>
      <c r="AM104" s="1268" t="str">
        <f>IF($S$104="нет","без дифференциации",IF($V$104=0,"",$V$104))</f>
        <v/>
      </c>
      <c r="AN104" s="1773">
        <f>$I$104</f>
        <v>0</v>
      </c>
      <c r="AO104" s="1268" t="str">
        <f>$I$104&amp;"."&amp;$M$104</f>
        <v>.</v>
      </c>
      <c r="AP104" s="1260" t="str">
        <f>$I$104&amp;"."&amp;$M$104&amp;"."&amp;$Q$104</f>
        <v>..</v>
      </c>
      <c r="AQ104" s="1260" t="str">
        <f>$I$104&amp;"."&amp;$M$104&amp;"."&amp;$Q$104&amp;"."&amp;$U$104</f>
        <v>...</v>
      </c>
      <c r="AR104" s="1351">
        <v>0</v>
      </c>
    </row>
    <row s="1854" customFormat="1" customHeight="1" ht="17.25" hidden="1">
      <c r="A105" s="322"/>
      <c r="C105" s="321"/>
      <c r="D105" s="2136"/>
      <c r="E105" s="2144"/>
      <c r="F105" s="2147"/>
      <c r="G105" s="2144"/>
      <c r="H105" s="2150"/>
      <c r="I105" s="2152"/>
      <c r="J105" s="2154"/>
      <c r="K105" s="2139"/>
      <c r="L105" s="2139"/>
      <c r="M105" s="2139"/>
      <c r="N105" s="2141"/>
      <c r="O105" s="2139"/>
      <c r="P105" s="2139"/>
      <c r="Q105" s="2139"/>
      <c r="R105" s="2142"/>
      <c r="S105" s="2139"/>
      <c r="T105" s="1298"/>
      <c r="U105" s="1298"/>
      <c r="V105" s="1298"/>
      <c r="W105" s="1299"/>
      <c r="X105" s="1260"/>
      <c r="Y105" s="1260"/>
      <c r="Z105" s="1260"/>
      <c r="AA105" s="1260"/>
      <c r="AB105" s="1260"/>
      <c r="AC105" s="1260"/>
      <c r="AD105" s="1260"/>
      <c r="AE105" s="1260"/>
      <c r="AF105" s="1260"/>
      <c r="AG105" s="1260"/>
      <c r="AH105" s="1260"/>
      <c r="AI105" s="1260"/>
      <c r="AJ105" s="1260"/>
      <c r="AK105" s="1260"/>
      <c r="AL105" s="1260"/>
      <c r="AM105" s="1260"/>
      <c r="AN105" s="1260"/>
      <c r="AO105" s="1260"/>
      <c r="AP105" s="1260"/>
      <c r="AQ105" s="1260"/>
      <c r="AR105" s="1351">
        <v>0</v>
      </c>
    </row>
    <row s="1854" customFormat="1" customHeight="1" ht="17.25" hidden="1">
      <c r="A106" s="322"/>
      <c r="C106" s="321"/>
      <c r="D106" s="2137"/>
      <c r="E106" s="2145"/>
      <c r="F106" s="2147"/>
      <c r="G106" s="2145"/>
      <c r="H106" s="2150"/>
      <c r="I106" s="2152"/>
      <c r="J106" s="2155"/>
      <c r="K106" s="2139"/>
      <c r="L106" s="2139"/>
      <c r="M106" s="2139"/>
      <c r="N106" s="2142"/>
      <c r="O106" s="2139"/>
      <c r="P106" s="1445"/>
      <c r="Q106" s="1298"/>
      <c r="R106" s="1298"/>
      <c r="S106" s="330"/>
      <c r="T106" s="330"/>
      <c r="U106" s="330"/>
      <c r="V106" s="330"/>
      <c r="W106" s="1299"/>
      <c r="X106" s="1260"/>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351">
        <v>0</v>
      </c>
    </row>
    <row s="1854" customFormat="1" customHeight="1" ht="17.25" hidden="1">
      <c r="A107" s="322"/>
      <c r="C107" s="321"/>
      <c r="D107" s="2137"/>
      <c r="E107" s="2145"/>
      <c r="F107" s="2147"/>
      <c r="G107" s="2145"/>
      <c r="H107" s="2150"/>
      <c r="I107" s="2152"/>
      <c r="J107" s="2155"/>
      <c r="K107" s="2139"/>
      <c r="L107" s="1298"/>
      <c r="M107" s="1298"/>
      <c r="N107" s="1298"/>
      <c r="O107" s="1298"/>
      <c r="P107" s="1298"/>
      <c r="Q107" s="1298"/>
      <c r="R107" s="1298"/>
      <c r="S107" s="330"/>
      <c r="T107" s="330"/>
      <c r="U107" s="330"/>
      <c r="V107" s="330"/>
      <c r="W107" s="1299"/>
      <c r="X107" s="1260"/>
      <c r="Y107" s="1260"/>
      <c r="Z107" s="1260"/>
      <c r="AA107" s="1260"/>
      <c r="AB107" s="1260"/>
      <c r="AC107" s="1260"/>
      <c r="AD107" s="1260"/>
      <c r="AE107" s="1260"/>
      <c r="AF107" s="1260"/>
      <c r="AG107" s="1260"/>
      <c r="AH107" s="1260"/>
      <c r="AI107" s="1260"/>
      <c r="AJ107" s="1260"/>
      <c r="AK107" s="1260"/>
      <c r="AL107" s="1260"/>
      <c r="AM107" s="1260"/>
      <c r="AN107" s="1260"/>
      <c r="AO107" s="1260"/>
      <c r="AP107" s="1260"/>
      <c r="AQ107" s="1260"/>
      <c r="AR107" s="1351">
        <v>0</v>
      </c>
    </row>
    <row s="1854" customFormat="1" customHeight="1" ht="17.25" hidden="1">
      <c r="A108" s="322"/>
      <c r="C108" s="321"/>
      <c r="D108" s="2137"/>
      <c r="E108" s="2145"/>
      <c r="F108" s="2148"/>
      <c r="G108" s="2145"/>
      <c r="H108" s="1300"/>
      <c r="I108" s="1301"/>
      <c r="J108" s="1301"/>
      <c r="K108" s="1301"/>
      <c r="L108" s="1301"/>
      <c r="M108" s="1301"/>
      <c r="N108" s="1301"/>
      <c r="O108" s="1301"/>
      <c r="P108" s="1301"/>
      <c r="Q108" s="1301"/>
      <c r="R108" s="1301"/>
      <c r="S108" s="1302"/>
      <c r="T108" s="1302"/>
      <c r="U108" s="1302"/>
      <c r="V108" s="1302"/>
      <c r="W108" s="1303"/>
      <c r="X108" s="1260"/>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351">
        <v>0</v>
      </c>
    </row>
    <row s="1854" customFormat="1" customHeight="1" ht="17.25" hidden="1">
      <c r="A109" s="322"/>
      <c r="C109" s="210"/>
      <c r="D109" s="2136">
        <v>3</v>
      </c>
      <c r="E109" s="2144" t="s">
        <v>266</v>
      </c>
      <c r="F109" s="2146" t="s">
        <v>19</v>
      </c>
      <c r="G109" s="2144"/>
      <c r="H109" s="2149"/>
      <c r="I109" s="2151"/>
      <c r="J109" s="2153"/>
      <c r="K109" s="2138"/>
      <c r="L109" s="2138"/>
      <c r="M109" s="2138"/>
      <c r="N109" s="2140"/>
      <c r="O109" s="2138"/>
      <c r="P109" s="2138"/>
      <c r="Q109" s="2138"/>
      <c r="R109" s="2143"/>
      <c r="S109" s="2138"/>
      <c r="T109" s="1444"/>
      <c r="U109" s="1444"/>
      <c r="V109" s="1446"/>
      <c r="W109" s="1297"/>
      <c r="X109" s="1268"/>
      <c r="Y109" s="1268"/>
      <c r="Z109" s="1268"/>
      <c r="AA109" s="1268"/>
      <c r="AB109" s="1268"/>
      <c r="AC109" s="1268" t="s">
        <v>267</v>
      </c>
      <c r="AD109" s="1268" t="s">
        <v>268</v>
      </c>
      <c r="AE109" s="1268" t="s">
        <v>269</v>
      </c>
      <c r="AF109" s="1268" t="s">
        <v>270</v>
      </c>
      <c r="AG109" s="1268"/>
      <c r="AH109" s="1268" t="str">
        <f>IF($E$109=0,"",$E$109)</f>
        <v>Тариф на транспортировку воды</v>
      </c>
      <c r="AI109" s="1268" t="str">
        <f>IF($G$109=0,"",$G$109)</f>
        <v/>
      </c>
      <c r="AJ109" s="1268" t="str">
        <f>IF($J$109=0,"",$J$109)</f>
        <v/>
      </c>
      <c r="AK109" s="1268" t="str">
        <f>IF($K$109="нет","без дифференциации",IF($N$109=0,"",$N$109))</f>
        <v/>
      </c>
      <c r="AL109" s="1268" t="str">
        <f>IF($O$109="нет","без дифференциации",IF($R$109=0,"",$R$109))</f>
        <v/>
      </c>
      <c r="AM109" s="1268" t="str">
        <f>IF($S$109="нет","без дифференциации",IF($V$109=0,"",$V$109))</f>
        <v/>
      </c>
      <c r="AN109" s="1773">
        <f>$I$109</f>
        <v>0</v>
      </c>
      <c r="AO109" s="1268" t="str">
        <f>$I$109&amp;"."&amp;$M$109</f>
        <v>.</v>
      </c>
      <c r="AP109" s="1260" t="str">
        <f>$I$109&amp;"."&amp;$M$109&amp;"."&amp;$Q$109</f>
        <v>..</v>
      </c>
      <c r="AQ109" s="1260" t="str">
        <f>$I$109&amp;"."&amp;$M$109&amp;"."&amp;$Q$109&amp;"."&amp;$U$109</f>
        <v>...</v>
      </c>
      <c r="AR109" s="1351">
        <v>0</v>
      </c>
    </row>
    <row s="1854" customFormat="1" customHeight="1" ht="17.25" hidden="1">
      <c r="A110" s="322"/>
      <c r="C110" s="321"/>
      <c r="D110" s="2136"/>
      <c r="E110" s="2144"/>
      <c r="F110" s="2147"/>
      <c r="G110" s="2144"/>
      <c r="H110" s="2150"/>
      <c r="I110" s="2152"/>
      <c r="J110" s="2154"/>
      <c r="K110" s="2139"/>
      <c r="L110" s="2139"/>
      <c r="M110" s="2139"/>
      <c r="N110" s="2141"/>
      <c r="O110" s="2139"/>
      <c r="P110" s="2139"/>
      <c r="Q110" s="2139"/>
      <c r="R110" s="2142"/>
      <c r="S110" s="2139"/>
      <c r="T110" s="1298"/>
      <c r="U110" s="1298"/>
      <c r="V110" s="1298"/>
      <c r="W110" s="1299"/>
      <c r="X110" s="1260"/>
      <c r="Y110" s="1260"/>
      <c r="Z110" s="1260"/>
      <c r="AA110" s="1260"/>
      <c r="AB110" s="1260"/>
      <c r="AC110" s="1260"/>
      <c r="AD110" s="1260"/>
      <c r="AE110" s="1260"/>
      <c r="AF110" s="1260"/>
      <c r="AG110" s="1260"/>
      <c r="AH110" s="1260"/>
      <c r="AI110" s="1260"/>
      <c r="AJ110" s="1260"/>
      <c r="AK110" s="1260"/>
      <c r="AL110" s="1260"/>
      <c r="AM110" s="1260"/>
      <c r="AN110" s="1260"/>
      <c r="AO110" s="1260"/>
      <c r="AP110" s="1260"/>
      <c r="AQ110" s="1260"/>
      <c r="AR110" s="1351">
        <v>0</v>
      </c>
    </row>
    <row s="1854" customFormat="1" customHeight="1" ht="17.25" hidden="1">
      <c r="A111" s="322"/>
      <c r="C111" s="321"/>
      <c r="D111" s="2137"/>
      <c r="E111" s="2145"/>
      <c r="F111" s="2147"/>
      <c r="G111" s="2145"/>
      <c r="H111" s="2150"/>
      <c r="I111" s="2152"/>
      <c r="J111" s="2155"/>
      <c r="K111" s="2139"/>
      <c r="L111" s="2139"/>
      <c r="M111" s="2139"/>
      <c r="N111" s="2142"/>
      <c r="O111" s="2139"/>
      <c r="P111" s="1445"/>
      <c r="Q111" s="1298"/>
      <c r="R111" s="1298"/>
      <c r="S111" s="330"/>
      <c r="T111" s="330"/>
      <c r="U111" s="330"/>
      <c r="V111" s="330"/>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351">
        <v>0</v>
      </c>
    </row>
    <row s="1854" customFormat="1" customHeight="1" ht="17.25" hidden="1">
      <c r="A112" s="322"/>
      <c r="C112" s="321"/>
      <c r="D112" s="2137"/>
      <c r="E112" s="2145"/>
      <c r="F112" s="2147"/>
      <c r="G112" s="2145"/>
      <c r="H112" s="2150"/>
      <c r="I112" s="2152"/>
      <c r="J112" s="2155"/>
      <c r="K112" s="2139"/>
      <c r="L112" s="1298"/>
      <c r="M112" s="1298"/>
      <c r="N112" s="1298"/>
      <c r="O112" s="1298"/>
      <c r="P112" s="1298"/>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351">
        <v>0</v>
      </c>
    </row>
    <row s="1854" customFormat="1" customHeight="1" ht="17.25" hidden="1">
      <c r="A113" s="322"/>
      <c r="C113" s="321"/>
      <c r="D113" s="2137"/>
      <c r="E113" s="2145"/>
      <c r="F113" s="2148"/>
      <c r="G113" s="2145"/>
      <c r="H113" s="1300"/>
      <c r="I113" s="1301"/>
      <c r="J113" s="1301"/>
      <c r="K113" s="1301"/>
      <c r="L113" s="1301"/>
      <c r="M113" s="1301"/>
      <c r="N113" s="1301"/>
      <c r="O113" s="1301"/>
      <c r="P113" s="1301"/>
      <c r="Q113" s="1301"/>
      <c r="R113" s="1301"/>
      <c r="S113" s="1302"/>
      <c r="T113" s="1302"/>
      <c r="U113" s="1302"/>
      <c r="V113" s="1302"/>
      <c r="W113" s="1303"/>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351">
        <v>0</v>
      </c>
    </row>
    <row s="1854" customFormat="1" customHeight="1" ht="17.25" hidden="1">
      <c r="A114" s="322"/>
      <c r="C114" s="210"/>
      <c r="D114" s="2136">
        <v>4</v>
      </c>
      <c r="E114" s="2144" t="s">
        <v>271</v>
      </c>
      <c r="F114" s="2146" t="s">
        <v>19</v>
      </c>
      <c r="G114" s="2144"/>
      <c r="H114" s="2149"/>
      <c r="I114" s="2151"/>
      <c r="J114" s="2153"/>
      <c r="K114" s="2138"/>
      <c r="L114" s="2138"/>
      <c r="M114" s="2138"/>
      <c r="N114" s="2140"/>
      <c r="O114" s="2138"/>
      <c r="P114" s="2138"/>
      <c r="Q114" s="2138"/>
      <c r="R114" s="2143"/>
      <c r="S114" s="2138"/>
      <c r="T114" s="1444"/>
      <c r="U114" s="1444"/>
      <c r="V114" s="1446"/>
      <c r="W114" s="1297"/>
      <c r="X114" s="1268"/>
      <c r="Y114" s="1268"/>
      <c r="Z114" s="1268"/>
      <c r="AA114" s="1268"/>
      <c r="AB114" s="1268"/>
      <c r="AC114" s="1268" t="s">
        <v>272</v>
      </c>
      <c r="AD114" s="1268" t="s">
        <v>273</v>
      </c>
      <c r="AE114" s="1268" t="s">
        <v>274</v>
      </c>
      <c r="AF114" s="1268" t="s">
        <v>275</v>
      </c>
      <c r="AG114" s="1268"/>
      <c r="AH114" s="1268" t="str">
        <f>IF($E$114=0,"",$E$114)</f>
        <v>Тариф на подвоз воды</v>
      </c>
      <c r="AI114" s="1268" t="str">
        <f>IF($G$114=0,"",$G$114)</f>
        <v/>
      </c>
      <c r="AJ114" s="1268" t="str">
        <f>IF($J$114=0,"",$J$114)</f>
        <v/>
      </c>
      <c r="AK114" s="1268" t="str">
        <f>IF($K$114="нет","без дифференциации",IF($N$114=0,"",$N$114))</f>
        <v/>
      </c>
      <c r="AL114" s="1268" t="str">
        <f>IF($O$114="нет","без дифференциации",IF($R$114=0,"",$R$114))</f>
        <v/>
      </c>
      <c r="AM114" s="1268" t="str">
        <f>IF($S$114="нет","без дифференциации",IF($V$114=0,"",$V$114))</f>
        <v/>
      </c>
      <c r="AN114" s="1773">
        <f>$I$114</f>
        <v>0</v>
      </c>
      <c r="AO114" s="1268" t="str">
        <f>$I$114&amp;"."&amp;$M$114</f>
        <v>.</v>
      </c>
      <c r="AP114" s="1260" t="str">
        <f>$I$114&amp;"."&amp;$M$114&amp;"."&amp;$Q$114</f>
        <v>..</v>
      </c>
      <c r="AQ114" s="1260" t="str">
        <f>$I$114&amp;"."&amp;$M$114&amp;"."&amp;$Q$114&amp;"."&amp;$U$114</f>
        <v>...</v>
      </c>
      <c r="AR114" s="1351">
        <v>0</v>
      </c>
    </row>
    <row s="1854" customFormat="1" customHeight="1" ht="17.25" hidden="1">
      <c r="A115" s="322"/>
      <c r="C115" s="321"/>
      <c r="D115" s="2136"/>
      <c r="E115" s="2144"/>
      <c r="F115" s="2147"/>
      <c r="G115" s="2144"/>
      <c r="H115" s="2150"/>
      <c r="I115" s="2152"/>
      <c r="J115" s="2154"/>
      <c r="K115" s="2139"/>
      <c r="L115" s="2139"/>
      <c r="M115" s="2139"/>
      <c r="N115" s="2141"/>
      <c r="O115" s="2139"/>
      <c r="P115" s="2139"/>
      <c r="Q115" s="2139"/>
      <c r="R115" s="2142"/>
      <c r="S115" s="2139"/>
      <c r="T115" s="1298"/>
      <c r="U115" s="1298"/>
      <c r="V115" s="1298"/>
      <c r="W115" s="1299"/>
      <c r="X115" s="1260"/>
      <c r="Y115" s="1260"/>
      <c r="Z115" s="1260"/>
      <c r="AA115" s="1260"/>
      <c r="AB115" s="1260"/>
      <c r="AC115" s="1260"/>
      <c r="AD115" s="1260"/>
      <c r="AE115" s="1260"/>
      <c r="AF115" s="1260"/>
      <c r="AG115" s="1260"/>
      <c r="AH115" s="1260"/>
      <c r="AI115" s="1260"/>
      <c r="AJ115" s="1260"/>
      <c r="AK115" s="1260"/>
      <c r="AL115" s="1260"/>
      <c r="AM115" s="1260"/>
      <c r="AN115" s="1260"/>
      <c r="AO115" s="1260"/>
      <c r="AP115" s="1260"/>
      <c r="AQ115" s="1260"/>
      <c r="AR115" s="1351">
        <v>0</v>
      </c>
    </row>
    <row s="1854" customFormat="1" customHeight="1" ht="17.25" hidden="1">
      <c r="A116" s="322"/>
      <c r="C116" s="321"/>
      <c r="D116" s="2137"/>
      <c r="E116" s="2145"/>
      <c r="F116" s="2147"/>
      <c r="G116" s="2145"/>
      <c r="H116" s="2150"/>
      <c r="I116" s="2152"/>
      <c r="J116" s="2155"/>
      <c r="K116" s="2139"/>
      <c r="L116" s="2139"/>
      <c r="M116" s="2139"/>
      <c r="N116" s="2142"/>
      <c r="O116" s="2139"/>
      <c r="P116" s="1445"/>
      <c r="Q116" s="1298"/>
      <c r="R116" s="1298"/>
      <c r="S116" s="330"/>
      <c r="T116" s="330"/>
      <c r="U116" s="330"/>
      <c r="V116" s="330"/>
      <c r="W116" s="1299"/>
      <c r="X116" s="1260"/>
      <c r="Y116" s="1260"/>
      <c r="Z116" s="1260"/>
      <c r="AA116" s="1260"/>
      <c r="AB116" s="1260"/>
      <c r="AC116" s="1260"/>
      <c r="AD116" s="1260"/>
      <c r="AE116" s="1260"/>
      <c r="AF116" s="1260"/>
      <c r="AG116" s="1260"/>
      <c r="AH116" s="1260"/>
      <c r="AI116" s="1260"/>
      <c r="AJ116" s="1260"/>
      <c r="AK116" s="1260"/>
      <c r="AL116" s="1260"/>
      <c r="AM116" s="1260"/>
      <c r="AN116" s="1260"/>
      <c r="AO116" s="1260"/>
      <c r="AP116" s="1260"/>
      <c r="AQ116" s="1260"/>
      <c r="AR116" s="1351">
        <v>0</v>
      </c>
    </row>
    <row s="1854" customFormat="1" customHeight="1" ht="17.25" hidden="1">
      <c r="A117" s="322"/>
      <c r="C117" s="321"/>
      <c r="D117" s="2137"/>
      <c r="E117" s="2145"/>
      <c r="F117" s="2147"/>
      <c r="G117" s="2145"/>
      <c r="H117" s="2150"/>
      <c r="I117" s="2152"/>
      <c r="J117" s="2155"/>
      <c r="K117" s="2139"/>
      <c r="L117" s="1298"/>
      <c r="M117" s="1298"/>
      <c r="N117" s="1298"/>
      <c r="O117" s="1298"/>
      <c r="P117" s="1298"/>
      <c r="Q117" s="1298"/>
      <c r="R117" s="1298"/>
      <c r="S117" s="330"/>
      <c r="T117" s="330"/>
      <c r="U117" s="330"/>
      <c r="V117" s="330"/>
      <c r="W117" s="1299"/>
      <c r="X117" s="1260"/>
      <c r="Y117" s="1260"/>
      <c r="Z117" s="1260"/>
      <c r="AA117" s="1260"/>
      <c r="AB117" s="1260"/>
      <c r="AC117" s="1260"/>
      <c r="AD117" s="1260"/>
      <c r="AE117" s="1260"/>
      <c r="AF117" s="1260"/>
      <c r="AG117" s="1260"/>
      <c r="AH117" s="1260"/>
      <c r="AI117" s="1260"/>
      <c r="AJ117" s="1260"/>
      <c r="AK117" s="1260"/>
      <c r="AL117" s="1260"/>
      <c r="AM117" s="1260"/>
      <c r="AN117" s="1260"/>
      <c r="AO117" s="1260"/>
      <c r="AP117" s="1260"/>
      <c r="AQ117" s="1260"/>
      <c r="AR117" s="1351">
        <v>0</v>
      </c>
    </row>
    <row s="1854" customFormat="1" customHeight="1" ht="17.25" hidden="1">
      <c r="A118" s="322"/>
      <c r="C118" s="321"/>
      <c r="D118" s="2137"/>
      <c r="E118" s="2145"/>
      <c r="F118" s="2148"/>
      <c r="G118" s="2145"/>
      <c r="H118" s="1300"/>
      <c r="I118" s="1301"/>
      <c r="J118" s="1301"/>
      <c r="K118" s="1301"/>
      <c r="L118" s="1301"/>
      <c r="M118" s="1301"/>
      <c r="N118" s="1301"/>
      <c r="O118" s="1301"/>
      <c r="P118" s="1301"/>
      <c r="Q118" s="1301"/>
      <c r="R118" s="1301"/>
      <c r="S118" s="1302"/>
      <c r="T118" s="1302"/>
      <c r="U118" s="1302"/>
      <c r="V118" s="1302"/>
      <c r="W118" s="1303"/>
      <c r="X118" s="1260"/>
      <c r="Y118" s="1260"/>
      <c r="Z118" s="1260"/>
      <c r="AA118" s="1260"/>
      <c r="AB118" s="1260"/>
      <c r="AC118" s="1260"/>
      <c r="AD118" s="1260"/>
      <c r="AE118" s="1260"/>
      <c r="AF118" s="1260"/>
      <c r="AG118" s="1260"/>
      <c r="AH118" s="1260"/>
      <c r="AI118" s="1260"/>
      <c r="AJ118" s="1260"/>
      <c r="AK118" s="1260"/>
      <c r="AL118" s="1260"/>
      <c r="AM118" s="1260"/>
      <c r="AN118" s="1260"/>
      <c r="AO118" s="1260"/>
      <c r="AP118" s="1260"/>
      <c r="AQ118" s="1260"/>
      <c r="AR118" s="1351">
        <v>0</v>
      </c>
    </row>
    <row s="1854" customFormat="1" customHeight="1" ht="17.25" hidden="1">
      <c r="A119" s="322"/>
      <c r="C119" s="210"/>
      <c r="D119" s="2136">
        <v>5</v>
      </c>
      <c r="E119" s="2144" t="s">
        <v>276</v>
      </c>
      <c r="F119" s="2146" t="s">
        <v>19</v>
      </c>
      <c r="G119" s="2144"/>
      <c r="H119" s="2149"/>
      <c r="I119" s="2151"/>
      <c r="J119" s="2153"/>
      <c r="K119" s="2138"/>
      <c r="L119" s="2138"/>
      <c r="M119" s="2138"/>
      <c r="N119" s="2140"/>
      <c r="O119" s="2138"/>
      <c r="P119" s="2138"/>
      <c r="Q119" s="2138"/>
      <c r="R119" s="2143"/>
      <c r="S119" s="2138"/>
      <c r="T119" s="1944"/>
      <c r="U119" s="1944"/>
      <c r="V119" s="1946"/>
      <c r="W119" s="1297"/>
      <c r="X119" s="1268"/>
      <c r="Y119" s="1268"/>
      <c r="Z119" s="1268"/>
      <c r="AA119" s="1268"/>
      <c r="AB119" s="1268"/>
      <c r="AC119" s="1268" t="s">
        <v>277</v>
      </c>
      <c r="AD119" s="1268" t="s">
        <v>278</v>
      </c>
      <c r="AE119" s="1268" t="s">
        <v>279</v>
      </c>
      <c r="AF119" s="1268" t="s">
        <v>280</v>
      </c>
      <c r="AG119" s="1268"/>
      <c r="AH119" s="1268" t="str">
        <f>IF($E$119=0,"",$E$119)</f>
        <v>Тариф на подключение (технологическое присоединение) к централизованной системе холодного водоснабжения</v>
      </c>
      <c r="AI119" s="1268" t="str">
        <f>IF($G$119=0,"",$G$119)</f>
        <v/>
      </c>
      <c r="AJ119" s="1268" t="str">
        <f>IF($J$119=0,"",$J$119)</f>
        <v/>
      </c>
      <c r="AK119" s="1268" t="str">
        <f>IF($K$119="нет","без дифференциации",IF($N$119=0,"",$N$119))</f>
        <v/>
      </c>
      <c r="AL119" s="1268" t="str">
        <f>IF($O$119="нет","без дифференциации",IF($R$119=0,"",$R$119))</f>
        <v/>
      </c>
      <c r="AM119" s="1268" t="str">
        <f>IF($S$119="нет","без дифференциации",IF($V$119=0,"",$V$119))</f>
        <v/>
      </c>
      <c r="AN119" s="1773">
        <f>$I$119</f>
        <v>0</v>
      </c>
      <c r="AO119" s="1268" t="str">
        <f>$I$119&amp;"."&amp;$M$119</f>
        <v>.</v>
      </c>
      <c r="AP119" s="1267" t="str">
        <f>$I$119&amp;"."&amp;$M$119&amp;"."&amp;$Q$119</f>
        <v>..</v>
      </c>
      <c r="AQ119" s="1267" t="str">
        <f>$I$119&amp;"."&amp;$M$119&amp;"."&amp;$Q$119&amp;"."&amp;$U$119</f>
        <v>...</v>
      </c>
      <c r="AR119" s="1468">
        <v>0</v>
      </c>
    </row>
    <row s="1854" customFormat="1" customHeight="1" ht="17.25" hidden="1">
      <c r="A120" s="322"/>
      <c r="C120" s="321"/>
      <c r="D120" s="2136"/>
      <c r="E120" s="2144"/>
      <c r="F120" s="2147"/>
      <c r="G120" s="2144"/>
      <c r="H120" s="2150"/>
      <c r="I120" s="2152"/>
      <c r="J120" s="2154"/>
      <c r="K120" s="2139"/>
      <c r="L120" s="2139"/>
      <c r="M120" s="2139"/>
      <c r="N120" s="2141"/>
      <c r="O120" s="2139"/>
      <c r="P120" s="2139"/>
      <c r="Q120" s="2139"/>
      <c r="R120" s="2142"/>
      <c r="S120" s="2139"/>
      <c r="T120" s="1949"/>
      <c r="U120" s="1949"/>
      <c r="V120" s="1949"/>
      <c r="W120" s="1950"/>
      <c r="X120" s="1267"/>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68">
        <v>0</v>
      </c>
    </row>
    <row s="1854" customFormat="1" customHeight="1" ht="17.25" hidden="1">
      <c r="A121" s="322"/>
      <c r="C121" s="321"/>
      <c r="D121" s="2137"/>
      <c r="E121" s="2145"/>
      <c r="F121" s="2147"/>
      <c r="G121" s="2145"/>
      <c r="H121" s="2150"/>
      <c r="I121" s="2152"/>
      <c r="J121" s="2155"/>
      <c r="K121" s="2139"/>
      <c r="L121" s="2139"/>
      <c r="M121" s="2139"/>
      <c r="N121" s="2142"/>
      <c r="O121" s="2139"/>
      <c r="P121" s="1945"/>
      <c r="Q121" s="1949"/>
      <c r="R121" s="1949"/>
      <c r="S121" s="330"/>
      <c r="T121" s="330"/>
      <c r="U121" s="330"/>
      <c r="V121" s="330"/>
      <c r="W121" s="1950"/>
      <c r="X121" s="1267"/>
      <c r="Y121" s="1267"/>
      <c r="Z121" s="1267"/>
      <c r="AA121" s="1267"/>
      <c r="AB121" s="1267"/>
      <c r="AC121" s="1267"/>
      <c r="AD121" s="1267"/>
      <c r="AE121" s="1267"/>
      <c r="AF121" s="1267"/>
      <c r="AG121" s="1267"/>
      <c r="AH121" s="1267"/>
      <c r="AI121" s="1267"/>
      <c r="AJ121" s="1267"/>
      <c r="AK121" s="1267"/>
      <c r="AL121" s="1267"/>
      <c r="AM121" s="1267"/>
      <c r="AN121" s="1267"/>
      <c r="AO121" s="1267"/>
      <c r="AP121" s="1267"/>
      <c r="AQ121" s="1267"/>
      <c r="AR121" s="1468">
        <v>0</v>
      </c>
    </row>
    <row s="1854" customFormat="1" customHeight="1" ht="17.25" hidden="1">
      <c r="A122" s="322"/>
      <c r="C122" s="321"/>
      <c r="D122" s="2137"/>
      <c r="E122" s="2145"/>
      <c r="F122" s="2147"/>
      <c r="G122" s="2145"/>
      <c r="H122" s="2150"/>
      <c r="I122" s="2152"/>
      <c r="J122" s="2155"/>
      <c r="K122" s="2139"/>
      <c r="L122" s="1949"/>
      <c r="M122" s="1949"/>
      <c r="N122" s="1949"/>
      <c r="O122" s="1949"/>
      <c r="P122" s="1949"/>
      <c r="Q122" s="1949"/>
      <c r="R122" s="1949"/>
      <c r="S122" s="330"/>
      <c r="T122" s="330"/>
      <c r="U122" s="330"/>
      <c r="V122" s="330"/>
      <c r="W122" s="1950"/>
      <c r="X122" s="1267"/>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68">
        <v>0</v>
      </c>
    </row>
    <row s="1854" customFormat="1" customHeight="1" ht="17.25" hidden="1">
      <c r="A123" s="322"/>
      <c r="C123" s="321"/>
      <c r="D123" s="2137"/>
      <c r="E123" s="2145"/>
      <c r="F123" s="2148"/>
      <c r="G123" s="2145"/>
      <c r="H123" s="1300"/>
      <c r="I123" s="1947"/>
      <c r="J123" s="1947"/>
      <c r="K123" s="1947"/>
      <c r="L123" s="1947"/>
      <c r="M123" s="1947"/>
      <c r="N123" s="1947"/>
      <c r="O123" s="1947"/>
      <c r="P123" s="1947"/>
      <c r="Q123" s="1947"/>
      <c r="R123" s="1947"/>
      <c r="S123" s="1302"/>
      <c r="T123" s="1302"/>
      <c r="U123" s="1302"/>
      <c r="V123" s="1302"/>
      <c r="W123" s="1948"/>
      <c r="X123" s="1267"/>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8">
        <v>0</v>
      </c>
    </row>
    <row s="1854" customFormat="1" customHeight="1" ht="11.25" hidden="1">
      <c r="A124" s="278"/>
      <c r="B124" s="278"/>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210"/>
      <c r="D125" s="2136">
        <v>1</v>
      </c>
      <c r="E125" s="2144" t="s">
        <v>281</v>
      </c>
      <c r="F125" s="2146" t="s">
        <v>19</v>
      </c>
      <c r="G125" s="2144"/>
      <c r="H125" s="2149"/>
      <c r="I125" s="2151"/>
      <c r="J125" s="2153"/>
      <c r="K125" s="2138"/>
      <c r="L125" s="2138"/>
      <c r="M125" s="2138"/>
      <c r="N125" s="2140"/>
      <c r="O125" s="2138"/>
      <c r="P125" s="2138"/>
      <c r="Q125" s="2138"/>
      <c r="R125" s="2143"/>
      <c r="S125" s="2138"/>
      <c r="T125" s="1471"/>
      <c r="U125" s="1471"/>
      <c r="V125" s="1473"/>
      <c r="W125" s="1297"/>
      <c r="Y125" s="1268"/>
      <c r="Z125" s="1268"/>
      <c r="AA125" s="1268"/>
      <c r="AB125" s="1268"/>
      <c r="AC125" s="1268" t="s">
        <v>282</v>
      </c>
      <c r="AD125" s="1268" t="s">
        <v>283</v>
      </c>
      <c r="AE125" s="1268" t="s">
        <v>284</v>
      </c>
      <c r="AF125" s="1268" t="s">
        <v>285</v>
      </c>
      <c r="AG125" s="1268"/>
      <c r="AH125" s="1268" t="str">
        <f>IF($E$125=0,"",$E$125)</f>
        <v>Тариф на горячую воду (горячее водоснабжение)</v>
      </c>
      <c r="AI125" s="1268" t="str">
        <f>IF($G$125=0,"",$G$125)</f>
        <v/>
      </c>
      <c r="AJ125" s="1268" t="str">
        <f>IF($J$125=0,"",$J$125)</f>
        <v/>
      </c>
      <c r="AK125" s="1268" t="str">
        <f>IF($K$125="нет","без дифференциации",IF($N$125=0,"",$N$125))</f>
        <v/>
      </c>
      <c r="AL125" s="1268" t="str">
        <f>IF($O$125="нет","без дифференциации",IF($R$125=0,"",$R$125))</f>
        <v/>
      </c>
      <c r="AM125" s="1268" t="str">
        <f>IF($S$125="нет","без дифференциации",IF($V$125=0,"",$V$125))</f>
        <v/>
      </c>
      <c r="AN125" s="1268">
        <f>$I$125</f>
        <v>0</v>
      </c>
      <c r="AO125" s="1268" t="str">
        <f>$I$125&amp;"."&amp;$M$125</f>
        <v>.</v>
      </c>
      <c r="AP125" s="1268" t="str">
        <f>$I$125&amp;"."&amp;$M$125&amp;"."&amp;$Q$125</f>
        <v>..</v>
      </c>
      <c r="AQ125" s="1268" t="str">
        <f>$I$125&amp;"."&amp;$M$125&amp;"."&amp;$Q$125&amp;"."&amp;$U$125</f>
        <v>...</v>
      </c>
      <c r="AR125" s="1468">
        <v>0</v>
      </c>
    </row>
    <row s="1854" customFormat="1" customHeight="1" ht="17.25" hidden="1">
      <c r="A126" s="322"/>
      <c r="C126" s="321"/>
      <c r="D126" s="2136"/>
      <c r="E126" s="2144"/>
      <c r="F126" s="2147"/>
      <c r="G126" s="2144"/>
      <c r="H126" s="2150"/>
      <c r="I126" s="2152"/>
      <c r="J126" s="2154"/>
      <c r="K126" s="2139"/>
      <c r="L126" s="2139"/>
      <c r="M126" s="2139"/>
      <c r="N126" s="2141"/>
      <c r="O126" s="2139"/>
      <c r="P126" s="2139"/>
      <c r="Q126" s="2139"/>
      <c r="R126" s="2142"/>
      <c r="S126" s="2139"/>
      <c r="T126" s="1298"/>
      <c r="U126" s="1298"/>
      <c r="V126" s="1298"/>
      <c r="W126" s="1299"/>
      <c r="Y126" s="1260"/>
      <c r="Z126" s="1260"/>
      <c r="AA126" s="1260"/>
      <c r="AB126" s="1260"/>
      <c r="AC126" s="1260"/>
      <c r="AD126" s="1260"/>
      <c r="AE126" s="1260"/>
      <c r="AF126" s="1260"/>
      <c r="AG126" s="1260"/>
      <c r="AH126" s="1260"/>
      <c r="AI126" s="1260"/>
      <c r="AJ126" s="1260"/>
      <c r="AK126" s="1260"/>
      <c r="AL126" s="1260"/>
      <c r="AM126" s="1260"/>
      <c r="AN126" s="1260"/>
      <c r="AO126" s="1260"/>
      <c r="AP126" s="1260"/>
      <c r="AQ126" s="1260"/>
      <c r="AR126" s="1468">
        <v>0</v>
      </c>
    </row>
    <row s="1854" customFormat="1" customHeight="1" ht="17.25" hidden="1">
      <c r="A127" s="322"/>
      <c r="C127" s="210"/>
      <c r="D127" s="2136"/>
      <c r="E127" s="2144"/>
      <c r="F127" s="2147"/>
      <c r="G127" s="2144"/>
      <c r="H127" s="2150"/>
      <c r="I127" s="2152"/>
      <c r="J127" s="2155"/>
      <c r="K127" s="2139"/>
      <c r="L127" s="2139"/>
      <c r="M127" s="2139"/>
      <c r="N127" s="2142"/>
      <c r="O127" s="2139"/>
      <c r="P127" s="1472"/>
      <c r="Q127" s="1298"/>
      <c r="R127" s="1298"/>
      <c r="S127" s="330"/>
      <c r="T127" s="330"/>
      <c r="U127" s="330"/>
      <c r="V127" s="330"/>
      <c r="W127" s="1299"/>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68">
        <v>0</v>
      </c>
    </row>
    <row s="1854" customFormat="1" customHeight="1" ht="17.25" hidden="1">
      <c r="A128" s="322"/>
      <c r="C128" s="321"/>
      <c r="D128" s="2136"/>
      <c r="E128" s="2144"/>
      <c r="F128" s="2147"/>
      <c r="G128" s="2144"/>
      <c r="H128" s="2150"/>
      <c r="I128" s="2152"/>
      <c r="J128" s="2155"/>
      <c r="K128" s="2139"/>
      <c r="L128" s="1298"/>
      <c r="M128" s="1298"/>
      <c r="N128" s="1298"/>
      <c r="O128" s="1298"/>
      <c r="P128" s="1298"/>
      <c r="Q128" s="1298"/>
      <c r="R128" s="1298"/>
      <c r="S128" s="330"/>
      <c r="T128" s="330"/>
      <c r="U128" s="330"/>
      <c r="V128" s="330"/>
      <c r="W128" s="1299"/>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8"/>
      <c r="G129" s="2145"/>
      <c r="H129" s="1300"/>
      <c r="I129" s="1301"/>
      <c r="J129" s="1301"/>
      <c r="K129" s="1301"/>
      <c r="L129" s="1301"/>
      <c r="M129" s="1301"/>
      <c r="N129" s="1301"/>
      <c r="O129" s="1301"/>
      <c r="P129" s="1301"/>
      <c r="Q129" s="1301"/>
      <c r="R129" s="1301"/>
      <c r="S129" s="1302"/>
      <c r="T129" s="1302"/>
      <c r="U129" s="1302"/>
      <c r="V129" s="1302"/>
      <c r="W129" s="1303"/>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210"/>
      <c r="D130" s="2136">
        <v>2</v>
      </c>
      <c r="E130" s="2144" t="s">
        <v>286</v>
      </c>
      <c r="F130" s="2146" t="s">
        <v>19</v>
      </c>
      <c r="G130" s="2144"/>
      <c r="H130" s="2149"/>
      <c r="I130" s="2151"/>
      <c r="J130" s="2153"/>
      <c r="K130" s="2138"/>
      <c r="L130" s="2138"/>
      <c r="M130" s="2138"/>
      <c r="N130" s="2140"/>
      <c r="O130" s="2138"/>
      <c r="P130" s="2138"/>
      <c r="Q130" s="2138"/>
      <c r="R130" s="2143"/>
      <c r="S130" s="2138"/>
      <c r="T130" s="1471"/>
      <c r="U130" s="1471"/>
      <c r="V130" s="1473"/>
      <c r="W130" s="1297"/>
      <c r="X130" s="1268"/>
      <c r="Y130" s="1268"/>
      <c r="Z130" s="1268"/>
      <c r="AA130" s="1268"/>
      <c r="AB130" s="1268"/>
      <c r="AC130" s="1268" t="s">
        <v>287</v>
      </c>
      <c r="AD130" s="1268" t="s">
        <v>288</v>
      </c>
      <c r="AE130" s="1268" t="s">
        <v>289</v>
      </c>
      <c r="AF130" s="1268" t="s">
        <v>290</v>
      </c>
      <c r="AG130" s="1268"/>
      <c r="AH130" s="1268" t="str">
        <f>IF($E$130=0,"",$E$130)</f>
        <v>Тариф на транспортировку горячей воды</v>
      </c>
      <c r="AI130" s="1268" t="str">
        <f>IF($G$130=0,"",$G$130)</f>
        <v/>
      </c>
      <c r="AJ130" s="1268" t="str">
        <f>IF($J$130=0,"",$J$130)</f>
        <v/>
      </c>
      <c r="AK130" s="1268" t="str">
        <f>IF($K$130="нет","без дифференциации",IF($N$130=0,"",$N$130))</f>
        <v/>
      </c>
      <c r="AL130" s="1268" t="str">
        <f>IF($O$130="нет","без дифференциации",IF($R$130=0,"",$R$130))</f>
        <v/>
      </c>
      <c r="AM130" s="1268" t="str">
        <f>IF($S$130="нет","без дифференциации",IF($V$130=0,"",$V$130))</f>
        <v/>
      </c>
      <c r="AN130" s="1773">
        <f>$I$130</f>
        <v>0</v>
      </c>
      <c r="AO130" s="1268" t="str">
        <f>$I$130&amp;"."&amp;$M$130</f>
        <v>.</v>
      </c>
      <c r="AP130" s="1260" t="str">
        <f>$I$130&amp;"."&amp;$M$130&amp;"."&amp;$Q$130</f>
        <v>..</v>
      </c>
      <c r="AQ130" s="1260" t="str">
        <f>$I$130&amp;"."&amp;$M$130&amp;"."&amp;$Q$130&amp;"."&amp;$U$130</f>
        <v>...</v>
      </c>
      <c r="AR130" s="1468">
        <v>0</v>
      </c>
    </row>
    <row s="1854" customFormat="1" customHeight="1" ht="17.25" hidden="1">
      <c r="A131" s="322"/>
      <c r="C131" s="321"/>
      <c r="D131" s="2136"/>
      <c r="E131" s="2144"/>
      <c r="F131" s="2147"/>
      <c r="G131" s="2144"/>
      <c r="H131" s="2150"/>
      <c r="I131" s="2152"/>
      <c r="J131" s="2154"/>
      <c r="K131" s="2139"/>
      <c r="L131" s="2139"/>
      <c r="M131" s="2139"/>
      <c r="N131" s="2141"/>
      <c r="O131" s="2139"/>
      <c r="P131" s="2139"/>
      <c r="Q131" s="2139"/>
      <c r="R131" s="2142"/>
      <c r="S131" s="2139"/>
      <c r="T131" s="1298"/>
      <c r="U131" s="1298"/>
      <c r="V131" s="1298"/>
      <c r="W131" s="1299"/>
      <c r="X131" s="1260"/>
      <c r="Y131" s="1260"/>
      <c r="Z131" s="1260"/>
      <c r="AA131" s="1260"/>
      <c r="AB131" s="1260"/>
      <c r="AC131" s="1260"/>
      <c r="AD131" s="1260"/>
      <c r="AE131" s="1260"/>
      <c r="AF131" s="1260"/>
      <c r="AG131" s="1260"/>
      <c r="AH131" s="1260"/>
      <c r="AI131" s="1260"/>
      <c r="AJ131" s="1260"/>
      <c r="AK131" s="1260"/>
      <c r="AL131" s="1260"/>
      <c r="AM131" s="1260"/>
      <c r="AN131" s="1260"/>
      <c r="AO131" s="1260"/>
      <c r="AP131" s="1260"/>
      <c r="AQ131" s="1260"/>
      <c r="AR131" s="1468">
        <v>0</v>
      </c>
    </row>
    <row s="1854" customFormat="1" customHeight="1" ht="17.25" hidden="1">
      <c r="A132" s="322"/>
      <c r="C132" s="321"/>
      <c r="D132" s="2137"/>
      <c r="E132" s="2145"/>
      <c r="F132" s="2147"/>
      <c r="G132" s="2145"/>
      <c r="H132" s="2150"/>
      <c r="I132" s="2152"/>
      <c r="J132" s="2155"/>
      <c r="K132" s="2139"/>
      <c r="L132" s="2139"/>
      <c r="M132" s="2139"/>
      <c r="N132" s="2142"/>
      <c r="O132" s="2139"/>
      <c r="P132" s="1472"/>
      <c r="Q132" s="1298"/>
      <c r="R132" s="1298"/>
      <c r="S132" s="330"/>
      <c r="T132" s="330"/>
      <c r="U132" s="330"/>
      <c r="V132" s="330"/>
      <c r="W132" s="1299"/>
      <c r="X132" s="1260"/>
      <c r="Y132" s="1260"/>
      <c r="Z132" s="1260"/>
      <c r="AA132" s="1260"/>
      <c r="AB132" s="1260"/>
      <c r="AC132" s="1260"/>
      <c r="AD132" s="1260"/>
      <c r="AE132" s="1260"/>
      <c r="AF132" s="1260"/>
      <c r="AG132" s="1260"/>
      <c r="AH132" s="1260"/>
      <c r="AI132" s="1260"/>
      <c r="AJ132" s="1260"/>
      <c r="AK132" s="1260"/>
      <c r="AL132" s="1260"/>
      <c r="AM132" s="1260"/>
      <c r="AN132" s="1260"/>
      <c r="AO132" s="1260"/>
      <c r="AP132" s="1260"/>
      <c r="AQ132" s="1260"/>
      <c r="AR132" s="1468">
        <v>0</v>
      </c>
    </row>
    <row s="1854" customFormat="1" customHeight="1" ht="17.25" hidden="1">
      <c r="A133" s="322"/>
      <c r="C133" s="321"/>
      <c r="D133" s="2137"/>
      <c r="E133" s="2145"/>
      <c r="F133" s="2147"/>
      <c r="G133" s="2145"/>
      <c r="H133" s="2150"/>
      <c r="I133" s="2152"/>
      <c r="J133" s="2155"/>
      <c r="K133" s="2139"/>
      <c r="L133" s="1298"/>
      <c r="M133" s="1298"/>
      <c r="N133" s="1298"/>
      <c r="O133" s="1298"/>
      <c r="P133" s="1298"/>
      <c r="Q133" s="1298"/>
      <c r="R133" s="1298"/>
      <c r="S133" s="330"/>
      <c r="T133" s="330"/>
      <c r="U133" s="330"/>
      <c r="V133" s="330"/>
      <c r="W133" s="1299"/>
      <c r="X133" s="1260"/>
      <c r="Y133" s="1260"/>
      <c r="Z133" s="1260"/>
      <c r="AA133" s="1260"/>
      <c r="AB133" s="1260"/>
      <c r="AC133" s="1260"/>
      <c r="AD133" s="1260"/>
      <c r="AE133" s="1260"/>
      <c r="AF133" s="1260"/>
      <c r="AG133" s="1260"/>
      <c r="AH133" s="1260"/>
      <c r="AI133" s="1260"/>
      <c r="AJ133" s="1260"/>
      <c r="AK133" s="1260"/>
      <c r="AL133" s="1260"/>
      <c r="AM133" s="1260"/>
      <c r="AN133" s="1260"/>
      <c r="AO133" s="1260"/>
      <c r="AP133" s="1260"/>
      <c r="AQ133" s="1260"/>
      <c r="AR133" s="1468">
        <v>0</v>
      </c>
    </row>
    <row s="1854" customFormat="1" customHeight="1" ht="17.25" hidden="1">
      <c r="A134" s="322"/>
      <c r="C134" s="321"/>
      <c r="D134" s="2137"/>
      <c r="E134" s="2145"/>
      <c r="F134" s="2148"/>
      <c r="G134" s="2145"/>
      <c r="H134" s="1300"/>
      <c r="I134" s="1301"/>
      <c r="J134" s="1301"/>
      <c r="K134" s="1301"/>
      <c r="L134" s="1301"/>
      <c r="M134" s="1301"/>
      <c r="N134" s="1301"/>
      <c r="O134" s="1301"/>
      <c r="P134" s="1301"/>
      <c r="Q134" s="1301"/>
      <c r="R134" s="1301"/>
      <c r="S134" s="1302"/>
      <c r="T134" s="1302"/>
      <c r="U134" s="1302"/>
      <c r="V134" s="1302"/>
      <c r="W134" s="1303"/>
      <c r="X134" s="1260"/>
      <c r="Y134" s="1260"/>
      <c r="Z134" s="1260"/>
      <c r="AA134" s="1260"/>
      <c r="AB134" s="1260"/>
      <c r="AC134" s="1260"/>
      <c r="AD134" s="1260"/>
      <c r="AE134" s="1260"/>
      <c r="AF134" s="1260"/>
      <c r="AG134" s="1260"/>
      <c r="AH134" s="1260"/>
      <c r="AI134" s="1260"/>
      <c r="AJ134" s="1260"/>
      <c r="AK134" s="1260"/>
      <c r="AL134" s="1260"/>
      <c r="AM134" s="1260"/>
      <c r="AN134" s="1260"/>
      <c r="AO134" s="1260"/>
      <c r="AP134" s="1260"/>
      <c r="AQ134" s="1260"/>
      <c r="AR134" s="1468">
        <v>0</v>
      </c>
    </row>
    <row s="1854" customFormat="1" customHeight="1" ht="17.25" hidden="1">
      <c r="A135" s="322"/>
      <c r="C135" s="210"/>
      <c r="D135" s="2136">
        <v>3</v>
      </c>
      <c r="E135" s="2144" t="s">
        <v>291</v>
      </c>
      <c r="F135" s="2146" t="s">
        <v>19</v>
      </c>
      <c r="G135" s="2144"/>
      <c r="H135" s="2149"/>
      <c r="I135" s="2151"/>
      <c r="J135" s="2153"/>
      <c r="K135" s="2138"/>
      <c r="L135" s="2138"/>
      <c r="M135" s="2138"/>
      <c r="N135" s="2140"/>
      <c r="O135" s="2138"/>
      <c r="P135" s="2138"/>
      <c r="Q135" s="2138"/>
      <c r="R135" s="2143"/>
      <c r="S135" s="2138"/>
      <c r="T135" s="1944"/>
      <c r="U135" s="1944"/>
      <c r="V135" s="1946"/>
      <c r="W135" s="1297"/>
      <c r="X135" s="1268"/>
      <c r="Y135" s="1268"/>
      <c r="Z135" s="1268"/>
      <c r="AA135" s="1268"/>
      <c r="AB135" s="1268"/>
      <c r="AC135" s="1268" t="s">
        <v>292</v>
      </c>
      <c r="AD135" s="1268" t="s">
        <v>293</v>
      </c>
      <c r="AE135" s="1268" t="s">
        <v>294</v>
      </c>
      <c r="AF135" s="1268" t="s">
        <v>295</v>
      </c>
      <c r="AG135" s="1268"/>
      <c r="AH135" s="1268" t="str">
        <f>IF($E$135=0,"",$E$135)</f>
        <v>Тариф на подключение (технологическое присоединение) к централизованной системе горячего водоснабжения</v>
      </c>
      <c r="AI135" s="1268" t="str">
        <f>IF($G$135=0,"",$G$135)</f>
        <v/>
      </c>
      <c r="AJ135" s="1268" t="str">
        <f>IF($J$135=0,"",$J$135)</f>
        <v/>
      </c>
      <c r="AK135" s="1268" t="str">
        <f>IF($K$135="нет","без дифференциации",IF($N$135=0,"",$N$135))</f>
        <v/>
      </c>
      <c r="AL135" s="1268" t="str">
        <f>IF($O$135="нет","без дифференциации",IF($R$135=0,"",$R$135))</f>
        <v/>
      </c>
      <c r="AM135" s="1268" t="str">
        <f>IF($S$135="нет","без дифференциации",IF($V$135=0,"",$V$135))</f>
        <v/>
      </c>
      <c r="AN135" s="1773">
        <f>$I$135</f>
        <v>0</v>
      </c>
      <c r="AO135" s="1268" t="str">
        <f>$I$135&amp;"."&amp;$M$135</f>
        <v>.</v>
      </c>
      <c r="AP135" s="1267" t="str">
        <f>$I$135&amp;"."&amp;$M$135&amp;"."&amp;$Q$135</f>
        <v>..</v>
      </c>
      <c r="AQ135" s="1267" t="str">
        <f>$I$135&amp;"."&amp;$M$135&amp;"."&amp;$Q$135&amp;"."&amp;$U$135</f>
        <v>...</v>
      </c>
      <c r="AR135" s="1468">
        <v>0</v>
      </c>
    </row>
    <row s="1854" customFormat="1" customHeight="1" ht="17.25" hidden="1">
      <c r="A136" s="322"/>
      <c r="C136" s="321"/>
      <c r="D136" s="2136"/>
      <c r="E136" s="2144"/>
      <c r="F136" s="2147"/>
      <c r="G136" s="2144"/>
      <c r="H136" s="2150"/>
      <c r="I136" s="2152"/>
      <c r="J136" s="2154"/>
      <c r="K136" s="2139"/>
      <c r="L136" s="2139"/>
      <c r="M136" s="2139"/>
      <c r="N136" s="2141"/>
      <c r="O136" s="2139"/>
      <c r="P136" s="2139"/>
      <c r="Q136" s="2139"/>
      <c r="R136" s="2142"/>
      <c r="S136" s="2139"/>
      <c r="T136" s="1949"/>
      <c r="U136" s="1949"/>
      <c r="V136" s="1949"/>
      <c r="W136" s="1950"/>
      <c r="X136" s="1267"/>
      <c r="Y136" s="1267"/>
      <c r="Z136" s="1267"/>
      <c r="AA136" s="1267"/>
      <c r="AB136" s="1267"/>
      <c r="AC136" s="1267"/>
      <c r="AD136" s="1267"/>
      <c r="AE136" s="1267"/>
      <c r="AF136" s="1267"/>
      <c r="AG136" s="1267"/>
      <c r="AH136" s="1267"/>
      <c r="AI136" s="1267"/>
      <c r="AJ136" s="1267"/>
      <c r="AK136" s="1267"/>
      <c r="AL136" s="1267"/>
      <c r="AM136" s="1267"/>
      <c r="AN136" s="1267"/>
      <c r="AO136" s="1267"/>
      <c r="AP136" s="1267"/>
      <c r="AQ136" s="1267"/>
      <c r="AR136" s="1468">
        <v>0</v>
      </c>
    </row>
    <row s="1854" customFormat="1" customHeight="1" ht="17.25" hidden="1">
      <c r="A137" s="322"/>
      <c r="C137" s="321"/>
      <c r="D137" s="2137"/>
      <c r="E137" s="2145"/>
      <c r="F137" s="2147"/>
      <c r="G137" s="2145"/>
      <c r="H137" s="2150"/>
      <c r="I137" s="2152"/>
      <c r="J137" s="2155"/>
      <c r="K137" s="2139"/>
      <c r="L137" s="2139"/>
      <c r="M137" s="2139"/>
      <c r="N137" s="2142"/>
      <c r="O137" s="2139"/>
      <c r="P137" s="1945"/>
      <c r="Q137" s="1949"/>
      <c r="R137" s="1949"/>
      <c r="S137" s="330"/>
      <c r="T137" s="330"/>
      <c r="U137" s="330"/>
      <c r="V137" s="330"/>
      <c r="W137" s="1950"/>
      <c r="X137" s="1267"/>
      <c r="Y137" s="1267"/>
      <c r="Z137" s="1267"/>
      <c r="AA137" s="1267"/>
      <c r="AB137" s="1267"/>
      <c r="AC137" s="1267"/>
      <c r="AD137" s="1267"/>
      <c r="AE137" s="1267"/>
      <c r="AF137" s="1267"/>
      <c r="AG137" s="1267"/>
      <c r="AH137" s="1267"/>
      <c r="AI137" s="1267"/>
      <c r="AJ137" s="1267"/>
      <c r="AK137" s="1267"/>
      <c r="AL137" s="1267"/>
      <c r="AM137" s="1267"/>
      <c r="AN137" s="1267"/>
      <c r="AO137" s="1267"/>
      <c r="AP137" s="1267"/>
      <c r="AQ137" s="1267"/>
      <c r="AR137" s="1468">
        <v>0</v>
      </c>
    </row>
    <row s="1854" customFormat="1" customHeight="1" ht="17.25" hidden="1">
      <c r="A138" s="322"/>
      <c r="C138" s="321"/>
      <c r="D138" s="2137"/>
      <c r="E138" s="2145"/>
      <c r="F138" s="2147"/>
      <c r="G138" s="2145"/>
      <c r="H138" s="2150"/>
      <c r="I138" s="2152"/>
      <c r="J138" s="2155"/>
      <c r="K138" s="2139"/>
      <c r="L138" s="1949"/>
      <c r="M138" s="1949"/>
      <c r="N138" s="1949"/>
      <c r="O138" s="1949"/>
      <c r="P138" s="1949"/>
      <c r="Q138" s="1949"/>
      <c r="R138" s="1949"/>
      <c r="S138" s="330"/>
      <c r="T138" s="330"/>
      <c r="U138" s="330"/>
      <c r="V138" s="330"/>
      <c r="W138" s="1950"/>
      <c r="X138" s="1267"/>
      <c r="Y138" s="1267"/>
      <c r="Z138" s="1267"/>
      <c r="AA138" s="1267"/>
      <c r="AB138" s="1267"/>
      <c r="AC138" s="1267"/>
      <c r="AD138" s="1267"/>
      <c r="AE138" s="1267"/>
      <c r="AF138" s="1267"/>
      <c r="AG138" s="1267"/>
      <c r="AH138" s="1267"/>
      <c r="AI138" s="1267"/>
      <c r="AJ138" s="1267"/>
      <c r="AK138" s="1267"/>
      <c r="AL138" s="1267"/>
      <c r="AM138" s="1267"/>
      <c r="AN138" s="1267"/>
      <c r="AO138" s="1267"/>
      <c r="AP138" s="1267"/>
      <c r="AQ138" s="1267"/>
      <c r="AR138" s="1468">
        <v>0</v>
      </c>
    </row>
    <row s="1854" customFormat="1" customHeight="1" ht="17.25" hidden="1">
      <c r="A139" s="322"/>
      <c r="C139" s="321"/>
      <c r="D139" s="2137"/>
      <c r="E139" s="2145"/>
      <c r="F139" s="2148"/>
      <c r="G139" s="2145"/>
      <c r="H139" s="1300"/>
      <c r="I139" s="1947"/>
      <c r="J139" s="1947"/>
      <c r="K139" s="1947"/>
      <c r="L139" s="1947"/>
      <c r="M139" s="1947"/>
      <c r="N139" s="1947"/>
      <c r="O139" s="1947"/>
      <c r="P139" s="1947"/>
      <c r="Q139" s="1947"/>
      <c r="R139" s="1947"/>
      <c r="S139" s="1302"/>
      <c r="T139" s="1302"/>
      <c r="U139" s="1302"/>
      <c r="V139" s="1302"/>
      <c r="W139" s="1948"/>
      <c r="X139" s="1267"/>
      <c r="Y139" s="1267"/>
      <c r="Z139" s="1267"/>
      <c r="AA139" s="1267"/>
      <c r="AB139" s="1267"/>
      <c r="AC139" s="1267"/>
      <c r="AD139" s="1267"/>
      <c r="AE139" s="1267"/>
      <c r="AF139" s="1267"/>
      <c r="AG139" s="1267"/>
      <c r="AH139" s="1267"/>
      <c r="AI139" s="1267"/>
      <c r="AJ139" s="1267"/>
      <c r="AK139" s="1267"/>
      <c r="AL139" s="1267"/>
      <c r="AM139" s="1267"/>
      <c r="AN139" s="1267"/>
      <c r="AO139" s="1267"/>
      <c r="AP139" s="1267"/>
      <c r="AQ139" s="1267"/>
      <c r="AR139" s="1468">
        <v>0</v>
      </c>
    </row>
    <row s="1854" customFormat="1" customHeight="1" ht="11.25" hidden="1">
      <c r="A140" s="278"/>
      <c r="B140" s="278"/>
      <c r="Y140" s="1260"/>
      <c r="Z140" s="1260"/>
      <c r="AA140" s="1260"/>
      <c r="AB140" s="1260"/>
      <c r="AC140" s="1260"/>
      <c r="AD140" s="1260"/>
      <c r="AE140" s="1260"/>
      <c r="AF140" s="1260"/>
      <c r="AG140" s="1260"/>
      <c r="AH140" s="1260"/>
      <c r="AI140" s="1260"/>
      <c r="AJ140" s="1260"/>
      <c r="AK140" s="1260"/>
      <c r="AL140" s="1260"/>
      <c r="AM140" s="1260"/>
      <c r="AN140" s="1260"/>
      <c r="AO140" s="1260"/>
      <c r="AP140" s="1260"/>
      <c r="AQ140" s="1260"/>
      <c r="AR140" s="1468">
        <v>0</v>
      </c>
    </row>
    <row s="1854" customFormat="1" customHeight="1" ht="17.25" hidden="1">
      <c r="A141" s="322"/>
      <c r="C141" s="210"/>
      <c r="D141" s="2136">
        <v>1</v>
      </c>
      <c r="E141" s="2144" t="s">
        <v>296</v>
      </c>
      <c r="F141" s="2146" t="s">
        <v>19</v>
      </c>
      <c r="G141" s="2144"/>
      <c r="H141" s="2149"/>
      <c r="I141" s="2151"/>
      <c r="J141" s="2153"/>
      <c r="K141" s="2138"/>
      <c r="L141" s="2138"/>
      <c r="M141" s="2138"/>
      <c r="N141" s="2140"/>
      <c r="O141" s="2138"/>
      <c r="P141" s="2138"/>
      <c r="Q141" s="2138"/>
      <c r="R141" s="2143"/>
      <c r="S141" s="2138"/>
      <c r="T141" s="1471"/>
      <c r="U141" s="1471"/>
      <c r="V141" s="1473"/>
      <c r="W141" s="1297"/>
      <c r="Y141" s="1268"/>
      <c r="Z141" s="1268"/>
      <c r="AA141" s="1268"/>
      <c r="AB141" s="1268"/>
      <c r="AC141" s="1268" t="s">
        <v>297</v>
      </c>
      <c r="AD141" s="1268" t="s">
        <v>298</v>
      </c>
      <c r="AE141" s="1268" t="s">
        <v>299</v>
      </c>
      <c r="AF141" s="1268" t="s">
        <v>300</v>
      </c>
      <c r="AG141" s="1268"/>
      <c r="AH141" s="1268" t="str">
        <f>IF($E$141=0,"",$E$141)</f>
        <v>Тариф на водоотведение</v>
      </c>
      <c r="AI141" s="1268" t="str">
        <f>IF($G$141=0,"",$G$141)</f>
        <v/>
      </c>
      <c r="AJ141" s="1268" t="str">
        <f>IF($J$141=0,"",$J$141)</f>
        <v/>
      </c>
      <c r="AK141" s="1268" t="str">
        <f>IF($K$141="нет","без дифференциации",IF($N$141=0,"",$N$141))</f>
        <v/>
      </c>
      <c r="AL141" s="1268" t="str">
        <f>IF($O$141="нет","без дифференциации",IF($R$141=0,"",$R$141))</f>
        <v/>
      </c>
      <c r="AM141" s="1268" t="str">
        <f>IF($S$141="нет","без дифференциации",IF($V$141=0,"",$V$141))</f>
        <v/>
      </c>
      <c r="AN141" s="1268">
        <f>$I$141</f>
        <v>0</v>
      </c>
      <c r="AO141" s="1268" t="str">
        <f>$I$141&amp;"."&amp;$M$141</f>
        <v>.</v>
      </c>
      <c r="AP141" s="1268" t="str">
        <f>$I$141&amp;"."&amp;$M$141&amp;"."&amp;$Q$141</f>
        <v>..</v>
      </c>
      <c r="AQ141" s="1268" t="str">
        <f>$I$141&amp;"."&amp;$M$141&amp;"."&amp;$Q$141&amp;"."&amp;$U$141</f>
        <v>...</v>
      </c>
      <c r="AR141" s="1468">
        <v>0</v>
      </c>
    </row>
    <row s="1854" customFormat="1" customHeight="1" ht="17.25" hidden="1">
      <c r="A142" s="322"/>
      <c r="C142" s="321"/>
      <c r="D142" s="2136"/>
      <c r="E142" s="2144"/>
      <c r="F142" s="2147"/>
      <c r="G142" s="2144"/>
      <c r="H142" s="2150"/>
      <c r="I142" s="2152"/>
      <c r="J142" s="2154"/>
      <c r="K142" s="2139"/>
      <c r="L142" s="2139"/>
      <c r="M142" s="2139"/>
      <c r="N142" s="2141"/>
      <c r="O142" s="2139"/>
      <c r="P142" s="2139"/>
      <c r="Q142" s="2139"/>
      <c r="R142" s="2142"/>
      <c r="S142" s="2139"/>
      <c r="T142" s="1298"/>
      <c r="U142" s="1298"/>
      <c r="V142" s="1298"/>
      <c r="W142" s="1299"/>
      <c r="Y142" s="1260"/>
      <c r="Z142" s="1260"/>
      <c r="AA142" s="1260"/>
      <c r="AB142" s="1260"/>
      <c r="AC142" s="1260"/>
      <c r="AD142" s="1260"/>
      <c r="AE142" s="1260"/>
      <c r="AF142" s="1260"/>
      <c r="AG142" s="1260"/>
      <c r="AH142" s="1260"/>
      <c r="AI142" s="1260"/>
      <c r="AJ142" s="1260"/>
      <c r="AK142" s="1260"/>
      <c r="AL142" s="1260"/>
      <c r="AM142" s="1260"/>
      <c r="AN142" s="1260"/>
      <c r="AO142" s="1260"/>
      <c r="AP142" s="1260"/>
      <c r="AQ142" s="1260"/>
      <c r="AR142" s="1468">
        <v>0</v>
      </c>
    </row>
    <row s="1854" customFormat="1" customHeight="1" ht="17.25" hidden="1">
      <c r="A143" s="322"/>
      <c r="C143" s="210"/>
      <c r="D143" s="2136"/>
      <c r="E143" s="2144"/>
      <c r="F143" s="2147"/>
      <c r="G143" s="2144"/>
      <c r="H143" s="2150"/>
      <c r="I143" s="2152"/>
      <c r="J143" s="2155"/>
      <c r="K143" s="2139"/>
      <c r="L143" s="2139"/>
      <c r="M143" s="2139"/>
      <c r="N143" s="2142"/>
      <c r="O143" s="2139"/>
      <c r="P143" s="1472"/>
      <c r="Q143" s="1298"/>
      <c r="R143" s="1298"/>
      <c r="S143" s="330"/>
      <c r="T143" s="330"/>
      <c r="U143" s="330"/>
      <c r="V143" s="330"/>
      <c r="W143" s="1299"/>
      <c r="Y143" s="1268"/>
      <c r="Z143" s="1268"/>
      <c r="AA143" s="1268"/>
      <c r="AB143" s="1268"/>
      <c r="AC143" s="1268"/>
      <c r="AD143" s="1268"/>
      <c r="AE143" s="1268"/>
      <c r="AF143" s="1268"/>
      <c r="AG143" s="1268"/>
      <c r="AH143" s="1268"/>
      <c r="AI143" s="1268"/>
      <c r="AJ143" s="1268"/>
      <c r="AK143" s="1268"/>
      <c r="AL143" s="1268"/>
      <c r="AM143" s="1268"/>
      <c r="AN143" s="1268"/>
      <c r="AO143" s="1268"/>
      <c r="AP143" s="1268"/>
      <c r="AQ143" s="1268"/>
      <c r="AR143" s="1468">
        <v>0</v>
      </c>
    </row>
    <row s="1854" customFormat="1" customHeight="1" ht="17.25" hidden="1">
      <c r="A144" s="322"/>
      <c r="C144" s="321"/>
      <c r="D144" s="2136"/>
      <c r="E144" s="2144"/>
      <c r="F144" s="2147"/>
      <c r="G144" s="2144"/>
      <c r="H144" s="2150"/>
      <c r="I144" s="2152"/>
      <c r="J144" s="2155"/>
      <c r="K144" s="2139"/>
      <c r="L144" s="1298"/>
      <c r="M144" s="1298"/>
      <c r="N144" s="1298"/>
      <c r="O144" s="1298"/>
      <c r="P144" s="1298"/>
      <c r="Q144" s="1298"/>
      <c r="R144" s="1298"/>
      <c r="S144" s="330"/>
      <c r="T144" s="330"/>
      <c r="U144" s="330"/>
      <c r="V144" s="330"/>
      <c r="W144" s="1299"/>
      <c r="Y144" s="1260"/>
      <c r="Z144" s="1260"/>
      <c r="AA144" s="1260"/>
      <c r="AB144" s="1260"/>
      <c r="AC144" s="1260"/>
      <c r="AD144" s="1260"/>
      <c r="AE144" s="1260"/>
      <c r="AF144" s="1260"/>
      <c r="AG144" s="1260"/>
      <c r="AH144" s="1260"/>
      <c r="AI144" s="1260"/>
      <c r="AJ144" s="1260"/>
      <c r="AK144" s="1260"/>
      <c r="AL144" s="1260"/>
      <c r="AM144" s="1260"/>
      <c r="AN144" s="1260"/>
      <c r="AO144" s="1260"/>
      <c r="AP144" s="1260"/>
      <c r="AQ144" s="1260"/>
      <c r="AR144" s="1468">
        <v>0</v>
      </c>
    </row>
    <row s="1854" customFormat="1" customHeight="1" ht="17.25" hidden="1">
      <c r="A145" s="322"/>
      <c r="C145" s="321"/>
      <c r="D145" s="2137"/>
      <c r="E145" s="2145"/>
      <c r="F145" s="2148"/>
      <c r="G145" s="2145"/>
      <c r="H145" s="1300"/>
      <c r="I145" s="1301"/>
      <c r="J145" s="1301"/>
      <c r="K145" s="1301"/>
      <c r="L145" s="1301"/>
      <c r="M145" s="1301"/>
      <c r="N145" s="1301"/>
      <c r="O145" s="1301"/>
      <c r="P145" s="1301"/>
      <c r="Q145" s="1301"/>
      <c r="R145" s="1301"/>
      <c r="S145" s="1302"/>
      <c r="T145" s="1302"/>
      <c r="U145" s="1302"/>
      <c r="V145" s="1302"/>
      <c r="W145" s="1303"/>
      <c r="Y145" s="1260"/>
      <c r="Z145" s="1260"/>
      <c r="AA145" s="1260"/>
      <c r="AB145" s="1260"/>
      <c r="AC145" s="1260"/>
      <c r="AD145" s="1260"/>
      <c r="AE145" s="1260"/>
      <c r="AF145" s="1260"/>
      <c r="AG145" s="1260"/>
      <c r="AH145" s="1260"/>
      <c r="AI145" s="1260"/>
      <c r="AJ145" s="1260"/>
      <c r="AK145" s="1260"/>
      <c r="AL145" s="1260"/>
      <c r="AM145" s="1260"/>
      <c r="AN145" s="1260"/>
      <c r="AO145" s="1260"/>
      <c r="AP145" s="1260"/>
      <c r="AQ145" s="1260"/>
      <c r="AR145" s="1468">
        <v>0</v>
      </c>
    </row>
    <row s="1854" customFormat="1" customHeight="1" ht="17.25" hidden="1">
      <c r="A146" s="322"/>
      <c r="C146" s="210"/>
      <c r="D146" s="2136">
        <v>2</v>
      </c>
      <c r="E146" s="2144" t="s">
        <v>301</v>
      </c>
      <c r="F146" s="2146" t="s">
        <v>19</v>
      </c>
      <c r="G146" s="2144"/>
      <c r="H146" s="2149"/>
      <c r="I146" s="2151"/>
      <c r="J146" s="2153"/>
      <c r="K146" s="2138"/>
      <c r="L146" s="2138"/>
      <c r="M146" s="2138"/>
      <c r="N146" s="2140"/>
      <c r="O146" s="2138"/>
      <c r="P146" s="2138"/>
      <c r="Q146" s="2138"/>
      <c r="R146" s="2143"/>
      <c r="S146" s="2138"/>
      <c r="T146" s="1471"/>
      <c r="U146" s="1471"/>
      <c r="V146" s="1473"/>
      <c r="W146" s="1297"/>
      <c r="X146" s="1268"/>
      <c r="Y146" s="1268"/>
      <c r="Z146" s="1268"/>
      <c r="AA146" s="1268"/>
      <c r="AB146" s="1268"/>
      <c r="AC146" s="1268" t="s">
        <v>302</v>
      </c>
      <c r="AD146" s="1268" t="s">
        <v>303</v>
      </c>
      <c r="AE146" s="1268" t="s">
        <v>304</v>
      </c>
      <c r="AF146" s="1268" t="s">
        <v>305</v>
      </c>
      <c r="AG146" s="1268"/>
      <c r="AH146" s="1268" t="str">
        <f>IF($E$146=0,"",$E$146)</f>
        <v>Тариф на транспортировку сточных вод</v>
      </c>
      <c r="AI146" s="1268" t="str">
        <f>IF($G$146=0,"",$G$146)</f>
        <v/>
      </c>
      <c r="AJ146" s="1268" t="str">
        <f>IF($J$146=0,"",$J$146)</f>
        <v/>
      </c>
      <c r="AK146" s="1268" t="str">
        <f>IF($K$146="нет","без дифференциации",IF($N$146=0,"",$N$146))</f>
        <v/>
      </c>
      <c r="AL146" s="1268" t="str">
        <f>IF($O$146="нет","без дифференциации",IF($R$146=0,"",$R$146))</f>
        <v/>
      </c>
      <c r="AM146" s="1268" t="str">
        <f>IF($S$146="нет","без дифференциации",IF($V$146=0,"",$V$146))</f>
        <v/>
      </c>
      <c r="AN146" s="1773">
        <f>$I$146</f>
        <v>0</v>
      </c>
      <c r="AO146" s="1268" t="str">
        <f>$I$146&amp;"."&amp;$M$146</f>
        <v>.</v>
      </c>
      <c r="AP146" s="1260" t="str">
        <f>$I$146&amp;"."&amp;$M$146&amp;"."&amp;$Q$146</f>
        <v>..</v>
      </c>
      <c r="AQ146" s="1260" t="str">
        <f>$I$146&amp;"."&amp;$M$146&amp;"."&amp;$Q$146&amp;"."&amp;$U$146</f>
        <v>...</v>
      </c>
      <c r="AR146" s="1468">
        <v>0</v>
      </c>
    </row>
    <row s="1854" customFormat="1" customHeight="1" ht="17.25" hidden="1">
      <c r="A147" s="322"/>
      <c r="C147" s="321"/>
      <c r="D147" s="2136"/>
      <c r="E147" s="2144"/>
      <c r="F147" s="2147"/>
      <c r="G147" s="2144"/>
      <c r="H147" s="2150"/>
      <c r="I147" s="2152"/>
      <c r="J147" s="2154"/>
      <c r="K147" s="2139"/>
      <c r="L147" s="2139"/>
      <c r="M147" s="2139"/>
      <c r="N147" s="2141"/>
      <c r="O147" s="2139"/>
      <c r="P147" s="2139"/>
      <c r="Q147" s="2139"/>
      <c r="R147" s="2142"/>
      <c r="S147" s="2139"/>
      <c r="T147" s="1298"/>
      <c r="U147" s="1298"/>
      <c r="V147" s="1298"/>
      <c r="W147" s="1299"/>
      <c r="X147" s="1260"/>
      <c r="Y147" s="1260"/>
      <c r="Z147" s="1260"/>
      <c r="AA147" s="1260"/>
      <c r="AB147" s="1260"/>
      <c r="AC147" s="1260"/>
      <c r="AD147" s="1260"/>
      <c r="AE147" s="1260"/>
      <c r="AF147" s="1260"/>
      <c r="AG147" s="1260"/>
      <c r="AH147" s="1260"/>
      <c r="AI147" s="1260"/>
      <c r="AJ147" s="1260"/>
      <c r="AK147" s="1260"/>
      <c r="AL147" s="1260"/>
      <c r="AM147" s="1260"/>
      <c r="AN147" s="1260"/>
      <c r="AO147" s="1260"/>
      <c r="AP147" s="1260"/>
      <c r="AQ147" s="1260"/>
      <c r="AR147" s="1468">
        <v>0</v>
      </c>
    </row>
    <row s="1854" customFormat="1" customHeight="1" ht="17.25" hidden="1">
      <c r="A148" s="322"/>
      <c r="C148" s="321"/>
      <c r="D148" s="2137"/>
      <c r="E148" s="2145"/>
      <c r="F148" s="2147"/>
      <c r="G148" s="2145"/>
      <c r="H148" s="2150"/>
      <c r="I148" s="2152"/>
      <c r="J148" s="2155"/>
      <c r="K148" s="2139"/>
      <c r="L148" s="2139"/>
      <c r="M148" s="2139"/>
      <c r="N148" s="2142"/>
      <c r="O148" s="2139"/>
      <c r="P148" s="1472"/>
      <c r="Q148" s="1298"/>
      <c r="R148" s="1298"/>
      <c r="S148" s="330"/>
      <c r="T148" s="330"/>
      <c r="U148" s="330"/>
      <c r="V148" s="330"/>
      <c r="W148" s="1299"/>
      <c r="X148" s="1260"/>
      <c r="Y148" s="1260"/>
      <c r="Z148" s="1260"/>
      <c r="AA148" s="1260"/>
      <c r="AB148" s="1260"/>
      <c r="AC148" s="1260"/>
      <c r="AD148" s="1260"/>
      <c r="AE148" s="1260"/>
      <c r="AF148" s="1260"/>
      <c r="AG148" s="1260"/>
      <c r="AH148" s="1260"/>
      <c r="AI148" s="1260"/>
      <c r="AJ148" s="1260"/>
      <c r="AK148" s="1260"/>
      <c r="AL148" s="1260"/>
      <c r="AM148" s="1260"/>
      <c r="AN148" s="1260"/>
      <c r="AO148" s="1260"/>
      <c r="AP148" s="1260"/>
      <c r="AQ148" s="1260"/>
      <c r="AR148" s="1468">
        <v>0</v>
      </c>
    </row>
    <row s="1854" customFormat="1" customHeight="1" ht="17.25" hidden="1">
      <c r="A149" s="322"/>
      <c r="C149" s="321"/>
      <c r="D149" s="2137"/>
      <c r="E149" s="2145"/>
      <c r="F149" s="2147"/>
      <c r="G149" s="2145"/>
      <c r="H149" s="2150"/>
      <c r="I149" s="2152"/>
      <c r="J149" s="2155"/>
      <c r="K149" s="2139"/>
      <c r="L149" s="1298"/>
      <c r="M149" s="1298"/>
      <c r="N149" s="1298"/>
      <c r="O149" s="1298"/>
      <c r="P149" s="1298"/>
      <c r="Q149" s="1298"/>
      <c r="R149" s="1298"/>
      <c r="S149" s="330"/>
      <c r="T149" s="330"/>
      <c r="U149" s="330"/>
      <c r="V149" s="330"/>
      <c r="W149" s="1299"/>
      <c r="X149" s="1260"/>
      <c r="Y149" s="1260"/>
      <c r="Z149" s="1260"/>
      <c r="AA149" s="1260"/>
      <c r="AB149" s="1260"/>
      <c r="AC149" s="1260"/>
      <c r="AD149" s="1260"/>
      <c r="AE149" s="1260"/>
      <c r="AF149" s="1260"/>
      <c r="AG149" s="1260"/>
      <c r="AH149" s="1260"/>
      <c r="AI149" s="1260"/>
      <c r="AJ149" s="1260"/>
      <c r="AK149" s="1260"/>
      <c r="AL149" s="1260"/>
      <c r="AM149" s="1260"/>
      <c r="AN149" s="1260"/>
      <c r="AO149" s="1260"/>
      <c r="AP149" s="1260"/>
      <c r="AQ149" s="1260"/>
      <c r="AR149" s="1468">
        <v>0</v>
      </c>
    </row>
    <row s="1854" customFormat="1" customHeight="1" ht="17.25" hidden="1">
      <c r="A150" s="322"/>
      <c r="C150" s="321"/>
      <c r="D150" s="2137"/>
      <c r="E150" s="2145"/>
      <c r="F150" s="2148"/>
      <c r="G150" s="2145"/>
      <c r="H150" s="1300"/>
      <c r="I150" s="1301"/>
      <c r="J150" s="1301"/>
      <c r="K150" s="1301"/>
      <c r="L150" s="1301"/>
      <c r="M150" s="1301"/>
      <c r="N150" s="1301"/>
      <c r="O150" s="1301"/>
      <c r="P150" s="1301"/>
      <c r="Q150" s="1301"/>
      <c r="R150" s="1301"/>
      <c r="S150" s="1302"/>
      <c r="T150" s="1302"/>
      <c r="U150" s="1302"/>
      <c r="V150" s="1302"/>
      <c r="W150" s="1303"/>
      <c r="X150" s="1260"/>
      <c r="Y150" s="1260"/>
      <c r="Z150" s="1260"/>
      <c r="AA150" s="1260"/>
      <c r="AB150" s="1260"/>
      <c r="AC150" s="1260"/>
      <c r="AD150" s="1260"/>
      <c r="AE150" s="1260"/>
      <c r="AF150" s="1260"/>
      <c r="AG150" s="1260"/>
      <c r="AH150" s="1260"/>
      <c r="AI150" s="1260"/>
      <c r="AJ150" s="1260"/>
      <c r="AK150" s="1260"/>
      <c r="AL150" s="1260"/>
      <c r="AM150" s="1260"/>
      <c r="AN150" s="1260"/>
      <c r="AO150" s="1260"/>
      <c r="AP150" s="1260"/>
      <c r="AQ150" s="1260"/>
      <c r="AR150" s="1468">
        <v>0</v>
      </c>
    </row>
    <row s="1854" customFormat="1" customHeight="1" ht="17.25" hidden="1">
      <c r="A151" s="322"/>
      <c r="C151" s="210"/>
      <c r="D151" s="2136">
        <v>3</v>
      </c>
      <c r="E151" s="2144" t="s">
        <v>306</v>
      </c>
      <c r="F151" s="2146" t="s">
        <v>19</v>
      </c>
      <c r="G151" s="2144"/>
      <c r="H151" s="2149"/>
      <c r="I151" s="2151"/>
      <c r="J151" s="2153"/>
      <c r="K151" s="2138"/>
      <c r="L151" s="2138"/>
      <c r="M151" s="2138"/>
      <c r="N151" s="2140"/>
      <c r="O151" s="2138"/>
      <c r="P151" s="2138"/>
      <c r="Q151" s="2138"/>
      <c r="R151" s="2143"/>
      <c r="S151" s="2138"/>
      <c r="T151" s="1944"/>
      <c r="U151" s="1944"/>
      <c r="V151" s="1946"/>
      <c r="W151" s="1297"/>
      <c r="X151" s="1268"/>
      <c r="Y151" s="1268"/>
      <c r="Z151" s="1268"/>
      <c r="AA151" s="1268"/>
      <c r="AB151" s="1268"/>
      <c r="AC151" s="1268" t="s">
        <v>307</v>
      </c>
      <c r="AD151" s="1268" t="s">
        <v>308</v>
      </c>
      <c r="AE151" s="1268" t="s">
        <v>309</v>
      </c>
      <c r="AF151" s="1268" t="s">
        <v>310</v>
      </c>
      <c r="AG151" s="1268"/>
      <c r="AH151" s="1268" t="str">
        <f>IF($E$151=0,"",$E$151)</f>
        <v>Тариф на подключение (технологическое присоединение) к централизованной системе водоотведения</v>
      </c>
      <c r="AI151" s="1268" t="str">
        <f>IF($G$151=0,"",$G$151)</f>
        <v/>
      </c>
      <c r="AJ151" s="1268" t="str">
        <f>IF($J$151=0,"",$J$151)</f>
        <v/>
      </c>
      <c r="AK151" s="1268" t="str">
        <f>IF($K$151="нет","без дифференциации",IF($N$151=0,"",$N$151))</f>
        <v/>
      </c>
      <c r="AL151" s="1268" t="str">
        <f>IF($O$151="нет","без дифференциации",IF($R$151=0,"",$R$151))</f>
        <v/>
      </c>
      <c r="AM151" s="1268" t="str">
        <f>IF($S$151="нет","без дифференциации",IF($V$151=0,"",$V$151))</f>
        <v/>
      </c>
      <c r="AN151" s="1773">
        <f>$I$151</f>
        <v>0</v>
      </c>
      <c r="AO151" s="1268" t="str">
        <f>$I$151&amp;"."&amp;$M$151</f>
        <v>.</v>
      </c>
      <c r="AP151" s="1267" t="str">
        <f>$I$151&amp;"."&amp;$M$151&amp;"."&amp;$Q$151</f>
        <v>..</v>
      </c>
      <c r="AQ151" s="1267" t="str">
        <f>$I$151&amp;"."&amp;$M$151&amp;"."&amp;$Q$151&amp;"."&amp;$U$151</f>
        <v>...</v>
      </c>
      <c r="AR151" s="1468">
        <v>0</v>
      </c>
    </row>
    <row s="1854" customFormat="1" customHeight="1" ht="17.25" hidden="1">
      <c r="A152" s="322"/>
      <c r="C152" s="321"/>
      <c r="D152" s="2136"/>
      <c r="E152" s="2144"/>
      <c r="F152" s="2147"/>
      <c r="G152" s="2144"/>
      <c r="H152" s="2150"/>
      <c r="I152" s="2152"/>
      <c r="J152" s="2154"/>
      <c r="K152" s="2139"/>
      <c r="L152" s="2139"/>
      <c r="M152" s="2139"/>
      <c r="N152" s="2141"/>
      <c r="O152" s="2139"/>
      <c r="P152" s="2139"/>
      <c r="Q152" s="2139"/>
      <c r="R152" s="2142"/>
      <c r="S152" s="2139"/>
      <c r="T152" s="1949"/>
      <c r="U152" s="1949"/>
      <c r="V152" s="1949"/>
      <c r="W152" s="1950"/>
      <c r="X152" s="1267"/>
      <c r="Y152" s="1267"/>
      <c r="Z152" s="1267"/>
      <c r="AA152" s="1267"/>
      <c r="AB152" s="1267"/>
      <c r="AC152" s="1267"/>
      <c r="AD152" s="1267"/>
      <c r="AE152" s="1267"/>
      <c r="AF152" s="1267"/>
      <c r="AG152" s="1267"/>
      <c r="AH152" s="1267"/>
      <c r="AI152" s="1267"/>
      <c r="AJ152" s="1267"/>
      <c r="AK152" s="1267"/>
      <c r="AL152" s="1267"/>
      <c r="AM152" s="1267"/>
      <c r="AN152" s="1267"/>
      <c r="AO152" s="1267"/>
      <c r="AP152" s="1267"/>
      <c r="AQ152" s="1267"/>
      <c r="AR152" s="1468">
        <v>0</v>
      </c>
    </row>
    <row s="1854" customFormat="1" customHeight="1" ht="17.25" hidden="1">
      <c r="A153" s="322"/>
      <c r="C153" s="321"/>
      <c r="D153" s="2137"/>
      <c r="E153" s="2145"/>
      <c r="F153" s="2147"/>
      <c r="G153" s="2145"/>
      <c r="H153" s="2150"/>
      <c r="I153" s="2152"/>
      <c r="J153" s="2155"/>
      <c r="K153" s="2139"/>
      <c r="L153" s="2139"/>
      <c r="M153" s="2139"/>
      <c r="N153" s="2142"/>
      <c r="O153" s="2139"/>
      <c r="P153" s="1945"/>
      <c r="Q153" s="1949"/>
      <c r="R153" s="1949"/>
      <c r="S153" s="330"/>
      <c r="T153" s="330"/>
      <c r="U153" s="330"/>
      <c r="V153" s="330"/>
      <c r="W153" s="1950"/>
      <c r="X153" s="1267"/>
      <c r="Y153" s="1267"/>
      <c r="Z153" s="1267"/>
      <c r="AA153" s="1267"/>
      <c r="AB153" s="1267"/>
      <c r="AC153" s="1267"/>
      <c r="AD153" s="1267"/>
      <c r="AE153" s="1267"/>
      <c r="AF153" s="1267"/>
      <c r="AG153" s="1267"/>
      <c r="AH153" s="1267"/>
      <c r="AI153" s="1267"/>
      <c r="AJ153" s="1267"/>
      <c r="AK153" s="1267"/>
      <c r="AL153" s="1267"/>
      <c r="AM153" s="1267"/>
      <c r="AN153" s="1267"/>
      <c r="AO153" s="1267"/>
      <c r="AP153" s="1267"/>
      <c r="AQ153" s="1267"/>
      <c r="AR153" s="1468">
        <v>0</v>
      </c>
    </row>
    <row s="1854" customFormat="1" customHeight="1" ht="17.25" hidden="1">
      <c r="A154" s="322"/>
      <c r="C154" s="321"/>
      <c r="D154" s="2137"/>
      <c r="E154" s="2145"/>
      <c r="F154" s="2147"/>
      <c r="G154" s="2145"/>
      <c r="H154" s="2150"/>
      <c r="I154" s="2152"/>
      <c r="J154" s="2155"/>
      <c r="K154" s="2139"/>
      <c r="L154" s="1949"/>
      <c r="M154" s="1949"/>
      <c r="N154" s="1949"/>
      <c r="O154" s="1949"/>
      <c r="P154" s="1949"/>
      <c r="Q154" s="1949"/>
      <c r="R154" s="1949"/>
      <c r="S154" s="330"/>
      <c r="T154" s="330"/>
      <c r="U154" s="330"/>
      <c r="V154" s="330"/>
      <c r="W154" s="1950"/>
      <c r="X154" s="1267"/>
      <c r="Y154" s="1267"/>
      <c r="Z154" s="1267"/>
      <c r="AA154" s="1267"/>
      <c r="AB154" s="1267"/>
      <c r="AC154" s="1267"/>
      <c r="AD154" s="1267"/>
      <c r="AE154" s="1267"/>
      <c r="AF154" s="1267"/>
      <c r="AG154" s="1267"/>
      <c r="AH154" s="1267"/>
      <c r="AI154" s="1267"/>
      <c r="AJ154" s="1267"/>
      <c r="AK154" s="1267"/>
      <c r="AL154" s="1267"/>
      <c r="AM154" s="1267"/>
      <c r="AN154" s="1267"/>
      <c r="AO154" s="1267"/>
      <c r="AP154" s="1267"/>
      <c r="AQ154" s="1267"/>
      <c r="AR154" s="1468">
        <v>0</v>
      </c>
    </row>
    <row s="1854" customFormat="1" customHeight="1" ht="17.25" hidden="1">
      <c r="A155" s="322"/>
      <c r="C155" s="321"/>
      <c r="D155" s="2137"/>
      <c r="E155" s="2145"/>
      <c r="F155" s="2148"/>
      <c r="G155" s="2145"/>
      <c r="H155" s="1300"/>
      <c r="I155" s="1947"/>
      <c r="J155" s="1947"/>
      <c r="K155" s="1947"/>
      <c r="L155" s="1947"/>
      <c r="M155" s="1947"/>
      <c r="N155" s="1947"/>
      <c r="O155" s="1947"/>
      <c r="P155" s="1947"/>
      <c r="Q155" s="1947"/>
      <c r="R155" s="1947"/>
      <c r="S155" s="1302"/>
      <c r="T155" s="1302"/>
      <c r="U155" s="1302"/>
      <c r="V155" s="1302"/>
      <c r="W155" s="1948"/>
      <c r="X155" s="1267"/>
      <c r="Y155" s="1267"/>
      <c r="Z155" s="1267"/>
      <c r="AA155" s="1267"/>
      <c r="AB155" s="1267"/>
      <c r="AC155" s="1267"/>
      <c r="AD155" s="1267"/>
      <c r="AE155" s="1267"/>
      <c r="AF155" s="1267"/>
      <c r="AG155" s="1267"/>
      <c r="AH155" s="1267"/>
      <c r="AI155" s="1267"/>
      <c r="AJ155" s="1267"/>
      <c r="AK155" s="1267"/>
      <c r="AL155" s="1267"/>
      <c r="AM155" s="1267"/>
      <c r="AN155" s="1267"/>
      <c r="AO155" s="1267"/>
      <c r="AP155" s="1267"/>
      <c r="AQ155" s="1267"/>
      <c r="AR155" s="1468">
        <v>0</v>
      </c>
    </row>
    <row customHeight="1" ht="11.549999999999999">
      <c r="AR156" s="105">
        <v>11</v>
      </c>
    </row>
    <row customHeight="1" ht="11.549999999999999">
      <c r="AR157" s="105">
        <v>11</v>
      </c>
    </row>
    <row customHeight="1" ht="11.549999999999999">
      <c r="AR158" s="105">
        <v>11</v>
      </c>
    </row>
    <row customHeight="1" ht="11.549999999999999">
      <c r="E159" s="1351"/>
      <c r="AR159" s="105">
        <v>11</v>
      </c>
    </row>
    <row customHeight="1" ht="11.549999999999999">
      <c r="E160" s="1351"/>
      <c r="AR160" s="105">
        <v>11</v>
      </c>
    </row>
    <row customHeight="1" ht="11.549999999999999">
      <c r="E161" s="1351"/>
      <c r="AR161" s="105">
        <v>11</v>
      </c>
    </row>
    <row customHeight="1" ht="11.549999999999999">
      <c r="E162" s="1351"/>
      <c r="AR162" s="105">
        <v>11</v>
      </c>
    </row>
    <row customHeight="1" ht="11.549999999999999">
      <c r="E163" s="1351"/>
      <c r="AR163" s="105">
        <v>11</v>
      </c>
    </row>
    <row customHeight="1" ht="11.549999999999999">
      <c r="E164" s="1351"/>
      <c r="AR164" s="105">
        <v>11</v>
      </c>
    </row>
    <row customHeight="1" ht="11.549999999999999">
      <c r="E165" s="1351"/>
      <c r="AR165" s="105">
        <v>11</v>
      </c>
    </row>
    <row customHeight="1" ht="11.25" hidden="1">
      <c r="A166" s="154" t="s">
        <v>84</v>
      </c>
      <c r="B166" s="154">
        <v>0</v>
      </c>
      <c r="C166" s="105">
        <v>3</v>
      </c>
      <c r="D166" s="105">
        <v>6</v>
      </c>
      <c r="E166" s="105">
        <v>42</v>
      </c>
      <c r="F166" s="1284">
        <v>14</v>
      </c>
      <c r="G166" s="105">
        <v>42</v>
      </c>
      <c r="H166" s="105">
        <v>3</v>
      </c>
      <c r="I166" s="105">
        <v>5</v>
      </c>
      <c r="J166" s="105">
        <v>47</v>
      </c>
      <c r="K166" s="105">
        <v>3</v>
      </c>
      <c r="L166" s="105">
        <v>3</v>
      </c>
      <c r="M166" s="105">
        <v>5</v>
      </c>
      <c r="N166" s="105">
        <v>28</v>
      </c>
      <c r="O166" s="105">
        <v>3</v>
      </c>
      <c r="P166" s="105">
        <v>3</v>
      </c>
      <c r="Q166" s="105">
        <v>5</v>
      </c>
      <c r="R166" s="105">
        <v>34</v>
      </c>
      <c r="S166" s="283">
        <v>0</v>
      </c>
      <c r="T166" s="283">
        <v>0</v>
      </c>
      <c r="U166" s="283">
        <v>0</v>
      </c>
      <c r="V166" s="283">
        <v>0</v>
      </c>
      <c r="W166" s="105">
        <v>30</v>
      </c>
      <c r="X166" s="105">
        <v>3</v>
      </c>
      <c r="Y166" s="1260">
        <v>0</v>
      </c>
      <c r="Z166" s="1260">
        <v>0</v>
      </c>
      <c r="AA166" s="1260">
        <v>0</v>
      </c>
      <c r="AB166" s="1260">
        <v>0</v>
      </c>
      <c r="AC166" s="1260">
        <v>0</v>
      </c>
      <c r="AD166" s="1260">
        <v>0</v>
      </c>
      <c r="AE166" s="1260">
        <v>0</v>
      </c>
      <c r="AF166" s="1260">
        <v>0</v>
      </c>
      <c r="AG166" s="1260">
        <v>0</v>
      </c>
      <c r="AH166" s="1260">
        <v>0</v>
      </c>
      <c r="AI166" s="1260">
        <v>0</v>
      </c>
      <c r="AJ166" s="1260">
        <v>0</v>
      </c>
      <c r="AK166" s="1260">
        <v>0</v>
      </c>
      <c r="AL166" s="1260">
        <v>0</v>
      </c>
      <c r="AM166" s="1260">
        <v>0</v>
      </c>
      <c r="AN166" s="1260">
        <v>0</v>
      </c>
      <c r="AO166" s="1260">
        <v>0</v>
      </c>
      <c r="AP166" s="1260">
        <v>0</v>
      </c>
      <c r="AQ166" s="1260">
        <v>0</v>
      </c>
      <c r="AR166" s="105">
        <v>11</v>
      </c>
    </row>
  </sheetData>
  <sheetProtection formatColumns="0" formatRows="0" autoFilter="0" sort="0" insertRows="0" insertColumns="1" deleteRows="0" deleteColumns="0"/>
  <mergeCells count="439">
    <mergeCell ref="R43:R44"/>
    <mergeCell ref="S43:S44"/>
    <mergeCell ref="G43:G47"/>
    <mergeCell ref="H43:H46"/>
    <mergeCell ref="I43:I46"/>
    <mergeCell ref="J43:J46"/>
    <mergeCell ref="K43:K46"/>
    <mergeCell ref="L43:L45"/>
    <mergeCell ref="M43:M45"/>
    <mergeCell ref="N43:N45"/>
    <mergeCell ref="O43:O45"/>
    <mergeCell ref="M151:M153"/>
    <mergeCell ref="N151:N153"/>
    <mergeCell ref="O151:O153"/>
    <mergeCell ref="P151:P152"/>
    <mergeCell ref="Q151:Q152"/>
    <mergeCell ref="R151:R152"/>
    <mergeCell ref="S151:S152"/>
    <mergeCell ref="D151:D155"/>
    <mergeCell ref="E151:E155"/>
    <mergeCell ref="F151:F155"/>
    <mergeCell ref="G151:G155"/>
    <mergeCell ref="H151:H154"/>
    <mergeCell ref="I151:I154"/>
    <mergeCell ref="J151:J154"/>
    <mergeCell ref="K151:K154"/>
    <mergeCell ref="L151:L153"/>
    <mergeCell ref="N119:N121"/>
    <mergeCell ref="O119:O121"/>
    <mergeCell ref="P119:P120"/>
    <mergeCell ref="Q119:Q120"/>
    <mergeCell ref="R119:R120"/>
    <mergeCell ref="S119:S120"/>
    <mergeCell ref="D135:D139"/>
    <mergeCell ref="E135:E139"/>
    <mergeCell ref="F135:F139"/>
    <mergeCell ref="G135:G139"/>
    <mergeCell ref="H135:H138"/>
    <mergeCell ref="I135:I138"/>
    <mergeCell ref="J135:J138"/>
    <mergeCell ref="K135:K138"/>
    <mergeCell ref="L135:L137"/>
    <mergeCell ref="M135:M137"/>
    <mergeCell ref="N135:N137"/>
    <mergeCell ref="O135:O137"/>
    <mergeCell ref="P135:P136"/>
    <mergeCell ref="Q135:Q136"/>
    <mergeCell ref="R135:R136"/>
    <mergeCell ref="S135:S136"/>
    <mergeCell ref="D119:D123"/>
    <mergeCell ref="E119:E123"/>
    <mergeCell ref="F119:F123"/>
    <mergeCell ref="G119:G123"/>
    <mergeCell ref="H119:H122"/>
    <mergeCell ref="I119:I122"/>
    <mergeCell ref="J119:J122"/>
    <mergeCell ref="K119:K122"/>
    <mergeCell ref="L119:L121"/>
    <mergeCell ref="S146:S147"/>
    <mergeCell ref="D146:D150"/>
    <mergeCell ref="E146:E150"/>
    <mergeCell ref="F146:F150"/>
    <mergeCell ref="G146:G150"/>
    <mergeCell ref="H146:H149"/>
    <mergeCell ref="I146:I149"/>
    <mergeCell ref="J146:J149"/>
    <mergeCell ref="K146:K149"/>
    <mergeCell ref="L146:L148"/>
    <mergeCell ref="H141:H144"/>
    <mergeCell ref="I141:I144"/>
    <mergeCell ref="J141:J144"/>
    <mergeCell ref="K141:K144"/>
    <mergeCell ref="L141:L143"/>
    <mergeCell ref="M141:M143"/>
    <mergeCell ref="N141:N143"/>
    <mergeCell ref="M146:M148"/>
    <mergeCell ref="N146:N148"/>
    <mergeCell ref="O146:O148"/>
    <mergeCell ref="P141:P142"/>
    <mergeCell ref="Q141:Q142"/>
    <mergeCell ref="R141:R142"/>
    <mergeCell ref="P146:P147"/>
    <mergeCell ref="Q146:Q147"/>
    <mergeCell ref="R146:R147"/>
    <mergeCell ref="S141:S142"/>
    <mergeCell ref="D141:D145"/>
    <mergeCell ref="E141:E145"/>
    <mergeCell ref="F141:F145"/>
    <mergeCell ref="G141:G145"/>
    <mergeCell ref="M130:M132"/>
    <mergeCell ref="N130:N132"/>
    <mergeCell ref="O130:O132"/>
    <mergeCell ref="P130:P131"/>
    <mergeCell ref="Q130:Q131"/>
    <mergeCell ref="R130:R131"/>
    <mergeCell ref="S130:S131"/>
    <mergeCell ref="D130:D134"/>
    <mergeCell ref="E130:E134"/>
    <mergeCell ref="F130:F134"/>
    <mergeCell ref="G130:G134"/>
    <mergeCell ref="H130:H133"/>
    <mergeCell ref="I130:I133"/>
    <mergeCell ref="J130:J133"/>
    <mergeCell ref="K130:K133"/>
    <mergeCell ref="L130:L132"/>
    <mergeCell ref="O141:O143"/>
    <mergeCell ref="R13:R14"/>
    <mergeCell ref="S13:S14"/>
    <mergeCell ref="M68:M70"/>
    <mergeCell ref="N68:N70"/>
    <mergeCell ref="O68:O70"/>
    <mergeCell ref="N58:N60"/>
    <mergeCell ref="D125:D129"/>
    <mergeCell ref="E125:E129"/>
    <mergeCell ref="F125:F129"/>
    <mergeCell ref="G125:G129"/>
    <mergeCell ref="H125:H128"/>
    <mergeCell ref="I125:I128"/>
    <mergeCell ref="J125:J128"/>
    <mergeCell ref="K125:K128"/>
    <mergeCell ref="L125:L127"/>
    <mergeCell ref="P73:P74"/>
    <mergeCell ref="Q73:Q74"/>
    <mergeCell ref="R73:R74"/>
    <mergeCell ref="S73:S74"/>
    <mergeCell ref="P68:P69"/>
    <mergeCell ref="Q68:Q69"/>
    <mergeCell ref="R68:R69"/>
    <mergeCell ref="S68:S69"/>
    <mergeCell ref="S48:S49"/>
    <mergeCell ref="M125:M127"/>
    <mergeCell ref="N125:N127"/>
    <mergeCell ref="O125:O127"/>
    <mergeCell ref="P125:P126"/>
    <mergeCell ref="Q125:Q126"/>
    <mergeCell ref="R125:R126"/>
    <mergeCell ref="S125:S126"/>
    <mergeCell ref="O73:O75"/>
    <mergeCell ref="E97:W97"/>
    <mergeCell ref="E89:W89"/>
    <mergeCell ref="E90:W90"/>
    <mergeCell ref="E91:W91"/>
    <mergeCell ref="E92:W92"/>
    <mergeCell ref="E93:W93"/>
    <mergeCell ref="L99:L101"/>
    <mergeCell ref="M99:M101"/>
    <mergeCell ref="E95:W95"/>
    <mergeCell ref="E96:W96"/>
    <mergeCell ref="K109:K112"/>
    <mergeCell ref="E63:E67"/>
    <mergeCell ref="F63:F67"/>
    <mergeCell ref="H63:H66"/>
    <mergeCell ref="G63:G67"/>
    <mergeCell ref="G53:G57"/>
    <mergeCell ref="K53:K56"/>
    <mergeCell ref="S53:S54"/>
    <mergeCell ref="S58:S59"/>
    <mergeCell ref="S63:S64"/>
    <mergeCell ref="O53:O55"/>
    <mergeCell ref="E58:E62"/>
    <mergeCell ref="F58:F62"/>
    <mergeCell ref="H58:H61"/>
    <mergeCell ref="L53:L55"/>
    <mergeCell ref="M53:M55"/>
    <mergeCell ref="P58:P59"/>
    <mergeCell ref="Q58:Q59"/>
    <mergeCell ref="R58:R59"/>
    <mergeCell ref="P53:P54"/>
    <mergeCell ref="D58:D62"/>
    <mergeCell ref="Q53:Q54"/>
    <mergeCell ref="R53:R54"/>
    <mergeCell ref="D68:D72"/>
    <mergeCell ref="E68:E72"/>
    <mergeCell ref="F68:F72"/>
    <mergeCell ref="G68:G72"/>
    <mergeCell ref="H68:H71"/>
    <mergeCell ref="I68:I71"/>
    <mergeCell ref="J68:J71"/>
    <mergeCell ref="K68:K71"/>
    <mergeCell ref="L68:L70"/>
    <mergeCell ref="D53:D57"/>
    <mergeCell ref="E53:E57"/>
    <mergeCell ref="F53:F57"/>
    <mergeCell ref="H53:H56"/>
    <mergeCell ref="I53:I56"/>
    <mergeCell ref="N53:N55"/>
    <mergeCell ref="P63:P64"/>
    <mergeCell ref="O58:O60"/>
    <mergeCell ref="Q63:Q64"/>
    <mergeCell ref="R63:R64"/>
    <mergeCell ref="O63:O65"/>
    <mergeCell ref="J53:J56"/>
    <mergeCell ref="D73:D77"/>
    <mergeCell ref="E73:E77"/>
    <mergeCell ref="F73:F77"/>
    <mergeCell ref="H73:H76"/>
    <mergeCell ref="N63:N65"/>
    <mergeCell ref="G58:G62"/>
    <mergeCell ref="K58:K61"/>
    <mergeCell ref="G73:G77"/>
    <mergeCell ref="K73:K76"/>
    <mergeCell ref="N73:N75"/>
    <mergeCell ref="I73:I76"/>
    <mergeCell ref="J73:J76"/>
    <mergeCell ref="L73:L75"/>
    <mergeCell ref="M73:M75"/>
    <mergeCell ref="L63:L65"/>
    <mergeCell ref="M63:M65"/>
    <mergeCell ref="K63:K66"/>
    <mergeCell ref="D63:D67"/>
    <mergeCell ref="I63:I66"/>
    <mergeCell ref="J63:J66"/>
    <mergeCell ref="I58:I61"/>
    <mergeCell ref="J58:J61"/>
    <mergeCell ref="L58:L60"/>
    <mergeCell ref="M58:M60"/>
    <mergeCell ref="D18:D42"/>
    <mergeCell ref="E18:E42"/>
    <mergeCell ref="F18:F42"/>
    <mergeCell ref="M48:M50"/>
    <mergeCell ref="R48:R49"/>
    <mergeCell ref="O48:O50"/>
    <mergeCell ref="D48:D52"/>
    <mergeCell ref="E48:E52"/>
    <mergeCell ref="F48:F52"/>
    <mergeCell ref="H48:H51"/>
    <mergeCell ref="I48:I51"/>
    <mergeCell ref="J48:J51"/>
    <mergeCell ref="G48:G52"/>
    <mergeCell ref="D43:D47"/>
    <mergeCell ref="E43:E47"/>
    <mergeCell ref="F43:F47"/>
    <mergeCell ref="L10:M10"/>
    <mergeCell ref="P10:Q10"/>
    <mergeCell ref="L11:M11"/>
    <mergeCell ref="P11:Q11"/>
    <mergeCell ref="K48:K51"/>
    <mergeCell ref="L48:L50"/>
    <mergeCell ref="P13:P14"/>
    <mergeCell ref="P48:P49"/>
    <mergeCell ref="Q48:Q49"/>
    <mergeCell ref="L13:L15"/>
    <mergeCell ref="M13:M15"/>
    <mergeCell ref="N13:N15"/>
    <mergeCell ref="O13:O15"/>
    <mergeCell ref="Q13:Q14"/>
    <mergeCell ref="P43:P44"/>
    <mergeCell ref="Q43:Q4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99:D103"/>
    <mergeCell ref="E99:E103"/>
    <mergeCell ref="D104:D108"/>
    <mergeCell ref="E104:E108"/>
    <mergeCell ref="F104:F108"/>
    <mergeCell ref="G104:G108"/>
    <mergeCell ref="H104:H107"/>
    <mergeCell ref="I104:I107"/>
    <mergeCell ref="J104:J107"/>
    <mergeCell ref="F99:F103"/>
    <mergeCell ref="G99:G103"/>
    <mergeCell ref="H99:H102"/>
    <mergeCell ref="I99:I102"/>
    <mergeCell ref="J99:J102"/>
    <mergeCell ref="K13:K16"/>
    <mergeCell ref="G18:G42"/>
    <mergeCell ref="N48:N50"/>
    <mergeCell ref="L109:L111"/>
    <mergeCell ref="Q104:Q105"/>
    <mergeCell ref="R104:R105"/>
    <mergeCell ref="S104:S105"/>
    <mergeCell ref="K104:K107"/>
    <mergeCell ref="K99:K102"/>
    <mergeCell ref="N104:N106"/>
    <mergeCell ref="O104:O106"/>
    <mergeCell ref="P104:P105"/>
    <mergeCell ref="S109:S110"/>
    <mergeCell ref="N109:N111"/>
    <mergeCell ref="O109:O111"/>
    <mergeCell ref="P109:P110"/>
    <mergeCell ref="Q109:Q110"/>
    <mergeCell ref="R109:R110"/>
    <mergeCell ref="L104:L106"/>
    <mergeCell ref="N99:N101"/>
    <mergeCell ref="O99:O101"/>
    <mergeCell ref="P99:P100"/>
    <mergeCell ref="Q99:Q100"/>
    <mergeCell ref="R99:R100"/>
    <mergeCell ref="S99:S100"/>
    <mergeCell ref="M104:M106"/>
    <mergeCell ref="M114:M116"/>
    <mergeCell ref="N114:N116"/>
    <mergeCell ref="O114:O116"/>
    <mergeCell ref="P114:P115"/>
    <mergeCell ref="Q114:Q115"/>
    <mergeCell ref="R114:R115"/>
    <mergeCell ref="S114:S115"/>
    <mergeCell ref="D109:D113"/>
    <mergeCell ref="E109:E113"/>
    <mergeCell ref="M109:M111"/>
    <mergeCell ref="D114:D118"/>
    <mergeCell ref="E114:E118"/>
    <mergeCell ref="F114:F118"/>
    <mergeCell ref="G114:G118"/>
    <mergeCell ref="H114:H117"/>
    <mergeCell ref="I114:I117"/>
    <mergeCell ref="J114:J117"/>
    <mergeCell ref="K114:K117"/>
    <mergeCell ref="L114:L116"/>
    <mergeCell ref="F109:F113"/>
    <mergeCell ref="G109:G113"/>
    <mergeCell ref="H109:H112"/>
    <mergeCell ref="I109:I112"/>
    <mergeCell ref="J109:J112"/>
    <mergeCell ref="S83:S84"/>
    <mergeCell ref="E78:E82"/>
    <mergeCell ref="F78:F82"/>
    <mergeCell ref="G78:G82"/>
    <mergeCell ref="H78:H81"/>
    <mergeCell ref="I78:I81"/>
    <mergeCell ref="J78:J81"/>
    <mergeCell ref="K78:K81"/>
    <mergeCell ref="L78:L80"/>
    <mergeCell ref="D78:D82"/>
    <mergeCell ref="M119:M121"/>
    <mergeCell ref="M78:M80"/>
    <mergeCell ref="N78:N80"/>
    <mergeCell ref="O78:O80"/>
    <mergeCell ref="P78:P79"/>
    <mergeCell ref="Q78:Q79"/>
    <mergeCell ref="R78:R79"/>
    <mergeCell ref="S78:S79"/>
    <mergeCell ref="D83:D87"/>
    <mergeCell ref="E83:E87"/>
    <mergeCell ref="F83:F87"/>
    <mergeCell ref="G83:G87"/>
    <mergeCell ref="H83:H86"/>
    <mergeCell ref="I83:I86"/>
    <mergeCell ref="J83:J86"/>
    <mergeCell ref="K83:K86"/>
    <mergeCell ref="L83:L85"/>
    <mergeCell ref="M83:M85"/>
    <mergeCell ref="N83:N85"/>
    <mergeCell ref="O83:O85"/>
    <mergeCell ref="P83:P84"/>
    <mergeCell ref="Q83:Q84"/>
    <mergeCell ref="R83:R84"/>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 ref="H26:H29"/>
    <mergeCell ref="I26:I29"/>
    <mergeCell ref="J26:J29"/>
    <mergeCell ref="K26:K29"/>
    <mergeCell ref="L26:L28"/>
    <mergeCell ref="M26:M28"/>
    <mergeCell ref="N26:N28"/>
    <mergeCell ref="S26:S27"/>
    <mergeCell ref="O26:O28"/>
    <mergeCell ref="P26:P27"/>
    <mergeCell ref="Q26:Q27"/>
    <mergeCell ref="R26:R27"/>
    <mergeCell ref="H30:H33"/>
    <mergeCell ref="I30:I33"/>
    <mergeCell ref="J30:J33"/>
    <mergeCell ref="K30:K33"/>
    <mergeCell ref="L30:L32"/>
    <mergeCell ref="M30:M32"/>
    <mergeCell ref="N30:N32"/>
    <mergeCell ref="S30:S31"/>
    <mergeCell ref="O30:O32"/>
    <mergeCell ref="P30:P31"/>
    <mergeCell ref="Q30:Q31"/>
    <mergeCell ref="R30:R31"/>
    <mergeCell ref="H34:H37"/>
    <mergeCell ref="I34:I37"/>
    <mergeCell ref="J34:J37"/>
    <mergeCell ref="K34:K37"/>
    <mergeCell ref="L34:L36"/>
    <mergeCell ref="M34:M36"/>
    <mergeCell ref="N34:N36"/>
    <mergeCell ref="S34:S35"/>
    <mergeCell ref="O34:O36"/>
    <mergeCell ref="P34:P35"/>
    <mergeCell ref="Q34:Q35"/>
    <mergeCell ref="R34:R35"/>
    <mergeCell ref="H38:H41"/>
    <mergeCell ref="I38:I41"/>
    <mergeCell ref="J38:J41"/>
    <mergeCell ref="K38:K41"/>
    <mergeCell ref="L38:L40"/>
    <mergeCell ref="M38:M40"/>
    <mergeCell ref="N38:N40"/>
    <mergeCell ref="S38:S39"/>
    <mergeCell ref="O38:O40"/>
    <mergeCell ref="P38:P39"/>
    <mergeCell ref="Q38:Q39"/>
    <mergeCell ref="R38:R39"/>
  </mergeCells>
  <dataValidations count="123">
    <dataValidation allowBlank="1" showInputMessage="1" showErrorMessage="1" prompt="Выберите виды деятельности, выполнив двойной щелчок левой кнопки мыши по ячейке." sqref="G41"/>
    <dataValidation allowBlank="1" showInputMessage="1" showErrorMessage="1" prompt="Для выбора выполните двойной щелчок левой клавиши мыши по соответствующей ячейке." sqref="F4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 allowBlank="1" showInputMessage="1" showErrorMessage="1" prompt="Выберите виды деятельности, выполнив двойной щелчок левой кнопки мыши по ячейке." sqref="G40"/>
    <dataValidation allowBlank="1" showInputMessage="1" showErrorMessage="1" prompt="Для выбора выполните двойной щелчок левой клавиши мыши по соответствующей ячейке." sqref="F40"/>
    <dataValidation allowBlank="1" showInputMessage="1" showErrorMessage="1" prompt="Для выбора выполните двойной щелчок левой клавиши мыши по соответствующей ячейке." sqref="S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Выберите виды деятельности, выполнив двойной щелчок левой кнопки мыши по ячейке." sqref="G39"/>
    <dataValidation allowBlank="1" showInputMessage="1" showErrorMessage="1" prompt="Для выбора выполните двойной щелчок левой клавиши мыши по соответствующей ячейке." sqref="F39"/>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V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O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K38"/>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Выберите виды деятельности, выполнив двойной щелчок левой кнопки мыши по ячейке." sqref="G38"/>
    <dataValidation allowBlank="1" showInputMessage="1" showErrorMessage="1" prompt="Для выбора выполните двойной щелчок левой клавиши мыши по соответствующей ячейке." sqref="F38"/>
    <dataValidation allowBlank="1" showInputMessage="1" showErrorMessage="1" prompt="Выберите виды деятельности, выполнив двойной щелчок левой кнопки мыши по ячейке." sqref="G37"/>
    <dataValidation allowBlank="1" showInputMessage="1" showErrorMessage="1" prompt="Для выбора выполните двойной щелчок левой клавиши мыши по соответствующей ячейке." sqref="F3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6"/>
    <dataValidation allowBlank="1" showInputMessage="1" showErrorMessage="1" prompt="Выберите виды деятельности, выполнив двойной щелчок левой кнопки мыши по ячейке." sqref="G36"/>
    <dataValidation allowBlank="1" showInputMessage="1" showErrorMessage="1" prompt="Для выбора выполните двойной щелчок левой клавиши мыши по соответствующей ячейке." sqref="F36"/>
    <dataValidation allowBlank="1" showInputMessage="1" showErrorMessage="1" prompt="Для выбора выполните двойной щелчок левой клавиши мыши по соответствующей ячейке." sqref="S35"/>
    <dataValidation type="textLength" operator="lessThanOrEqual" allowBlank="1" showInputMessage="1" showErrorMessage="1" errorTitle="Ошибка" error="Допускается ввод не более 900 символов!" sqref="R3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type="textLength" operator="lessThanOrEqual" allowBlank="1" showInputMessage="1" showErrorMessage="1" errorTitle="Ошибка" error="Допускается ввод не более 900 символов!" sqref="J35">
      <formula1>900</formula1>
    </dataValidation>
    <dataValidation allowBlank="1" showInputMessage="1" showErrorMessage="1" prompt="Выберите виды деятельности, выполнив двойной щелчок левой кнопки мыши по ячейке." sqref="G35"/>
    <dataValidation allowBlank="1" showInputMessage="1" showErrorMessage="1" prompt="Для выбора выполните двойной щелчок левой клавиши мыши по соответствующей ячейке." sqref="F35"/>
    <dataValidation type="textLength" operator="lessThanOrEqual" allowBlank="1" showInputMessage="1" showErrorMessage="1" errorTitle="Ошибка" error="Допускается ввод не более 900 символов!" sqref="W34">
      <formula1>900</formula1>
    </dataValidation>
    <dataValidation type="textLength" operator="lessThanOrEqual" allowBlank="1" showInputMessage="1" showErrorMessage="1" errorTitle="Ошибка" error="Допускается ввод не более 900 символов!" sqref="V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O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allowBlank="1" showInputMessage="1" showErrorMessage="1" prompt="Для выбора выполните двойной щелчок левой клавиши мыши по соответствующей ячейке." sqref="K34"/>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Выберите виды деятельности, выполнив двойной щелчок левой кнопки мыши по ячейке." sqref="G34"/>
    <dataValidation allowBlank="1" showInputMessage="1" showErrorMessage="1" prompt="Для выбора выполните двойной щелчок левой клавиши мыши по соответствующей ячейке." sqref="F34"/>
    <dataValidation allowBlank="1" showInputMessage="1" showErrorMessage="1" prompt="Выберите виды деятельности, выполнив двойной щелчок левой кнопки мыши по ячейке." sqref="G33"/>
    <dataValidation allowBlank="1" showInputMessage="1" showErrorMessage="1" prompt="Для выбора выполните двойной щелчок левой клавиши мыши по соответствующей ячейке." sqref="F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2"/>
    <dataValidation allowBlank="1" showInputMessage="1" showErrorMessage="1" prompt="Выберите виды деятельности, выполнив двойной щелчок левой кнопки мыши по ячейке." sqref="G32"/>
    <dataValidation allowBlank="1" showInputMessage="1" showErrorMessage="1" prompt="Для выбора выполните двойной щелчок левой клавиши мыши по соответствующей ячейке." sqref="F32"/>
    <dataValidation allowBlank="1" showInputMessage="1" showErrorMessage="1" prompt="Для выбора выполните двойной щелчок левой клавиши мыши по соответствующей ячейке." sqref="S31"/>
    <dataValidation type="textLength" operator="lessThanOrEqual" allowBlank="1" showInputMessage="1" showErrorMessage="1" errorTitle="Ошибка" error="Допускается ввод не более 900 символов!" sqref="R3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1"/>
    <dataValidation type="textLength" operator="lessThanOrEqual" allowBlank="1" showInputMessage="1" showErrorMessage="1" errorTitle="Ошибка" error="Допускается ввод не более 900 символов!" sqref="J31">
      <formula1>900</formula1>
    </dataValidation>
    <dataValidation allowBlank="1" showInputMessage="1" showErrorMessage="1" prompt="Выберите виды деятельности, выполнив двойной щелчок левой кнопки мыши по ячейке." sqref="G31"/>
    <dataValidation allowBlank="1" showInputMessage="1" showErrorMessage="1" prompt="Для выбора выполните двойной щелчок левой клавиши мыши по соответствующей ячейке." sqref="F31"/>
    <dataValidation type="textLength" operator="lessThanOrEqual" allowBlank="1" showInputMessage="1" showErrorMessage="1" errorTitle="Ошибка" error="Допускается ввод не более 900 символов!" sqref="W30">
      <formula1>900</formula1>
    </dataValidation>
    <dataValidation type="textLength" operator="lessThanOrEqual" allowBlank="1" showInputMessage="1" showErrorMessage="1" errorTitle="Ошибка" error="Допускается ввод не более 900 символов!" sqref="V30">
      <formula1>900</formula1>
    </dataValidation>
    <dataValidation allowBlank="1" showInputMessage="1" showErrorMessage="1" prompt="Для выбора выполните двойной щелчок левой клавиши мыши по соответствующей ячейке." sqref="S30"/>
    <dataValidation type="textLength" operator="lessThanOrEqual" allowBlank="1" showInputMessage="1" showErrorMessage="1" errorTitle="Ошибка" error="Допускается ввод не более 900 символов!" sqref="R30">
      <formula1>900</formula1>
    </dataValidation>
    <dataValidation allowBlank="1" showInputMessage="1" showErrorMessage="1" prompt="Для выбора выполните двойной щелчок левой клавиши мыши по соответствующей ячейке." sqref="O3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K30"/>
    <dataValidation type="textLength" operator="lessThanOrEqual" allowBlank="1" showInputMessage="1" showErrorMessage="1" errorTitle="Ошибка" error="Допускается ввод не более 900 символов!" sqref="J30">
      <formula1>900</formula1>
    </dataValidation>
    <dataValidation allowBlank="1" showInputMessage="1" showErrorMessage="1" prompt="Выберите виды деятельности, выполнив двойной щелчок левой кнопки мыши по ячейке." sqref="G30"/>
    <dataValidation allowBlank="1" showInputMessage="1" showErrorMessage="1" prompt="Для выбора выполните двойной щелчок левой клавиши мыши по соответствующей ячейке." sqref="F30"/>
    <dataValidation allowBlank="1" showInputMessage="1" showErrorMessage="1" prompt="Выберите виды деятельности, выполнив двойной щелчок левой кнопки мыши по ячейке." sqref="G29"/>
    <dataValidation allowBlank="1" showInputMessage="1" showErrorMessage="1" prompt="Для выбора выполните двойной щелчок левой клавиши мыши по соответствующей ячейке." sqref="F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Выберите виды деятельности, выполнив двойной щелчок левой кнопки мыши по ячейке." sqref="G28"/>
    <dataValidation allowBlank="1" showInputMessage="1" showErrorMessage="1" prompt="Для выбора выполните двойной щелчок левой клавиши мыши по соответствующей ячейке." sqref="F28"/>
    <dataValidation allowBlank="1" showInputMessage="1" showErrorMessage="1" prompt="Для выбора выполните двойной щелчок левой клавиши мыши по соответствующей ячейке." sqref="S27"/>
    <dataValidation type="textLength" operator="lessThanOrEqual" allowBlank="1" showInputMessage="1" showErrorMessage="1" errorTitle="Ошибка" error="Допускается ввод не более 900 символов!" sqref="R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7"/>
    <dataValidation type="textLength" operator="lessThanOrEqual" allowBlank="1" showInputMessage="1" showErrorMessage="1" errorTitle="Ошибка" error="Допускается ввод не более 900 символов!" sqref="J27">
      <formula1>900</formula1>
    </dataValidation>
    <dataValidation allowBlank="1" showInputMessage="1" showErrorMessage="1" prompt="Выберите виды деятельности, выполнив двойной щелчок левой кнопки мыши по ячейке." sqref="G27"/>
    <dataValidation allowBlank="1" showInputMessage="1" showErrorMessage="1" prompt="Для выбора выполните двойной щелчок левой клавиши мыши по соответствующей ячейке." sqref="F27"/>
    <dataValidation type="textLength" operator="lessThanOrEqual" allowBlank="1" showInputMessage="1" showErrorMessage="1" errorTitle="Ошибка" error="Допускается ввод не более 900 символов!" sqref="W26">
      <formula1>900</formula1>
    </dataValidation>
    <dataValidation type="textLength" operator="lessThanOrEqual" allowBlank="1" showInputMessage="1" showErrorMessage="1" errorTitle="Ошибка" error="Допускается ввод не более 900 символов!" sqref="V26">
      <formula1>900</formula1>
    </dataValidation>
    <dataValidation allowBlank="1" showInputMessage="1" showErrorMessage="1" prompt="Для выбора выполните двойной щелчок левой клавиши мыши по соответствующей ячейке." sqref="S26"/>
    <dataValidation type="textLength" operator="lessThanOrEqual" allowBlank="1" showInputMessage="1" showErrorMessage="1" errorTitle="Ошибка" error="Допускается ввод не более 900 символов!" sqref="R26">
      <formula1>900</formula1>
    </dataValidation>
    <dataValidation allowBlank="1" showInputMessage="1" showErrorMessage="1" prompt="Для выбора выполните двойной щелчок левой клавиши мыши по соответствующей ячейке." sqref="O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6"/>
    <dataValidation allowBlank="1" showInputMessage="1" showErrorMessage="1" prompt="Для выбора выполните двойной щелчок левой клавиши мыши по соответствующей ячейке." sqref="K26"/>
    <dataValidation type="textLength" operator="lessThanOrEqual" allowBlank="1" showInputMessage="1" showErrorMessage="1" errorTitle="Ошибка" error="Допускается ввод не более 900 символов!" sqref="J26">
      <formula1>900</formula1>
    </dataValidation>
    <dataValidation allowBlank="1" showInputMessage="1" showErrorMessage="1" prompt="Выберите виды деятельности, выполнив двойной щелчок левой кнопки мыши по ячейке." sqref="G26"/>
    <dataValidation allowBlank="1" showInputMessage="1" showErrorMessage="1" prompt="Для выбора выполните двойной щелчок левой клавиши мыши по соответствующей ячейке." sqref="F26"/>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Выберите виды деятельности, выполнив двойной щелчок левой кнопки мыши по ячейке." sqref="G23"/>
    <dataValidation allowBlank="1" showInputMessage="1" showErrorMessage="1" prompt="Для выбора выполните двойной щелчок левой клавиши мыши по соответствующей ячейке." sqref="F23"/>
    <dataValidation type="textLength" operator="lessThanOrEqual" allowBlank="1" showInputMessage="1" showErrorMessage="1" errorTitle="Ошибка" error="Допускается ввод не более 900 символов!" sqref="W22">
      <formula1>900</formula1>
    </dataValidation>
    <dataValidation type="textLength" operator="lessThanOrEqual" allowBlank="1" showInputMessage="1" showErrorMessage="1" errorTitle="Ошибка" error="Допускается ввод не более 900 символов!" sqref="V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O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K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Выберите виды деятельности, выполнив двойной щелчок левой кнопки мыши по ячейке." sqref="G22"/>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1 E42">
      <formula1>kind_of_tariff_RHEAT</formula1>
    </dataValidation>
    <dataValidation allowBlank="1" showInputMessage="1" showErrorMessage="1" prompt="Выберите виды деятельности, выполнив двойной щелчок левой кнопки мыши по ячейке." sqref="G125:G139 G141:G155 G99:G123 G13:G21 G42:G8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8:N70 N63:N65 N48:N50 N58:N60 N13:N15 N53:N55 N99:N101 N114:N116 N104:N106 N109:N111 N73:N75 N125:N127 N130:N132 N146:N148 N141:N143 N78:N80 N83:N85 N119:N121 N135:N137 N151:N153 N43:N45">
      <formula1>DESCRIPTION_TERRITORY</formula1>
    </dataValidation>
    <dataValidation type="textLength" operator="lessThanOrEqual" allowBlank="1" showInputMessage="1" showErrorMessage="1" errorTitle="Ошибка" error="Допускается ввод не более 900 символов!" sqref="J58:J59 J13:J14 J68:J69 R68:R69 V68:W68 J63:J64 J48:J49 R58:R59 R13:R14 R63:R64 R48:R49 V58:W58 V13:W13 V63:W63 V48:W48 J53:J54 R53:R54 V53:W53 J99:J100 R99:R100 V99:W99 J104:J105 R104:R105 V104:W104 J114:J115 R114:R115 V114:W114 J109:J110 R109:R110 V109:W109 J73:J74 R73:R74 V73:W73 J125:J126 R125:R126 V125:W125 J130:J131 R130:R131 V130:W130 J146:J147 R146:R147 V146:W146 J141:J142 R141:R142 V141:W141 J78:J79 R78:R79 V78:W78 J83:J84 R83:R84 V83:W83 J119:J120 R119:R120 V119:W119 J135:J136 R135:R136 V135:W135 J151:J152 R151:R152 V151:W151 J43:J44 R43:R44 V43:W43">
      <formula1>900</formula1>
    </dataValidation>
    <dataValidation allowBlank="1" showInputMessage="1" showErrorMessage="1" prompt="Для выбора выполните двойной щелчок левой клавиши мыши по соответствующей ячейке." sqref="K58:K59 K13:K14 K68:K69 O68:O69 S68:S69 K63:K64 K48:K49 O58:O59 O63:O64 O48:O49 S58:S59 S63:S64 S48:S49 O13:O14 S13:S14 K53:K54 O53:O54 S53:S54 K99:K100 O99:O100 S99:S100 K104:K105 O104:O105 S104:S105 K114:K115 O114:O115 S114:S115 K109:K110 O109:O110 S73:S74 S109:S110 K73:K74 O73:O74 O151:O152 O125:O126 S125:S126 O130:O131 S130:S131 K125:K126 K130:K131 S119:S120 K146:K147 O146:O147 K141:K142 O141:O142 S146:S147 O135:O136 S141:S142 O78:O79 S78:S79 K78:K79 K83:K84 O83:O84 S83:S84 F99:F123 K119:K120 O119:O120 F125:F139 S135:S136 K135:K136 F141:F155 S151:S152 K151:K152 F13:F21 F42:F87 K43:K44 O43:O44 S43:S4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05DCB-FDEE-AF99-5CE5-0.60DE4CF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1193</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333</v>
      </c>
      <c r="V9" s="506">
        <v>15</v>
      </c>
    </row>
    <row s="1636" customFormat="1" customHeight="1" ht="15.75">
      <c r="A10" s="760"/>
      <c r="C10" s="177"/>
      <c r="D10" s="712"/>
      <c r="E10" s="2368" t="s">
        <v>594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595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332</v>
      </c>
      <c r="E12" s="2371"/>
      <c r="F12" s="2371"/>
      <c r="G12" s="888"/>
      <c r="H12" s="888"/>
      <c r="I12" s="888"/>
      <c r="J12" s="888"/>
      <c r="K12" s="2200"/>
      <c r="U12" s="676"/>
      <c r="V12" s="759">
        <v>15</v>
      </c>
    </row>
    <row customHeight="1" ht="35.699999999999996">
      <c r="C13" s="177"/>
      <c r="D13" s="806" t="s">
        <v>90</v>
      </c>
      <c r="E13" s="808" t="s">
        <v>334</v>
      </c>
      <c r="F13" s="808" t="s">
        <v>596</v>
      </c>
      <c r="G13" s="809" t="s">
        <v>335</v>
      </c>
      <c r="H13" s="808" t="s">
        <v>422</v>
      </c>
      <c r="I13" s="809" t="s">
        <v>335</v>
      </c>
      <c r="J13" s="808" t="s">
        <v>422</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838</v>
      </c>
      <c r="F15" s="522" t="s">
        <v>839</v>
      </c>
      <c r="G15" s="679"/>
      <c r="H15" s="679"/>
      <c r="I15" s="679"/>
      <c r="J15" s="679"/>
      <c r="K15" s="290" t="s">
        <v>840</v>
      </c>
      <c r="V15" s="506">
        <v>0</v>
      </c>
    </row>
    <row customHeight="1" ht="22.5" hidden="1">
      <c r="A16" s="506"/>
      <c r="C16" s="527"/>
      <c r="D16" s="522">
        <v>2</v>
      </c>
      <c r="E16" s="280" t="s">
        <v>841</v>
      </c>
      <c r="F16" s="522" t="s">
        <v>842</v>
      </c>
      <c r="G16" s="679"/>
      <c r="H16" s="679"/>
      <c r="I16" s="679"/>
      <c r="J16" s="679"/>
      <c r="K16" s="290" t="s">
        <v>843</v>
      </c>
      <c r="V16" s="506">
        <v>0</v>
      </c>
    </row>
    <row customHeight="1" ht="123.75" hidden="1">
      <c r="A17" s="506"/>
      <c r="C17" s="527"/>
      <c r="D17" s="522">
        <v>3</v>
      </c>
      <c r="E17" s="280" t="s">
        <v>1194</v>
      </c>
      <c r="F17" s="522" t="s">
        <v>338</v>
      </c>
      <c r="G17" s="679"/>
      <c r="H17" s="679"/>
      <c r="I17" s="679"/>
      <c r="J17" s="679"/>
      <c r="K17" s="290" t="s">
        <v>1195</v>
      </c>
      <c r="V17" s="506">
        <v>0</v>
      </c>
    </row>
    <row customHeight="1" ht="48.29999999999999">
      <c r="A18" s="506"/>
      <c r="C18" s="527"/>
      <c r="D18" s="522">
        <v>3</v>
      </c>
      <c r="E18" s="280" t="s">
        <v>844</v>
      </c>
      <c r="F18" s="522" t="s">
        <v>338</v>
      </c>
      <c r="G18" s="810" t="s">
        <v>338</v>
      </c>
      <c r="H18" s="811" t="s">
        <v>338</v>
      </c>
      <c r="I18" s="522" t="s">
        <v>338</v>
      </c>
      <c r="J18" s="579" t="s">
        <v>338</v>
      </c>
      <c r="K18" s="290" t="s">
        <v>1196</v>
      </c>
      <c r="V18" s="506">
        <v>46</v>
      </c>
    </row>
    <row customHeight="1" ht="35.699999999999996">
      <c r="A19" s="506"/>
      <c r="C19" s="527"/>
      <c r="D19" s="540" t="s">
        <v>356</v>
      </c>
      <c r="E19" s="560" t="s">
        <v>846</v>
      </c>
      <c r="F19" s="522" t="s">
        <v>847</v>
      </c>
      <c r="G19" s="818"/>
      <c r="H19" s="107"/>
      <c r="I19" s="818"/>
      <c r="J19" s="819"/>
      <c r="K19" s="680"/>
      <c r="V19" s="506">
        <v>34</v>
      </c>
    </row>
    <row customHeight="1" ht="35.699999999999996">
      <c r="A20" s="506"/>
      <c r="C20" s="527"/>
      <c r="D20" s="1891" t="s">
        <v>364</v>
      </c>
      <c r="E20" s="560" t="s">
        <v>848</v>
      </c>
      <c r="F20" s="522" t="s">
        <v>849</v>
      </c>
      <c r="G20" s="818"/>
      <c r="H20" s="107"/>
      <c r="I20" s="818"/>
      <c r="J20" s="107"/>
      <c r="K20" s="680"/>
      <c r="V20" s="506">
        <v>34</v>
      </c>
    </row>
    <row customHeight="1" ht="48.29999999999999">
      <c r="A21" s="506"/>
      <c r="C21" s="527"/>
      <c r="D21" s="1891" t="s">
        <v>366</v>
      </c>
      <c r="E21" s="560" t="s">
        <v>850</v>
      </c>
      <c r="F21" s="522" t="s">
        <v>601</v>
      </c>
      <c r="G21" s="681"/>
      <c r="H21" s="107"/>
      <c r="I21" s="681"/>
      <c r="J21" s="107"/>
      <c r="K21" s="680"/>
      <c r="V21" s="506">
        <v>46</v>
      </c>
    </row>
    <row customHeight="1" ht="67.5" hidden="1">
      <c r="A22" s="506"/>
      <c r="C22" s="527"/>
      <c r="D22" s="522">
        <v>5</v>
      </c>
      <c r="E22" s="280" t="s">
        <v>1197</v>
      </c>
      <c r="F22" s="522" t="s">
        <v>588</v>
      </c>
      <c r="G22" s="682"/>
      <c r="H22" s="683"/>
      <c r="I22" s="682"/>
      <c r="J22" s="683"/>
      <c r="K22" s="290" t="s">
        <v>1198</v>
      </c>
      <c r="V22" s="506">
        <v>0</v>
      </c>
    </row>
    <row customHeight="1" ht="33.75" hidden="1">
      <c r="C23" s="452"/>
      <c r="D23" s="522">
        <v>6</v>
      </c>
      <c r="E23" s="280" t="s">
        <v>1199</v>
      </c>
      <c r="F23" s="522" t="s">
        <v>1200</v>
      </c>
      <c r="G23" s="682"/>
      <c r="H23" s="682"/>
      <c r="I23" s="682"/>
      <c r="J23" s="682"/>
      <c r="K23" s="290" t="s">
        <v>1201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88481A7-D0CE-6999-37DD-0.E546DD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1202</v>
      </c>
      <c r="B1" s="1068" t="s">
        <v>1203</v>
      </c>
      <c r="C1" s="1068" t="s">
        <v>1204</v>
      </c>
      <c r="D1" s="1068" t="s">
        <v>1205</v>
      </c>
      <c r="E1" s="1068" t="s">
        <v>1206</v>
      </c>
      <c r="F1" s="1068" t="s">
        <v>1207</v>
      </c>
      <c r="G1" s="1068" t="s">
        <v>1208</v>
      </c>
      <c r="H1" s="1068" t="s">
        <v>1209</v>
      </c>
      <c r="I1" s="1068" t="s">
        <v>1210</v>
      </c>
      <c r="J1" s="1068" t="s">
        <v>1211</v>
      </c>
      <c r="K1" s="1068" t="s">
        <v>1212</v>
      </c>
      <c r="L1" s="1068" t="s">
        <v>1213</v>
      </c>
      <c r="M1" s="1068"/>
      <c r="N1" s="1068" t="s">
        <v>1214</v>
      </c>
      <c r="O1" s="1068" t="s">
        <v>1215</v>
      </c>
      <c r="P1" s="1068" t="s">
        <v>1216</v>
      </c>
      <c r="Q1" s="1068" t="s">
        <v>1217</v>
      </c>
      <c r="R1" s="1068" t="s">
        <v>1218</v>
      </c>
      <c r="S1" s="1068" t="s">
        <v>1219</v>
      </c>
      <c r="T1" s="1068" t="s">
        <v>1220</v>
      </c>
      <c r="U1" s="1068" t="s">
        <v>1221</v>
      </c>
      <c r="V1" s="1068"/>
      <c r="W1" s="798" t="s">
        <v>1222</v>
      </c>
      <c r="X1" s="1068" t="s">
        <v>1223</v>
      </c>
      <c r="Y1" s="1068" t="s">
        <v>1224</v>
      </c>
      <c r="Z1" s="1068"/>
      <c r="AA1" s="1068" t="s">
        <v>1225</v>
      </c>
      <c r="AB1" s="1068"/>
      <c r="AC1" s="1068" t="s">
        <v>1226</v>
      </c>
      <c r="AD1" s="1068"/>
      <c r="AF1" s="1068" t="s">
        <v>1227</v>
      </c>
      <c r="AH1" s="1068" t="s">
        <v>1228</v>
      </c>
      <c r="AI1" s="1068" t="s">
        <v>1229</v>
      </c>
      <c r="AK1" s="1068" t="s">
        <v>1230</v>
      </c>
      <c r="AM1" s="1068" t="s">
        <v>1231</v>
      </c>
      <c r="AP1" s="1068" t="s">
        <v>1232</v>
      </c>
      <c r="AQ1" s="1068" t="s">
        <v>1233</v>
      </c>
      <c r="AS1" s="1068" t="s">
        <v>1234</v>
      </c>
      <c r="AU1" s="1068" t="s">
        <v>1235</v>
      </c>
      <c r="AW1" s="1068" t="s">
        <v>1236</v>
      </c>
      <c r="AX1" s="1068" t="s">
        <v>1237</v>
      </c>
      <c r="AZ1" s="1153" t="s">
        <v>1238</v>
      </c>
      <c r="BB1" s="1068" t="s">
        <v>1239</v>
      </c>
      <c r="BC1" s="1068"/>
      <c r="BE1" s="1068" t="s">
        <v>1240</v>
      </c>
      <c r="BF1" s="1068" t="s">
        <v>1241</v>
      </c>
      <c r="BH1" s="1070" t="s">
        <v>837</v>
      </c>
      <c r="BI1" s="1071"/>
      <c r="BJ1" s="1072" t="s">
        <v>1242</v>
      </c>
      <c r="BK1" s="1071"/>
      <c r="BL1" s="1073" t="s">
        <v>936</v>
      </c>
      <c r="BM1" s="1071"/>
      <c r="BN1" s="1074" t="s">
        <v>1243</v>
      </c>
      <c r="BS1" s="1428"/>
    </row>
    <row customHeight="1" ht="11.25">
      <c r="A2" s="1075" t="s">
        <v>1244</v>
      </c>
      <c r="B2" s="1076">
        <v>2000</v>
      </c>
      <c r="C2" s="1076">
        <v>2022</v>
      </c>
      <c r="D2" s="1076" t="s">
        <v>63</v>
      </c>
      <c r="E2" s="1077" t="s">
        <v>1245</v>
      </c>
      <c r="F2" s="1077" t="s">
        <v>1246</v>
      </c>
      <c r="G2" s="1077" t="s">
        <v>1247</v>
      </c>
      <c r="H2" s="1078" t="s">
        <v>57</v>
      </c>
      <c r="I2" s="1077" t="s">
        <v>111</v>
      </c>
      <c r="J2" s="1077" t="s">
        <v>1248</v>
      </c>
      <c r="K2" s="1079" t="s">
        <v>1249</v>
      </c>
      <c r="L2" s="1080"/>
      <c r="M2" s="1079">
        <v>1</v>
      </c>
      <c r="N2" s="1163" t="s">
        <v>1250</v>
      </c>
      <c r="O2" s="1078" t="s">
        <v>479</v>
      </c>
      <c r="P2" s="1081" t="s">
        <v>37</v>
      </c>
      <c r="Q2" s="1082" t="s">
        <v>478</v>
      </c>
      <c r="R2" s="144" t="s">
        <v>1251</v>
      </c>
      <c r="S2" s="144" t="s">
        <v>1252</v>
      </c>
      <c r="T2" s="1083" t="s">
        <v>1253</v>
      </c>
      <c r="U2" s="1080" t="s">
        <v>1254</v>
      </c>
      <c r="V2" s="1084">
        <v>1</v>
      </c>
      <c r="W2" s="1085"/>
      <c r="X2" s="1085" t="s">
        <v>1255</v>
      </c>
      <c r="Y2" s="1076" t="s">
        <v>1256</v>
      </c>
      <c r="Z2" s="1086"/>
      <c r="AA2" s="1076" t="s">
        <v>1257</v>
      </c>
      <c r="AB2" s="1087" t="s">
        <v>1257</v>
      </c>
      <c r="AC2" s="1076" t="s">
        <v>1258</v>
      </c>
      <c r="AD2" s="1087" t="s">
        <v>1258</v>
      </c>
      <c r="AF2" s="1078" t="s">
        <v>1254</v>
      </c>
      <c r="AH2" s="1077" t="s">
        <v>1259</v>
      </c>
      <c r="AI2" s="1077" t="s">
        <v>1259</v>
      </c>
      <c r="AK2" s="1077" t="s">
        <v>1260</v>
      </c>
      <c r="AM2" s="1077" t="s">
        <v>1261</v>
      </c>
      <c r="AP2" s="1088" t="s">
        <v>1255</v>
      </c>
      <c r="AQ2" s="1089" t="s">
        <v>1255</v>
      </c>
      <c r="AS2" s="1076" t="s">
        <v>1262</v>
      </c>
      <c r="AU2" s="1121" t="s">
        <v>1263</v>
      </c>
      <c r="AW2" s="1121" t="s">
        <v>1264</v>
      </c>
      <c r="AX2" s="1121" t="s">
        <v>1264</v>
      </c>
      <c r="AZ2" s="1121" t="s">
        <v>1265</v>
      </c>
      <c r="BB2" s="1121" t="s">
        <v>1266</v>
      </c>
      <c r="BC2" s="1121" t="s">
        <v>1267</v>
      </c>
      <c r="BE2" s="1121">
        <v>2000</v>
      </c>
      <c r="BF2" s="1121" t="s">
        <v>1268</v>
      </c>
    </row>
    <row customHeight="1" ht="11.25">
      <c r="A3" s="1075" t="s">
        <v>1269</v>
      </c>
      <c r="B3" s="1076">
        <v>2001</v>
      </c>
      <c r="C3" s="1076">
        <v>2023</v>
      </c>
      <c r="D3" s="1076" t="s">
        <v>19</v>
      </c>
      <c r="E3" s="1077" t="s">
        <v>1270</v>
      </c>
      <c r="F3" s="1077" t="s">
        <v>1271</v>
      </c>
      <c r="G3" s="1077" t="s">
        <v>1272</v>
      </c>
      <c r="H3" s="1078" t="s">
        <v>1273</v>
      </c>
      <c r="I3" s="1077" t="s">
        <v>112</v>
      </c>
      <c r="J3" s="1077" t="s">
        <v>586</v>
      </c>
      <c r="K3" s="1079" t="s">
        <v>1274</v>
      </c>
      <c r="L3" s="1080">
        <f>_xlfn.IFERROR(MATCH(K3,OFFER_METHOD,0),0)</f>
        <v>0</v>
      </c>
      <c r="M3" s="1079">
        <v>2</v>
      </c>
      <c r="N3" s="1163" t="s">
        <v>1275</v>
      </c>
      <c r="O3" s="1078" t="s">
        <v>1276</v>
      </c>
      <c r="P3" s="1081" t="s">
        <v>1277</v>
      </c>
      <c r="Q3" s="1082" t="s">
        <v>1278</v>
      </c>
      <c r="R3" s="144" t="s">
        <v>1279</v>
      </c>
      <c r="S3" s="144" t="s">
        <v>1280</v>
      </c>
      <c r="T3" s="1083" t="s">
        <v>1281</v>
      </c>
      <c r="U3" s="1080" t="s">
        <v>1282</v>
      </c>
      <c r="V3" s="1084">
        <v>2</v>
      </c>
      <c r="W3" s="1085"/>
      <c r="X3" s="1085" t="s">
        <v>1283</v>
      </c>
      <c r="Y3" s="1076" t="s">
        <v>1256</v>
      </c>
      <c r="Z3" s="1086"/>
      <c r="AA3" s="1076" t="s">
        <v>1284</v>
      </c>
      <c r="AB3" s="1087" t="s">
        <v>1284</v>
      </c>
      <c r="AC3" s="1076" t="s">
        <v>1285</v>
      </c>
      <c r="AD3" s="1087" t="s">
        <v>1285</v>
      </c>
      <c r="AF3" s="1078" t="s">
        <v>1282</v>
      </c>
      <c r="AH3" s="1077" t="s">
        <v>1286</v>
      </c>
      <c r="AI3" s="1077" t="s">
        <v>1287</v>
      </c>
      <c r="AK3" s="1077" t="s">
        <v>1288</v>
      </c>
      <c r="AM3" s="1077" t="s">
        <v>1289</v>
      </c>
      <c r="AP3" s="1088" t="s">
        <v>1290</v>
      </c>
      <c r="AQ3" s="1089" t="s">
        <v>1290</v>
      </c>
      <c r="AS3" s="1076" t="s">
        <v>1291</v>
      </c>
      <c r="AU3" s="1121" t="s">
        <v>1292</v>
      </c>
      <c r="AW3" s="1121" t="s">
        <v>1293</v>
      </c>
      <c r="AX3" s="1121" t="s">
        <v>1293</v>
      </c>
      <c r="AZ3" s="1121" t="s">
        <v>55</v>
      </c>
      <c r="BB3" s="1121" t="s">
        <v>1294</v>
      </c>
      <c r="BC3" s="1121" t="s">
        <v>1267</v>
      </c>
      <c r="BE3" s="1121">
        <v>2001</v>
      </c>
      <c r="BF3" s="1121" t="s">
        <v>1295</v>
      </c>
      <c r="BH3" s="1068" t="s">
        <v>1296</v>
      </c>
      <c r="BJ3" s="1068" t="s">
        <v>1297</v>
      </c>
      <c r="BL3" s="1068" t="s">
        <v>1298</v>
      </c>
      <c r="BN3" s="1068" t="s">
        <v>1299</v>
      </c>
      <c r="BR3" s="1068" t="s">
        <v>1300</v>
      </c>
      <c r="BS3" s="1429"/>
      <c r="BT3" s="1071"/>
      <c r="BU3" s="1068" t="s">
        <v>1301</v>
      </c>
      <c r="BV3" s="1071"/>
      <c r="BW3" s="1691"/>
      <c r="BX3" s="1693" t="s">
        <v>1302</v>
      </c>
      <c r="CA3" s="1068" t="s">
        <v>1303</v>
      </c>
    </row>
    <row customHeight="1" ht="11.25">
      <c r="A4" s="1075" t="s">
        <v>1304</v>
      </c>
      <c r="B4" s="1076">
        <v>2002</v>
      </c>
      <c r="C4" s="1076">
        <v>2024</v>
      </c>
      <c r="E4" s="1077" t="s">
        <v>1305</v>
      </c>
      <c r="F4" s="1077" t="s">
        <v>1306</v>
      </c>
      <c r="H4" s="1078" t="s">
        <v>1307</v>
      </c>
      <c r="I4" s="1077" t="s">
        <v>92</v>
      </c>
      <c r="J4" s="1077" t="s">
        <v>1308</v>
      </c>
      <c r="K4" s="1079" t="s">
        <v>1309</v>
      </c>
      <c r="L4" s="1080">
        <f>_xlfn.IFERROR(MATCH(K4,OFFER_METHOD,0),0)</f>
        <v>0</v>
      </c>
      <c r="M4" s="1079">
        <v>3</v>
      </c>
      <c r="N4" s="1163" t="s">
        <v>1310</v>
      </c>
      <c r="O4" s="1077" t="s">
        <v>1311</v>
      </c>
      <c r="Q4" s="1082" t="s">
        <v>1312</v>
      </c>
      <c r="R4" s="144" t="s">
        <v>1313</v>
      </c>
      <c r="S4" s="144" t="s">
        <v>1314</v>
      </c>
      <c r="T4" s="1083" t="s">
        <v>1315</v>
      </c>
      <c r="U4" s="1080" t="s">
        <v>1316</v>
      </c>
      <c r="V4" s="1084">
        <v>3</v>
      </c>
      <c r="W4" s="1085"/>
      <c r="X4" s="1085" t="s">
        <v>1317</v>
      </c>
      <c r="Y4" s="1076" t="s">
        <v>1256</v>
      </c>
      <c r="Z4" s="1092"/>
      <c r="AC4" s="1076" t="s">
        <v>1318</v>
      </c>
      <c r="AD4" s="1087" t="s">
        <v>1318</v>
      </c>
      <c r="AF4" s="1078" t="s">
        <v>1316</v>
      </c>
      <c r="AH4" s="1078" t="s">
        <v>1319</v>
      </c>
      <c r="AK4" s="1077" t="s">
        <v>1320</v>
      </c>
      <c r="AM4" s="1077" t="s">
        <v>1321</v>
      </c>
      <c r="AP4" s="1088" t="s">
        <v>1283</v>
      </c>
      <c r="AQ4" s="1089" t="s">
        <v>1283</v>
      </c>
      <c r="AS4" s="1076" t="s">
        <v>1322</v>
      </c>
      <c r="AU4" s="1121" t="s">
        <v>1323</v>
      </c>
      <c r="AW4" s="1121" t="s">
        <v>1324</v>
      </c>
      <c r="AX4" s="1121" t="s">
        <v>1324</v>
      </c>
      <c r="AZ4" s="1121" t="s">
        <v>1325</v>
      </c>
      <c r="BB4" s="1121" t="s">
        <v>1326</v>
      </c>
      <c r="BC4" s="1121" t="s">
        <v>1327</v>
      </c>
      <c r="BE4" s="1121">
        <v>2002</v>
      </c>
      <c r="BF4" s="1121" t="s">
        <v>1328</v>
      </c>
      <c r="BH4" s="1069" t="s">
        <v>1329</v>
      </c>
      <c r="BJ4" s="1069" t="s">
        <v>1329</v>
      </c>
      <c r="BL4" s="1069" t="s">
        <v>1329</v>
      </c>
      <c r="BN4" s="1069" t="s">
        <v>1329</v>
      </c>
      <c r="BQ4" s="1433" t="s">
        <v>1330</v>
      </c>
      <c r="BR4" s="1160" t="s">
        <v>1331</v>
      </c>
      <c r="BS4" s="275"/>
      <c r="BT4" s="1433" t="s">
        <v>1332</v>
      </c>
      <c r="BU4" s="1160" t="s">
        <v>1333</v>
      </c>
      <c r="BV4" s="1071"/>
      <c r="BW4" s="1698" t="s">
        <v>1334</v>
      </c>
      <c r="BX4" s="1692" t="s">
        <v>1335</v>
      </c>
      <c r="BZ4" s="1433" t="s">
        <v>1336</v>
      </c>
      <c r="CA4" s="1160" t="s">
        <v>1337</v>
      </c>
    </row>
    <row customHeight="1" ht="11.25">
      <c r="A5" s="1075" t="s">
        <v>1338</v>
      </c>
      <c r="B5" s="1076">
        <v>2003</v>
      </c>
      <c r="C5" s="1076">
        <v>2025</v>
      </c>
      <c r="E5" s="1077" t="s">
        <v>1339</v>
      </c>
      <c r="F5" s="1077" t="s">
        <v>1340</v>
      </c>
      <c r="H5" s="1078" t="s">
        <v>1341</v>
      </c>
      <c r="I5" s="1077" t="s">
        <v>93</v>
      </c>
      <c r="K5" s="1079" t="s">
        <v>1342</v>
      </c>
      <c r="L5" s="1080">
        <f>_xlfn.IFERROR(MATCH(K5,OFFER_METHOD,0),0)</f>
        <v>0</v>
      </c>
      <c r="M5" s="1079">
        <v>4</v>
      </c>
      <c r="N5" s="1093" t="s">
        <v>1343</v>
      </c>
      <c r="O5" s="1077" t="s">
        <v>1344</v>
      </c>
      <c r="Q5" s="1082" t="s">
        <v>1345</v>
      </c>
      <c r="R5" s="144" t="s">
        <v>1346</v>
      </c>
      <c r="T5" s="1078" t="s">
        <v>1347</v>
      </c>
      <c r="U5" s="1080" t="s">
        <v>1348</v>
      </c>
      <c r="V5" s="1084">
        <v>4</v>
      </c>
      <c r="W5" s="1085"/>
      <c r="X5" s="1085" t="s">
        <v>200</v>
      </c>
      <c r="Y5" s="1076" t="s">
        <v>1349</v>
      </c>
      <c r="Z5" s="1092">
        <v>1</v>
      </c>
      <c r="AF5" s="1078" t="s">
        <v>1350</v>
      </c>
      <c r="AH5" s="1077" t="s">
        <v>1351</v>
      </c>
      <c r="AK5" s="1077" t="s">
        <v>1352</v>
      </c>
      <c r="AM5" s="1077" t="s">
        <v>1353</v>
      </c>
      <c r="AP5" s="1088" t="s">
        <v>200</v>
      </c>
      <c r="AQ5" s="1089" t="s">
        <v>200</v>
      </c>
      <c r="AU5" s="1121" t="s">
        <v>1354</v>
      </c>
      <c r="AW5" s="1121" t="s">
        <v>1355</v>
      </c>
      <c r="AX5" s="1121" t="s">
        <v>1355</v>
      </c>
      <c r="AZ5" s="1121" t="s">
        <v>1356</v>
      </c>
      <c r="BB5" s="1121" t="s">
        <v>1357</v>
      </c>
      <c r="BC5" s="1121" t="s">
        <v>1358</v>
      </c>
      <c r="BE5" s="1121">
        <v>2003</v>
      </c>
      <c r="BF5" s="1121" t="s">
        <v>1359</v>
      </c>
      <c r="BH5" s="1069" t="s">
        <v>1360</v>
      </c>
      <c r="BJ5" s="1069" t="s">
        <v>1360</v>
      </c>
      <c r="BL5" s="1069" t="s">
        <v>1360</v>
      </c>
      <c r="BN5" s="1069" t="s">
        <v>1361</v>
      </c>
      <c r="BQ5" s="1282">
        <v>4213775</v>
      </c>
      <c r="BR5" s="1069" t="s">
        <v>1255</v>
      </c>
      <c r="BS5" s="1430"/>
      <c r="BT5" s="1282">
        <v>64236871</v>
      </c>
      <c r="BU5" s="1069" t="s">
        <v>261</v>
      </c>
      <c r="BV5" s="1071"/>
      <c r="BW5" s="1696">
        <v>4213767</v>
      </c>
      <c r="BX5" s="1694" t="s">
        <v>1362</v>
      </c>
      <c r="BZ5" s="1282">
        <v>64237509</v>
      </c>
      <c r="CA5" s="1296" t="s">
        <v>1363</v>
      </c>
    </row>
    <row customHeight="1" ht="11.25">
      <c r="A6" s="1075" t="s">
        <v>1364</v>
      </c>
      <c r="B6" s="1076">
        <v>2004</v>
      </c>
      <c r="C6" s="1076">
        <v>2026</v>
      </c>
      <c r="E6" s="1077" t="s">
        <v>1365</v>
      </c>
      <c r="F6" s="1094"/>
      <c r="H6" s="1078" t="s">
        <v>1366</v>
      </c>
      <c r="I6" s="1077" t="s">
        <v>113</v>
      </c>
      <c r="J6" s="1068" t="s">
        <v>1367</v>
      </c>
      <c r="L6" s="1080">
        <f>SUM(kind_of_control_method_filter)</f>
        <v>0</v>
      </c>
      <c r="N6" s="1093" t="s">
        <v>1368</v>
      </c>
      <c r="O6" s="1077" t="s">
        <v>1369</v>
      </c>
      <c r="R6" s="144" t="s">
        <v>478</v>
      </c>
      <c r="T6" s="1078" t="s">
        <v>1370</v>
      </c>
      <c r="U6" s="1080" t="s">
        <v>1350</v>
      </c>
      <c r="V6" s="1084">
        <v>5</v>
      </c>
      <c r="W6" s="1085"/>
      <c r="X6" s="1076" t="s">
        <v>206</v>
      </c>
      <c r="Y6" s="1076" t="s">
        <v>1371</v>
      </c>
      <c r="Z6" s="1092"/>
      <c r="AA6" s="1095"/>
      <c r="AH6" s="1077" t="s">
        <v>1372</v>
      </c>
      <c r="AK6" s="1077" t="s">
        <v>1373</v>
      </c>
      <c r="AM6" s="1077" t="s">
        <v>1374</v>
      </c>
      <c r="AP6" s="1088" t="s">
        <v>206</v>
      </c>
      <c r="AQ6" s="1089" t="s">
        <v>206</v>
      </c>
      <c r="AU6" s="1121" t="s">
        <v>1375</v>
      </c>
      <c r="AW6" s="1121" t="s">
        <v>1376</v>
      </c>
      <c r="AX6" s="1121" t="s">
        <v>1376</v>
      </c>
      <c r="BB6" s="1121" t="s">
        <v>1377</v>
      </c>
      <c r="BC6" s="1121" t="s">
        <v>1358</v>
      </c>
      <c r="BE6" s="1121">
        <v>2004</v>
      </c>
      <c r="BF6" s="1121" t="s">
        <v>1378</v>
      </c>
      <c r="BH6" s="1069" t="s">
        <v>1379</v>
      </c>
      <c r="BJ6" s="1069" t="s">
        <v>1380</v>
      </c>
      <c r="BL6" s="1069" t="s">
        <v>1380</v>
      </c>
      <c r="BN6" s="1069" t="s">
        <v>1381</v>
      </c>
      <c r="BQ6" s="1282">
        <v>4213784</v>
      </c>
      <c r="BR6" s="1296" t="s">
        <v>1290</v>
      </c>
      <c r="BS6" s="1431"/>
      <c r="BT6" s="1282">
        <v>64236872</v>
      </c>
      <c r="BU6" s="1069" t="s">
        <v>266</v>
      </c>
      <c r="BV6" s="1071"/>
      <c r="BW6" s="1696">
        <v>4213768</v>
      </c>
      <c r="BX6" s="1694" t="s">
        <v>286</v>
      </c>
      <c r="BZ6" s="1282">
        <v>64237510</v>
      </c>
      <c r="CA6" s="1069" t="s">
        <v>1382</v>
      </c>
    </row>
    <row customHeight="1" ht="11.25">
      <c r="A7" s="1075" t="s">
        <v>1383</v>
      </c>
      <c r="B7" s="1076">
        <v>2005</v>
      </c>
      <c r="E7" s="1077" t="s">
        <v>1384</v>
      </c>
      <c r="F7" s="1094"/>
      <c r="H7" s="1078" t="s">
        <v>1385</v>
      </c>
      <c r="I7" s="1077" t="s">
        <v>94</v>
      </c>
      <c r="J7" s="1077" t="s">
        <v>1386</v>
      </c>
      <c r="N7" s="1097" t="s">
        <v>1387</v>
      </c>
      <c r="O7" s="1077" t="s">
        <v>1388</v>
      </c>
      <c r="U7" s="1080" t="s">
        <v>19</v>
      </c>
      <c r="V7" s="371" t="s">
        <v>94</v>
      </c>
      <c r="W7" s="1085"/>
      <c r="X7" s="1076" t="s">
        <v>212</v>
      </c>
      <c r="Y7" s="1076" t="s">
        <v>1349</v>
      </c>
      <c r="Z7" s="1092"/>
      <c r="AA7" s="1095"/>
      <c r="AH7" s="1077" t="s">
        <v>1389</v>
      </c>
      <c r="AK7" s="1077" t="s">
        <v>1390</v>
      </c>
      <c r="AM7" s="1077" t="s">
        <v>1391</v>
      </c>
      <c r="AP7" s="1088" t="s">
        <v>212</v>
      </c>
      <c r="AQ7" s="1089" t="s">
        <v>212</v>
      </c>
      <c r="AU7" s="1121" t="s">
        <v>1392</v>
      </c>
      <c r="AW7" s="1121" t="s">
        <v>1393</v>
      </c>
      <c r="AX7" s="1121" t="s">
        <v>1393</v>
      </c>
      <c r="AZ7" s="1068" t="s">
        <v>1394</v>
      </c>
      <c r="BB7" s="1121" t="s">
        <v>1395</v>
      </c>
      <c r="BC7" s="1121" t="s">
        <v>1358</v>
      </c>
      <c r="BE7" s="1121">
        <v>2005</v>
      </c>
      <c r="BF7" s="1121" t="s">
        <v>1396</v>
      </c>
      <c r="BH7" s="1069" t="s">
        <v>1397</v>
      </c>
      <c r="BJ7" s="1069" t="s">
        <v>1379</v>
      </c>
      <c r="BL7" s="1069" t="s">
        <v>1379</v>
      </c>
      <c r="BN7" s="1069" t="s">
        <v>1398</v>
      </c>
      <c r="BQ7" s="1282">
        <v>4213781</v>
      </c>
      <c r="BR7" s="1069" t="s">
        <v>1283</v>
      </c>
      <c r="BS7" s="1430"/>
      <c r="BT7" s="1282">
        <v>64236873</v>
      </c>
      <c r="BU7" s="1069" t="s">
        <v>271</v>
      </c>
      <c r="BV7" s="1071"/>
      <c r="BW7" s="1696">
        <v>4213769</v>
      </c>
      <c r="BX7" s="1694" t="s">
        <v>1399</v>
      </c>
      <c r="BZ7" s="1282">
        <v>64237511</v>
      </c>
      <c r="CA7" s="1069" t="s">
        <v>301</v>
      </c>
    </row>
    <row customHeight="1" ht="11.25">
      <c r="A8" s="1075" t="s">
        <v>1400</v>
      </c>
      <c r="B8" s="1076">
        <v>2006</v>
      </c>
      <c r="E8" s="1077" t="s">
        <v>1401</v>
      </c>
      <c r="F8" s="1094"/>
      <c r="H8" s="1078" t="s">
        <v>1402</v>
      </c>
      <c r="I8" s="1077" t="s">
        <v>95</v>
      </c>
      <c r="J8" s="1077" t="s">
        <v>1403</v>
      </c>
      <c r="N8" s="1164" t="s">
        <v>1404</v>
      </c>
      <c r="O8" s="1077" t="s">
        <v>1405</v>
      </c>
      <c r="V8" s="371" t="s">
        <v>95</v>
      </c>
      <c r="W8" s="1085"/>
      <c r="X8" s="1076" t="s">
        <v>218</v>
      </c>
      <c r="Y8" s="1076" t="s">
        <v>1349</v>
      </c>
      <c r="Z8" s="1092"/>
      <c r="AA8" s="1095"/>
      <c r="AK8" s="1077" t="s">
        <v>1406</v>
      </c>
      <c r="AP8" s="1088" t="s">
        <v>218</v>
      </c>
      <c r="AQ8" s="1089" t="s">
        <v>218</v>
      </c>
      <c r="AU8" s="1121" t="s">
        <v>1407</v>
      </c>
      <c r="AW8" s="1121" t="s">
        <v>1408</v>
      </c>
      <c r="AX8" s="1121" t="s">
        <v>1408</v>
      </c>
      <c r="AZ8" s="1121" t="s">
        <v>1409</v>
      </c>
      <c r="BB8" s="1121" t="s">
        <v>1410</v>
      </c>
      <c r="BC8" s="1121" t="s">
        <v>1358</v>
      </c>
      <c r="BE8" s="1121">
        <v>2006</v>
      </c>
      <c r="BF8" s="1121" t="s">
        <v>1411</v>
      </c>
      <c r="BH8" s="1069" t="s">
        <v>1412</v>
      </c>
      <c r="BJ8" s="1069" t="s">
        <v>1413</v>
      </c>
      <c r="BL8" s="1069" t="s">
        <v>1413</v>
      </c>
      <c r="BN8" s="1069" t="s">
        <v>1414</v>
      </c>
      <c r="BQ8" s="1282">
        <v>4213776</v>
      </c>
      <c r="BR8" s="1069" t="s">
        <v>200</v>
      </c>
      <c r="BS8" s="1430"/>
      <c r="BT8" s="1282">
        <v>64236874</v>
      </c>
      <c r="BU8" s="1296" t="s">
        <v>1415</v>
      </c>
      <c r="BV8" s="1071"/>
      <c r="BW8" s="1696">
        <v>4213770</v>
      </c>
      <c r="BX8" s="1697" t="s">
        <v>1416</v>
      </c>
      <c r="BZ8" s="1282">
        <v>64237512</v>
      </c>
      <c r="CA8" s="1069" t="s">
        <v>296</v>
      </c>
    </row>
    <row customHeight="1" ht="11.25">
      <c r="A9" s="1075" t="s">
        <v>1417</v>
      </c>
      <c r="B9" s="1076">
        <v>2007</v>
      </c>
      <c r="E9" s="1077" t="s">
        <v>1418</v>
      </c>
      <c r="F9" s="1094"/>
      <c r="G9" s="1068" t="s">
        <v>1419</v>
      </c>
      <c r="H9" s="1068" t="s">
        <v>1420</v>
      </c>
      <c r="I9" s="1077" t="s">
        <v>114</v>
      </c>
      <c r="O9" s="1077" t="s">
        <v>1421</v>
      </c>
      <c r="V9" s="371" t="s">
        <v>114</v>
      </c>
      <c r="W9" s="1085"/>
      <c r="X9" s="1076" t="s">
        <v>224</v>
      </c>
      <c r="Y9" s="1076" t="s">
        <v>1256</v>
      </c>
      <c r="Z9" s="1092">
        <v>1</v>
      </c>
      <c r="AA9" s="1095"/>
      <c r="AK9" s="1077" t="s">
        <v>1422</v>
      </c>
      <c r="AP9" s="1088" t="s">
        <v>1423</v>
      </c>
      <c r="AQ9" s="1089" t="s">
        <v>1423</v>
      </c>
      <c r="AW9" s="1121" t="s">
        <v>1424</v>
      </c>
      <c r="AX9" s="1121" t="s">
        <v>1424</v>
      </c>
      <c r="AZ9" s="1121" t="s">
        <v>1425</v>
      </c>
      <c r="BB9" s="1121" t="s">
        <v>1426</v>
      </c>
      <c r="BC9" s="1121" t="s">
        <v>1358</v>
      </c>
      <c r="BE9" s="1121">
        <v>2007</v>
      </c>
      <c r="BF9" s="1121" t="s">
        <v>1427</v>
      </c>
      <c r="BH9" s="1069" t="s">
        <v>1428</v>
      </c>
      <c r="BJ9" s="1069" t="s">
        <v>1429</v>
      </c>
      <c r="BL9" s="1069" t="s">
        <v>1429</v>
      </c>
      <c r="BN9" s="1069" t="s">
        <v>1430</v>
      </c>
      <c r="BQ9" s="1282">
        <v>4213777</v>
      </c>
      <c r="BR9" s="1069" t="s">
        <v>206</v>
      </c>
      <c r="BS9" s="1430"/>
      <c r="BT9" s="1282">
        <v>64236875</v>
      </c>
      <c r="BU9" s="1069" t="s">
        <v>276</v>
      </c>
      <c r="BV9" s="1071"/>
      <c r="BW9" s="1691"/>
      <c r="BX9" s="1691"/>
    </row>
    <row customHeight="1" ht="11.25">
      <c r="A10" s="1075" t="s">
        <v>1431</v>
      </c>
      <c r="B10" s="1076">
        <v>2008</v>
      </c>
      <c r="E10" s="1077" t="s">
        <v>1432</v>
      </c>
      <c r="F10" s="1094"/>
      <c r="G10" s="1077" t="s">
        <v>1433</v>
      </c>
      <c r="H10" s="1077" t="s">
        <v>1434</v>
      </c>
      <c r="I10" s="1077" t="s">
        <v>150</v>
      </c>
      <c r="J10" s="1068" t="s">
        <v>1435</v>
      </c>
      <c r="K10" s="1068" t="s">
        <v>1436</v>
      </c>
      <c r="O10" s="1077" t="s">
        <v>1437</v>
      </c>
      <c r="V10" s="372" t="s">
        <v>150</v>
      </c>
      <c r="W10" s="1098"/>
      <c r="X10" s="1098" t="s">
        <v>1438</v>
      </c>
      <c r="Y10" s="1099" t="s">
        <v>1439</v>
      </c>
      <c r="Z10" s="1092"/>
      <c r="AP10" s="1088" t="s">
        <v>1438</v>
      </c>
      <c r="AQ10" s="1089" t="s">
        <v>1438</v>
      </c>
      <c r="AW10" s="1121" t="s">
        <v>1440</v>
      </c>
      <c r="AX10" s="1121" t="s">
        <v>1440</v>
      </c>
      <c r="AZ10" s="1121" t="s">
        <v>1441</v>
      </c>
      <c r="BB10" s="1121" t="s">
        <v>1442</v>
      </c>
      <c r="BC10" s="1121" t="s">
        <v>1358</v>
      </c>
      <c r="BE10" s="1121">
        <v>2008</v>
      </c>
      <c r="BF10" s="1121" t="s">
        <v>1443</v>
      </c>
      <c r="BH10" s="1069" t="s">
        <v>1444</v>
      </c>
      <c r="BJ10" s="1069" t="s">
        <v>1445</v>
      </c>
      <c r="BL10" s="1069" t="s">
        <v>1445</v>
      </c>
      <c r="BN10" s="1069" t="s">
        <v>1446</v>
      </c>
      <c r="BQ10" s="1282">
        <v>4213778</v>
      </c>
      <c r="BR10" s="1069" t="s">
        <v>212</v>
      </c>
      <c r="BS10" s="1430"/>
      <c r="BT10" s="1282">
        <v>64236876</v>
      </c>
      <c r="BU10" s="1069" t="s">
        <v>256</v>
      </c>
      <c r="BV10" s="1071"/>
      <c r="BW10" s="1691"/>
      <c r="BX10" s="1691"/>
    </row>
    <row customHeight="1" ht="11.25">
      <c r="A11" s="1075" t="s">
        <v>1447</v>
      </c>
      <c r="B11" s="1076">
        <v>2009</v>
      </c>
      <c r="E11" s="1077" t="s">
        <v>1448</v>
      </c>
      <c r="F11" s="1094"/>
      <c r="G11" s="1077" t="s">
        <v>1449</v>
      </c>
      <c r="H11" s="1077" t="s">
        <v>1450</v>
      </c>
      <c r="I11" s="1077" t="s">
        <v>151</v>
      </c>
      <c r="J11" s="1078" t="s">
        <v>1451</v>
      </c>
      <c r="K11" s="1100" t="s">
        <v>1452</v>
      </c>
      <c r="O11" s="1078" t="s">
        <v>1453</v>
      </c>
      <c r="V11" s="371" t="s">
        <v>151</v>
      </c>
      <c r="W11" s="276"/>
      <c r="X11" s="1085" t="s">
        <v>1423</v>
      </c>
      <c r="Y11" s="1076" t="s">
        <v>1454</v>
      </c>
      <c r="Z11" s="1092"/>
      <c r="AP11" s="1088" t="s">
        <v>224</v>
      </c>
      <c r="AQ11" s="1090" t="s">
        <v>224</v>
      </c>
      <c r="AW11" s="1121" t="s">
        <v>1455</v>
      </c>
      <c r="AX11" s="1121" t="s">
        <v>1455</v>
      </c>
      <c r="AZ11" s="1121" t="s">
        <v>1456</v>
      </c>
      <c r="BB11" s="1121" t="s">
        <v>1457</v>
      </c>
      <c r="BC11" s="1121" t="s">
        <v>1358</v>
      </c>
      <c r="BE11" s="1121">
        <v>2009</v>
      </c>
      <c r="BF11" s="1121" t="s">
        <v>1458</v>
      </c>
      <c r="BH11" s="1069" t="s">
        <v>1459</v>
      </c>
      <c r="BJ11" s="1069" t="s">
        <v>1428</v>
      </c>
      <c r="BL11" s="1069" t="s">
        <v>1428</v>
      </c>
      <c r="BN11" s="1069" t="s">
        <v>1460</v>
      </c>
      <c r="BQ11" s="1282">
        <v>4213780</v>
      </c>
      <c r="BR11" s="1069" t="s">
        <v>218</v>
      </c>
      <c r="BS11" s="1430"/>
      <c r="BW11" s="1691"/>
      <c r="BX11" s="1691"/>
    </row>
    <row customHeight="1" ht="11.25">
      <c r="A12" s="1075" t="s">
        <v>1461</v>
      </c>
      <c r="B12" s="1076">
        <v>2010</v>
      </c>
      <c r="E12" s="1077" t="s">
        <v>1462</v>
      </c>
      <c r="F12" s="1094"/>
      <c r="G12" s="1077" t="s">
        <v>1450</v>
      </c>
      <c r="I12" s="1077" t="s">
        <v>152</v>
      </c>
      <c r="J12" s="1078" t="s">
        <v>1463</v>
      </c>
      <c r="K12" s="1100" t="s">
        <v>1464</v>
      </c>
      <c r="O12" s="1078" t="s">
        <v>478</v>
      </c>
      <c r="V12" s="371" t="s">
        <v>152</v>
      </c>
      <c r="W12" s="1090"/>
      <c r="X12" s="1085" t="s">
        <v>1465</v>
      </c>
      <c r="Y12" s="1076" t="s">
        <v>1256</v>
      </c>
      <c r="AP12" s="1088"/>
      <c r="AW12" s="1121" t="s">
        <v>151</v>
      </c>
      <c r="AX12" s="1121" t="s">
        <v>151</v>
      </c>
      <c r="AZ12" s="1121" t="s">
        <v>1466</v>
      </c>
      <c r="BB12" s="1121" t="s">
        <v>1467</v>
      </c>
      <c r="BC12" s="1121" t="s">
        <v>1358</v>
      </c>
      <c r="BE12" s="1121">
        <v>2010</v>
      </c>
      <c r="BF12" s="1121" t="s">
        <v>1468</v>
      </c>
      <c r="BH12" s="1069" t="s">
        <v>1469</v>
      </c>
      <c r="BJ12" s="1069" t="s">
        <v>1470</v>
      </c>
      <c r="BL12" s="1069" t="s">
        <v>1470</v>
      </c>
      <c r="BN12" s="1069" t="s">
        <v>1471</v>
      </c>
      <c r="BQ12" s="1282">
        <v>4213779</v>
      </c>
      <c r="BR12" s="1069" t="s">
        <v>1423</v>
      </c>
      <c r="BS12" s="1430"/>
      <c r="BT12" s="1071"/>
      <c r="BU12" s="1071"/>
      <c r="BV12" s="1071"/>
      <c r="BW12" s="1691"/>
      <c r="BX12" s="1691"/>
    </row>
    <row customHeight="1" ht="11.25">
      <c r="A13" s="1075" t="s">
        <v>1472</v>
      </c>
      <c r="B13" s="1076">
        <v>2011</v>
      </c>
      <c r="E13" s="1077" t="s">
        <v>1473</v>
      </c>
      <c r="F13" s="1094"/>
      <c r="I13" s="1077" t="s">
        <v>153</v>
      </c>
      <c r="K13" s="1100" t="s">
        <v>1422</v>
      </c>
      <c r="V13" s="371" t="s">
        <v>153</v>
      </c>
      <c r="W13" s="1090"/>
      <c r="X13" s="1090"/>
      <c r="Y13" s="1090"/>
      <c r="AW13" s="1121" t="s">
        <v>152</v>
      </c>
      <c r="AX13" s="1121" t="s">
        <v>152</v>
      </c>
      <c r="BB13" s="1121" t="s">
        <v>1474</v>
      </c>
      <c r="BC13" s="1121" t="s">
        <v>1475</v>
      </c>
      <c r="BE13" s="1121">
        <v>2011</v>
      </c>
      <c r="BF13" s="1121" t="s">
        <v>1476</v>
      </c>
      <c r="BH13" s="1069" t="s">
        <v>1477</v>
      </c>
      <c r="BJ13" s="1069" t="s">
        <v>1459</v>
      </c>
      <c r="BL13" s="1069" t="s">
        <v>1459</v>
      </c>
      <c r="BN13" s="1069" t="s">
        <v>1478</v>
      </c>
      <c r="BQ13" s="1282">
        <v>4213783</v>
      </c>
      <c r="BR13" s="1069" t="s">
        <v>1438</v>
      </c>
      <c r="BS13" s="1430"/>
      <c r="BT13" s="1071"/>
      <c r="BU13" s="1071"/>
      <c r="BV13" s="1071"/>
      <c r="BW13" s="1695"/>
      <c r="BX13" s="1691"/>
    </row>
    <row customHeight="1" ht="11.25">
      <c r="A14" s="1075" t="s">
        <v>1479</v>
      </c>
      <c r="B14" s="1076">
        <v>2012</v>
      </c>
      <c r="I14" s="1077" t="s">
        <v>154</v>
      </c>
      <c r="J14" s="1068" t="s">
        <v>1480</v>
      </c>
      <c r="N14" s="1068" t="s">
        <v>1481</v>
      </c>
      <c r="V14" s="1084">
        <v>13</v>
      </c>
      <c r="W14" s="1085"/>
      <c r="X14" s="1085" t="s">
        <v>1290</v>
      </c>
      <c r="Y14" s="1076" t="s">
        <v>1256</v>
      </c>
      <c r="AW14" s="1121" t="s">
        <v>153</v>
      </c>
      <c r="AX14" s="1121" t="s">
        <v>153</v>
      </c>
      <c r="AZ14" s="1068" t="s">
        <v>1482</v>
      </c>
      <c r="BB14" s="1121" t="s">
        <v>1483</v>
      </c>
      <c r="BC14" s="1121" t="s">
        <v>1475</v>
      </c>
      <c r="BE14" s="1121">
        <v>2012</v>
      </c>
      <c r="BH14" s="1069" t="s">
        <v>1398</v>
      </c>
      <c r="BJ14" s="1218" t="s">
        <v>1484</v>
      </c>
      <c r="BL14" s="1218" t="s">
        <v>1484</v>
      </c>
      <c r="BN14" s="1069" t="s">
        <v>1485</v>
      </c>
      <c r="BQ14" s="1282">
        <v>4213782</v>
      </c>
      <c r="BR14" s="1069" t="s">
        <v>224</v>
      </c>
      <c r="BS14" s="1430"/>
      <c r="BT14" s="1071"/>
      <c r="BU14" s="1071"/>
      <c r="BV14" s="1071"/>
      <c r="BW14" s="1695"/>
      <c r="BX14" s="1691"/>
    </row>
    <row customHeight="1" ht="19.5">
      <c r="A15" s="1075" t="s">
        <v>1486</v>
      </c>
      <c r="B15" s="1076">
        <v>2013</v>
      </c>
      <c r="E15" s="1699" t="s">
        <v>1487</v>
      </c>
      <c r="G15" s="1068" t="s">
        <v>1488</v>
      </c>
      <c r="H15" s="1068" t="s">
        <v>1489</v>
      </c>
      <c r="I15" s="1079" t="s">
        <v>155</v>
      </c>
      <c r="J15" s="1090" t="s">
        <v>613</v>
      </c>
      <c r="N15" s="1159" t="s">
        <v>1490</v>
      </c>
      <c r="X15" s="1088"/>
      <c r="AW15" s="1121" t="s">
        <v>154</v>
      </c>
      <c r="AX15" s="1121" t="s">
        <v>154</v>
      </c>
      <c r="AZ15" s="1121" t="s">
        <v>1409</v>
      </c>
      <c r="BB15" s="1121" t="s">
        <v>1491</v>
      </c>
      <c r="BC15" s="1121" t="s">
        <v>1475</v>
      </c>
      <c r="BE15" s="1121">
        <v>2013</v>
      </c>
      <c r="BH15" s="1069" t="s">
        <v>1414</v>
      </c>
      <c r="BJ15" s="1218" t="s">
        <v>1492</v>
      </c>
      <c r="BL15" s="1218" t="s">
        <v>1492</v>
      </c>
      <c r="BN15" s="1069" t="s">
        <v>1493</v>
      </c>
      <c r="BR15" s="1071"/>
      <c r="BS15" s="1432"/>
      <c r="BT15" s="1071"/>
      <c r="BU15" s="1071"/>
      <c r="BV15" s="1071"/>
      <c r="BW15" s="1695"/>
      <c r="BX15" s="1691"/>
    </row>
    <row customHeight="1" ht="21">
      <c r="A16" s="1871" t="s">
        <v>1494</v>
      </c>
      <c r="B16" s="1076">
        <v>2014</v>
      </c>
      <c r="E16" s="1700" t="s">
        <v>1495</v>
      </c>
      <c r="G16" s="1077" t="s">
        <v>1496</v>
      </c>
      <c r="H16" s="1077" t="s">
        <v>1497</v>
      </c>
      <c r="I16" s="1079" t="s">
        <v>1498</v>
      </c>
      <c r="J16" s="1090" t="s">
        <v>586</v>
      </c>
      <c r="N16" s="1159" t="s">
        <v>1499</v>
      </c>
      <c r="AW16" s="1121" t="s">
        <v>155</v>
      </c>
      <c r="AX16" s="1121" t="s">
        <v>155</v>
      </c>
      <c r="AZ16" s="1121" t="s">
        <v>1425</v>
      </c>
      <c r="BB16" s="1121" t="s">
        <v>1500</v>
      </c>
      <c r="BC16" s="1121" t="s">
        <v>1475</v>
      </c>
      <c r="BE16" s="1121">
        <v>2014</v>
      </c>
      <c r="BH16" s="1069" t="s">
        <v>1430</v>
      </c>
      <c r="BJ16" s="1218" t="s">
        <v>1501</v>
      </c>
      <c r="BL16" s="1218" t="s">
        <v>1501</v>
      </c>
      <c r="BN16" s="1069" t="s">
        <v>1502</v>
      </c>
      <c r="BR16" s="1071"/>
      <c r="BS16" s="1432"/>
      <c r="BT16" s="1071"/>
      <c r="BU16" s="1071"/>
      <c r="BV16" s="1071"/>
      <c r="BW16" s="1695"/>
      <c r="BX16" s="1691"/>
    </row>
    <row customHeight="1" ht="21">
      <c r="A17" s="1075" t="s">
        <v>1503</v>
      </c>
      <c r="B17" s="1076">
        <v>2015</v>
      </c>
      <c r="G17" s="1077" t="s">
        <v>1450</v>
      </c>
      <c r="H17" s="1077" t="s">
        <v>1450</v>
      </c>
      <c r="I17" s="1077" t="s">
        <v>1504</v>
      </c>
      <c r="N17" s="1159" t="s">
        <v>1505</v>
      </c>
      <c r="X17" s="1088"/>
      <c r="AW17" s="1121" t="s">
        <v>1498</v>
      </c>
      <c r="AX17" s="1121" t="s">
        <v>1498</v>
      </c>
      <c r="AZ17" s="1121" t="s">
        <v>1506</v>
      </c>
      <c r="BB17" s="1121" t="s">
        <v>1507</v>
      </c>
      <c r="BC17" s="1121" t="s">
        <v>1358</v>
      </c>
      <c r="BE17" s="1121">
        <v>2015</v>
      </c>
      <c r="BH17" s="1069" t="s">
        <v>1446</v>
      </c>
      <c r="BJ17" s="1218" t="s">
        <v>1508</v>
      </c>
      <c r="BL17" s="1218" t="s">
        <v>1508</v>
      </c>
      <c r="BN17" s="1069" t="s">
        <v>1509</v>
      </c>
      <c r="BR17" s="1068" t="s">
        <v>1300</v>
      </c>
      <c r="BS17" s="1429"/>
      <c r="BU17" s="1068" t="s">
        <v>1510</v>
      </c>
      <c r="BV17" s="1071"/>
      <c r="BW17" s="1691"/>
      <c r="BX17" s="1693" t="s">
        <v>1511</v>
      </c>
      <c r="CA17" s="1068" t="s">
        <v>1512</v>
      </c>
      <c r="CD17" s="1068" t="s">
        <v>1513</v>
      </c>
    </row>
    <row customHeight="1" ht="21">
      <c r="A18" s="1075" t="s">
        <v>1514</v>
      </c>
      <c r="B18" s="1076">
        <v>2016</v>
      </c>
      <c r="E18" s="2006" t="s">
        <v>1515</v>
      </c>
      <c r="I18" s="1077" t="s">
        <v>1516</v>
      </c>
      <c r="N18" s="1159" t="s">
        <v>1517</v>
      </c>
      <c r="X18" s="1088"/>
      <c r="AW18" s="1121" t="s">
        <v>1504</v>
      </c>
      <c r="AX18" s="1121" t="s">
        <v>1504</v>
      </c>
      <c r="BB18" s="1121" t="s">
        <v>1518</v>
      </c>
      <c r="BC18" s="1121" t="s">
        <v>1358</v>
      </c>
      <c r="BE18" s="1121">
        <v>2016</v>
      </c>
      <c r="BH18" s="1069" t="s">
        <v>1460</v>
      </c>
      <c r="BJ18" s="1218" t="s">
        <v>1519</v>
      </c>
      <c r="BL18" s="1218" t="s">
        <v>1519</v>
      </c>
      <c r="BN18" s="1069" t="s">
        <v>1520</v>
      </c>
      <c r="BQ18" s="1433" t="s">
        <v>1330</v>
      </c>
      <c r="BR18" s="1160" t="s">
        <v>1331</v>
      </c>
      <c r="BS18" s="275"/>
      <c r="BT18" s="1433" t="s">
        <v>1521</v>
      </c>
      <c r="BU18" s="1160" t="s">
        <v>1522</v>
      </c>
      <c r="BV18" s="1071"/>
      <c r="BW18" s="1698" t="s">
        <v>1523</v>
      </c>
      <c r="BX18" s="1692" t="s">
        <v>1524</v>
      </c>
      <c r="BZ18" s="1433" t="s">
        <v>1525</v>
      </c>
      <c r="CA18" s="1160" t="s">
        <v>1526</v>
      </c>
      <c r="CC18" s="1433" t="s">
        <v>1527</v>
      </c>
      <c r="CD18" s="1160" t="s">
        <v>1528</v>
      </c>
    </row>
    <row customHeight="1" ht="21">
      <c r="A19" s="1871" t="s">
        <v>1529</v>
      </c>
      <c r="B19" s="1076">
        <v>2017</v>
      </c>
      <c r="E19" s="1075" t="s">
        <v>162</v>
      </c>
      <c r="I19" s="1077" t="s">
        <v>1530</v>
      </c>
      <c r="N19" s="1159" t="s">
        <v>1531</v>
      </c>
      <c r="X19" s="1088"/>
      <c r="AW19" s="1121" t="s">
        <v>1516</v>
      </c>
      <c r="AX19" s="1121" t="s">
        <v>1516</v>
      </c>
      <c r="AZ19" s="1068" t="s">
        <v>1532</v>
      </c>
      <c r="BB19" s="1121" t="s">
        <v>1533</v>
      </c>
      <c r="BC19" s="1121" t="s">
        <v>1358</v>
      </c>
      <c r="BE19" s="1121">
        <v>2017</v>
      </c>
      <c r="BH19" s="1069" t="s">
        <v>1534</v>
      </c>
      <c r="BJ19" s="1218" t="s">
        <v>1535</v>
      </c>
      <c r="BL19" s="1218" t="s">
        <v>1535</v>
      </c>
      <c r="BQ19" s="1282">
        <v>4190064</v>
      </c>
      <c r="BR19" s="1069" t="s">
        <v>1536</v>
      </c>
      <c r="BS19" s="1430"/>
      <c r="BT19" s="1282">
        <v>4189671</v>
      </c>
      <c r="BU19" s="1069" t="s">
        <v>1537</v>
      </c>
      <c r="BV19" s="1071"/>
      <c r="BW19" s="1696">
        <v>4189706</v>
      </c>
      <c r="BX19" s="1694" t="s">
        <v>1538</v>
      </c>
      <c r="BZ19" s="1282">
        <v>4189714</v>
      </c>
      <c r="CA19" s="1069" t="s">
        <v>1539</v>
      </c>
      <c r="CC19" s="1282">
        <v>4189708</v>
      </c>
      <c r="CD19" s="1069" t="s">
        <v>1540</v>
      </c>
    </row>
    <row customHeight="1" ht="21">
      <c r="A20" s="1075" t="s">
        <v>1541</v>
      </c>
      <c r="B20" s="1076">
        <v>2018</v>
      </c>
      <c r="E20" s="1075" t="s">
        <v>1290</v>
      </c>
      <c r="I20" s="1077" t="s">
        <v>1542</v>
      </c>
      <c r="N20" s="1159" t="s">
        <v>1543</v>
      </c>
      <c r="AW20" s="1121" t="s">
        <v>1530</v>
      </c>
      <c r="AX20" s="1121" t="s">
        <v>1530</v>
      </c>
      <c r="AZ20" s="1121" t="s">
        <v>1544</v>
      </c>
      <c r="BB20" s="1121" t="s">
        <v>1545</v>
      </c>
      <c r="BC20" s="1121" t="s">
        <v>1475</v>
      </c>
      <c r="BE20" s="1121">
        <v>2018</v>
      </c>
      <c r="BH20" s="1069" t="s">
        <v>1471</v>
      </c>
      <c r="BJ20" s="1069" t="s">
        <v>1398</v>
      </c>
      <c r="BL20" s="1069" t="s">
        <v>1398</v>
      </c>
      <c r="BQ20" s="1282">
        <v>4190065</v>
      </c>
      <c r="BR20" s="1069" t="s">
        <v>1546</v>
      </c>
      <c r="BS20" s="1430"/>
      <c r="BT20" s="1282">
        <v>4189672</v>
      </c>
      <c r="BU20" s="1069" t="s">
        <v>1547</v>
      </c>
      <c r="BV20" s="1071"/>
      <c r="BW20" s="1696">
        <v>4189705</v>
      </c>
      <c r="BX20" s="1694" t="s">
        <v>1548</v>
      </c>
      <c r="BZ20" s="1282">
        <v>4189713</v>
      </c>
      <c r="CA20" s="1069" t="s">
        <v>1548</v>
      </c>
      <c r="CC20" s="1282">
        <v>4189709</v>
      </c>
      <c r="CD20" s="1069" t="s">
        <v>1549</v>
      </c>
    </row>
    <row customHeight="1" ht="21">
      <c r="A21" s="1075" t="s">
        <v>1550</v>
      </c>
      <c r="B21" s="1076">
        <v>2019</v>
      </c>
      <c r="I21" s="1077" t="s">
        <v>1551</v>
      </c>
      <c r="N21" s="1159" t="s">
        <v>1552</v>
      </c>
      <c r="AW21" s="1121" t="s">
        <v>1542</v>
      </c>
      <c r="AX21" s="1121" t="s">
        <v>1542</v>
      </c>
      <c r="AZ21" s="1121" t="s">
        <v>1553</v>
      </c>
      <c r="BB21" s="1121" t="s">
        <v>1554</v>
      </c>
      <c r="BC21" s="1121" t="s">
        <v>1358</v>
      </c>
      <c r="BE21" s="1121">
        <v>2019</v>
      </c>
      <c r="BH21" s="1069" t="s">
        <v>1478</v>
      </c>
      <c r="BJ21" s="1069" t="s">
        <v>1414</v>
      </c>
      <c r="BL21" s="1069" t="s">
        <v>1414</v>
      </c>
      <c r="BQ21" s="1282">
        <v>4190066</v>
      </c>
      <c r="BR21" s="1069" t="s">
        <v>1555</v>
      </c>
      <c r="BS21" s="1430"/>
      <c r="BT21" s="1282">
        <v>4189673</v>
      </c>
      <c r="BU21" s="1069" t="s">
        <v>1556</v>
      </c>
      <c r="BV21" s="1071"/>
      <c r="BW21" s="1696">
        <v>4189707</v>
      </c>
      <c r="BX21" s="1694" t="s">
        <v>1557</v>
      </c>
      <c r="BZ21" s="1282">
        <v>4189712</v>
      </c>
      <c r="CA21" s="1069" t="s">
        <v>1558</v>
      </c>
      <c r="CC21" s="1282">
        <v>4189710</v>
      </c>
      <c r="CD21" s="1069" t="s">
        <v>1559</v>
      </c>
    </row>
    <row customHeight="1" ht="21">
      <c r="A22" s="1075" t="s">
        <v>1560</v>
      </c>
      <c r="B22" s="1076">
        <v>2020</v>
      </c>
      <c r="N22" s="1159" t="s">
        <v>1561</v>
      </c>
      <c r="AW22" s="1121" t="s">
        <v>1551</v>
      </c>
      <c r="AX22" s="1121" t="s">
        <v>1551</v>
      </c>
      <c r="AZ22" s="1121" t="s">
        <v>1562</v>
      </c>
      <c r="BB22" s="1121" t="s">
        <v>1563</v>
      </c>
      <c r="BC22" s="1121" t="s">
        <v>1358</v>
      </c>
      <c r="BE22" s="1121">
        <v>2020</v>
      </c>
      <c r="BH22" s="1069" t="s">
        <v>1485</v>
      </c>
      <c r="BJ22" s="1069" t="s">
        <v>1430</v>
      </c>
      <c r="BL22" s="1069" t="s">
        <v>1430</v>
      </c>
      <c r="BQ22" s="1282">
        <v>4190067</v>
      </c>
      <c r="BR22" s="1069" t="s">
        <v>1564</v>
      </c>
      <c r="BS22" s="1430"/>
      <c r="BT22" s="1282">
        <v>4189674</v>
      </c>
      <c r="BU22" s="1069" t="s">
        <v>1565</v>
      </c>
      <c r="BV22" s="1071"/>
      <c r="BW22" s="1071"/>
      <c r="CC22" s="1282">
        <v>4189711</v>
      </c>
      <c r="CD22" s="1069" t="s">
        <v>325</v>
      </c>
    </row>
    <row customHeight="1" ht="21">
      <c r="A23" s="1075" t="s">
        <v>1566</v>
      </c>
      <c r="B23" s="1076">
        <v>2021</v>
      </c>
      <c r="AW23" s="1121" t="s">
        <v>1567</v>
      </c>
      <c r="AX23" s="1121" t="s">
        <v>1567</v>
      </c>
      <c r="AZ23" s="1121" t="s">
        <v>1568</v>
      </c>
      <c r="BB23" s="1121" t="s">
        <v>1569</v>
      </c>
      <c r="BC23" s="1121" t="s">
        <v>1267</v>
      </c>
      <c r="BE23" s="1121">
        <v>2021</v>
      </c>
      <c r="BH23" s="1069" t="s">
        <v>1493</v>
      </c>
      <c r="BJ23" s="1069" t="s">
        <v>1446</v>
      </c>
      <c r="BL23" s="1069" t="s">
        <v>1446</v>
      </c>
      <c r="BQ23" s="1282">
        <v>4190068</v>
      </c>
      <c r="BR23" s="1069" t="s">
        <v>1570</v>
      </c>
      <c r="BS23" s="1430"/>
      <c r="BT23" s="1282">
        <v>4189675</v>
      </c>
      <c r="BU23" s="1069" t="s">
        <v>1571</v>
      </c>
      <c r="BV23" s="1071"/>
      <c r="BW23" s="1071"/>
      <c r="CC23" s="1282">
        <v>5110778</v>
      </c>
      <c r="CD23" s="1069" t="s">
        <v>1572</v>
      </c>
    </row>
    <row customHeight="1" ht="21">
      <c r="A24" s="1075" t="s">
        <v>1573</v>
      </c>
      <c r="B24" s="1076">
        <v>2022</v>
      </c>
      <c r="AW24" s="1121" t="s">
        <v>1574</v>
      </c>
      <c r="AX24" s="1121" t="s">
        <v>1574</v>
      </c>
      <c r="AZ24" s="1121" t="s">
        <v>1575</v>
      </c>
      <c r="BB24" s="1121" t="s">
        <v>1576</v>
      </c>
      <c r="BC24" s="1121" t="s">
        <v>1577</v>
      </c>
      <c r="BE24" s="1121">
        <v>2022</v>
      </c>
      <c r="BH24" s="1069" t="s">
        <v>1502</v>
      </c>
      <c r="BJ24" s="1069" t="s">
        <v>1460</v>
      </c>
      <c r="BL24" s="1069" t="s">
        <v>1460</v>
      </c>
      <c r="BQ24" s="1282">
        <v>4190069</v>
      </c>
      <c r="BR24" s="1069" t="s">
        <v>1578</v>
      </c>
      <c r="BS24" s="1430"/>
      <c r="BT24" s="1282">
        <v>4189676</v>
      </c>
      <c r="BU24" s="1069" t="s">
        <v>1579</v>
      </c>
      <c r="BV24" s="1071"/>
      <c r="BW24" s="1071"/>
      <c r="CC24" s="1282">
        <v>25575374</v>
      </c>
      <c r="CD24" s="1069" t="s">
        <v>1580</v>
      </c>
    </row>
    <row customHeight="1" ht="11.25">
      <c r="A25" s="1075" t="s">
        <v>1581</v>
      </c>
      <c r="B25" s="1076">
        <v>2023</v>
      </c>
      <c r="AW25" s="1121" t="s">
        <v>1582</v>
      </c>
      <c r="AX25" s="1121" t="s">
        <v>1582</v>
      </c>
      <c r="AZ25" s="1121" t="s">
        <v>1583</v>
      </c>
      <c r="BB25" s="1121" t="s">
        <v>1584</v>
      </c>
      <c r="BC25" s="1121" t="s">
        <v>1577</v>
      </c>
      <c r="BE25" s="1121">
        <v>2023</v>
      </c>
      <c r="BH25" s="1069" t="s">
        <v>1509</v>
      </c>
      <c r="BJ25" s="1069" t="s">
        <v>1534</v>
      </c>
      <c r="BL25" s="1069" t="s">
        <v>1534</v>
      </c>
      <c r="BQ25" s="1282">
        <v>4190070</v>
      </c>
      <c r="BR25" s="1069" t="s">
        <v>1585</v>
      </c>
      <c r="BS25" s="1430"/>
      <c r="BT25" s="1282">
        <v>4189677</v>
      </c>
      <c r="BU25" s="1069" t="s">
        <v>1586</v>
      </c>
      <c r="BV25" s="1071"/>
      <c r="BW25" s="1071"/>
    </row>
    <row customHeight="1" ht="11.25">
      <c r="A26" s="1075" t="s">
        <v>1587</v>
      </c>
      <c r="B26" s="1076">
        <v>2024</v>
      </c>
      <c r="J26" s="1732" t="s">
        <v>1588</v>
      </c>
      <c r="AX26" s="1121" t="s">
        <v>1589</v>
      </c>
      <c r="AZ26" s="1121" t="s">
        <v>1453</v>
      </c>
      <c r="BB26" s="1121" t="s">
        <v>1590</v>
      </c>
      <c r="BC26" s="1121" t="s">
        <v>1577</v>
      </c>
      <c r="BE26" s="1121">
        <v>2024</v>
      </c>
      <c r="BH26" s="1069" t="s">
        <v>1520</v>
      </c>
      <c r="BJ26" s="1069" t="s">
        <v>1471</v>
      </c>
      <c r="BL26" s="1069" t="s">
        <v>1471</v>
      </c>
      <c r="BQ26" s="1282">
        <v>4190071</v>
      </c>
      <c r="BR26" s="1069" t="s">
        <v>1591</v>
      </c>
      <c r="BS26" s="1430"/>
      <c r="BV26" s="1071"/>
      <c r="BW26" s="1071"/>
    </row>
    <row customHeight="1" ht="11.25">
      <c r="A27" s="1075" t="s">
        <v>1592</v>
      </c>
      <c r="B27" s="1076">
        <v>2025</v>
      </c>
      <c r="J27" s="177" t="s">
        <v>173</v>
      </c>
      <c r="AX27" s="1121" t="s">
        <v>1593</v>
      </c>
      <c r="BB27" s="1121" t="s">
        <v>1594</v>
      </c>
      <c r="BC27" s="1121" t="s">
        <v>1577</v>
      </c>
      <c r="BE27" s="1121">
        <v>2025</v>
      </c>
      <c r="BH27" s="1071" t="s">
        <v>28</v>
      </c>
      <c r="BJ27" s="1069" t="s">
        <v>1478</v>
      </c>
      <c r="BL27" s="1069" t="s">
        <v>1478</v>
      </c>
      <c r="BN27" s="1071" t="s">
        <v>28</v>
      </c>
      <c r="BQ27" s="1282">
        <v>4190072</v>
      </c>
      <c r="BR27" s="1069" t="s">
        <v>1595</v>
      </c>
      <c r="BS27" s="1430"/>
      <c r="BV27" s="1071"/>
      <c r="BW27" s="1071"/>
    </row>
    <row customHeight="1" ht="11.25">
      <c r="A28" s="1075" t="s">
        <v>1596</v>
      </c>
      <c r="D28" s="1102"/>
      <c r="E28" s="1103"/>
      <c r="F28" s="1103"/>
      <c r="H28" s="1104" t="s">
        <v>1597</v>
      </c>
      <c r="AX28" s="1121" t="s">
        <v>1598</v>
      </c>
      <c r="AZ28" s="1068" t="s">
        <v>1599</v>
      </c>
      <c r="BB28" s="1121" t="s">
        <v>1600</v>
      </c>
      <c r="BC28" s="1121" t="s">
        <v>1601</v>
      </c>
      <c r="BE28" s="1121">
        <v>2026</v>
      </c>
      <c r="BH28" s="1071" t="s">
        <v>28</v>
      </c>
      <c r="BJ28" s="1069" t="s">
        <v>1485</v>
      </c>
      <c r="BL28" s="1069" t="s">
        <v>1485</v>
      </c>
      <c r="BN28" s="1071" t="s">
        <v>28</v>
      </c>
      <c r="BQ28" s="1282">
        <v>4190073</v>
      </c>
      <c r="BR28" s="1069" t="s">
        <v>1602</v>
      </c>
      <c r="BS28" s="1430"/>
      <c r="BV28" s="1071"/>
      <c r="BW28" s="1071"/>
    </row>
    <row customHeight="1" ht="11.25">
      <c r="A29" s="1075" t="s">
        <v>1603</v>
      </c>
      <c r="D29" s="1105" t="s">
        <v>1604</v>
      </c>
      <c r="E29" s="1106" t="str">
        <f>IF(TEMPLATE_GROUP="","",INDEX(StartDateList,MATCH(TEMPLATE_GROUP,CodeTemplateList,0),1))</f>
        <v>01.01.2026</v>
      </c>
      <c r="F29" s="1106" t="str">
        <f>IF(TEMPLATE_GROUP="","",INDEX(EndDateList,MATCH(TEMPLATE_GROUP,CodeTemplateList,0),1))</f>
        <v>31.12.2026</v>
      </c>
      <c r="H29" s="1107" t="s">
        <v>1605</v>
      </c>
      <c r="AX29" s="1121" t="s">
        <v>1606</v>
      </c>
      <c r="AZ29" s="1121" t="s">
        <v>1251</v>
      </c>
      <c r="BB29" s="1121" t="s">
        <v>1453</v>
      </c>
      <c r="BC29" s="1092"/>
      <c r="BE29" s="1121">
        <v>2027</v>
      </c>
      <c r="BJ29" s="1069" t="s">
        <v>1493</v>
      </c>
      <c r="BL29" s="1069" t="s">
        <v>1493</v>
      </c>
    </row>
    <row customHeight="1" ht="11.25">
      <c r="A30" s="1075" t="s">
        <v>1607</v>
      </c>
      <c r="D30" s="1108"/>
      <c r="E30" s="1109"/>
      <c r="F30" s="1109"/>
      <c r="AX30" s="1121" t="s">
        <v>1608</v>
      </c>
      <c r="AZ30" s="1121" t="s">
        <v>1279</v>
      </c>
      <c r="BE30" s="1121">
        <v>2028</v>
      </c>
      <c r="BJ30" s="1069" t="s">
        <v>1609</v>
      </c>
      <c r="BL30" s="1069" t="s">
        <v>1609</v>
      </c>
    </row>
    <row customHeight="1" ht="12.75">
      <c r="A31" s="1075" t="s">
        <v>1610</v>
      </c>
      <c r="D31" s="1102"/>
      <c r="E31" s="1103"/>
      <c r="F31" s="1103"/>
      <c r="H31" s="1110"/>
      <c r="AX31" s="1121" t="s">
        <v>1611</v>
      </c>
      <c r="AZ31" s="1121" t="s">
        <v>1612</v>
      </c>
      <c r="BE31" s="1121">
        <v>2029</v>
      </c>
      <c r="BJ31" s="1069" t="s">
        <v>1613</v>
      </c>
      <c r="BL31" s="1069" t="s">
        <v>1613</v>
      </c>
    </row>
    <row customHeight="1" ht="11.25">
      <c r="A32" s="1075" t="s">
        <v>1614</v>
      </c>
      <c r="D32" s="1105" t="s">
        <v>1615</v>
      </c>
      <c r="E32" s="1106" t="str">
        <f>IF(TEMPLATE_GROUP="","",INDEX(StartDateList,MATCH(TEMPLATE_GROUP,CodeTemplateList,0),1))</f>
        <v>01.01.2026</v>
      </c>
      <c r="F32" s="1106" t="str">
        <f>IF(TEMPLATE_GROUP="","",INDEX(EndDateList,MATCH(TEMPLATE_GROUP,CodeTemplateList,0),1))</f>
        <v>31.12.2026</v>
      </c>
      <c r="H32" s="1111" t="s">
        <v>1616</v>
      </c>
      <c r="O32" s="1075" t="s">
        <v>479</v>
      </c>
      <c r="AX32" s="1121" t="s">
        <v>1617</v>
      </c>
      <c r="AZ32" s="1121" t="s">
        <v>1346</v>
      </c>
      <c r="BE32" s="1121">
        <v>2030</v>
      </c>
      <c r="BJ32" s="1069" t="s">
        <v>1502</v>
      </c>
      <c r="BL32" s="1069" t="s">
        <v>1502</v>
      </c>
    </row>
    <row customHeight="1" ht="11.25">
      <c r="A33" s="1075" t="s">
        <v>1618</v>
      </c>
      <c r="O33" s="1075" t="s">
        <v>1276</v>
      </c>
      <c r="AX33" s="1121" t="s">
        <v>1619</v>
      </c>
      <c r="AZ33" s="1121" t="s">
        <v>478</v>
      </c>
      <c r="BE33" s="1121">
        <v>2031</v>
      </c>
      <c r="BJ33" s="1069" t="s">
        <v>1509</v>
      </c>
      <c r="BL33" s="1069" t="s">
        <v>1509</v>
      </c>
    </row>
    <row customHeight="1" ht="11.25">
      <c r="A34" s="1075" t="s">
        <v>1620</v>
      </c>
      <c r="O34" s="1075" t="s">
        <v>1311</v>
      </c>
      <c r="AX34" s="1121" t="s">
        <v>1621</v>
      </c>
      <c r="BE34" s="1121">
        <v>2032</v>
      </c>
      <c r="BJ34" s="1069" t="s">
        <v>1520</v>
      </c>
      <c r="BL34" s="1069" t="s">
        <v>1520</v>
      </c>
    </row>
    <row customHeight="1" ht="11.25">
      <c r="A35" s="1075" t="s">
        <v>1622</v>
      </c>
      <c r="O35" s="1075" t="s">
        <v>1344</v>
      </c>
      <c r="AX35" s="1121" t="s">
        <v>1623</v>
      </c>
      <c r="AZ35" s="1068" t="s">
        <v>1624</v>
      </c>
      <c r="BE35" s="1121">
        <v>2033</v>
      </c>
      <c r="BL35" s="1069" t="s">
        <v>1625</v>
      </c>
    </row>
    <row customHeight="1" ht="11.25">
      <c r="A36" s="1871" t="s">
        <v>1626</v>
      </c>
      <c r="D36" s="1112" t="s">
        <v>1627</v>
      </c>
      <c r="E36" s="1113" t="s">
        <v>837</v>
      </c>
      <c r="F36" s="1114" t="str">
        <f>INDEX(E37:E41,MATCH(TEMPLATE_SPHERE,F37:F41,0))</f>
        <v>теплоснабжения</v>
      </c>
      <c r="G36" s="1114" t="str">
        <f>INDEX(G37:G41,MATCH(TEMPLATE_SPHERE,F37:F41,0))</f>
        <v>теплоснабжение</v>
      </c>
      <c r="O36" s="1075" t="s">
        <v>1369</v>
      </c>
      <c r="AX36" s="1121" t="s">
        <v>1628</v>
      </c>
      <c r="AZ36" s="1121" t="s">
        <v>478</v>
      </c>
      <c r="BE36" s="1121">
        <v>2034</v>
      </c>
      <c r="BL36" s="1069" t="s">
        <v>1629</v>
      </c>
    </row>
    <row customHeight="1" ht="11.25">
      <c r="A37" s="1075" t="s">
        <v>1630</v>
      </c>
      <c r="E37" s="408" t="s">
        <v>1631</v>
      </c>
      <c r="F37" s="1115" t="s">
        <v>837</v>
      </c>
      <c r="G37" s="408" t="s">
        <v>1632</v>
      </c>
      <c r="O37" s="1075" t="s">
        <v>1388</v>
      </c>
      <c r="AX37" s="1121" t="s">
        <v>1633</v>
      </c>
      <c r="AZ37" s="1121" t="s">
        <v>1278</v>
      </c>
      <c r="BE37" s="1121">
        <v>2035</v>
      </c>
    </row>
    <row customHeight="1" ht="11.25">
      <c r="A38" s="1075" t="s">
        <v>1634</v>
      </c>
      <c r="E38" s="408" t="s">
        <v>1635</v>
      </c>
      <c r="F38" s="1116" t="s">
        <v>883</v>
      </c>
      <c r="G38" s="408" t="s">
        <v>1636</v>
      </c>
      <c r="O38" s="1075" t="s">
        <v>1405</v>
      </c>
      <c r="AX38" s="1121" t="s">
        <v>1637</v>
      </c>
      <c r="AZ38" s="1121" t="s">
        <v>1312</v>
      </c>
      <c r="BE38" s="1121">
        <v>2036</v>
      </c>
      <c r="BH38" s="1068" t="s">
        <v>1638</v>
      </c>
      <c r="BJ38" s="1068" t="s">
        <v>1639</v>
      </c>
      <c r="BL38" s="1068" t="s">
        <v>1640</v>
      </c>
      <c r="BN38" s="1068" t="s">
        <v>1641</v>
      </c>
    </row>
    <row customHeight="1" ht="11.25">
      <c r="A39" s="1075" t="s">
        <v>1642</v>
      </c>
      <c r="E39" s="408" t="s">
        <v>1643</v>
      </c>
      <c r="F39" s="1116" t="s">
        <v>936</v>
      </c>
      <c r="G39" s="408" t="s">
        <v>1644</v>
      </c>
      <c r="O39" s="1075" t="s">
        <v>1421</v>
      </c>
      <c r="AX39" s="1121" t="s">
        <v>1645</v>
      </c>
      <c r="AZ39" s="1121" t="s">
        <v>1345</v>
      </c>
      <c r="BE39" s="1121">
        <v>2037</v>
      </c>
      <c r="BH39" s="1069" t="s">
        <v>1646</v>
      </c>
      <c r="BJ39" s="1218" t="s">
        <v>1646</v>
      </c>
      <c r="BL39" s="1218" t="s">
        <v>1646</v>
      </c>
      <c r="BN39" s="1069" t="s">
        <v>1647</v>
      </c>
    </row>
    <row customHeight="1" ht="11.25">
      <c r="A40" s="1075" t="s">
        <v>1648</v>
      </c>
      <c r="E40" s="408" t="s">
        <v>1649</v>
      </c>
      <c r="F40" s="1116" t="s">
        <v>923</v>
      </c>
      <c r="G40" s="408" t="s">
        <v>1650</v>
      </c>
      <c r="O40" s="1075" t="s">
        <v>1437</v>
      </c>
      <c r="AX40" s="1121" t="s">
        <v>1651</v>
      </c>
      <c r="BE40" s="1121">
        <v>2038</v>
      </c>
      <c r="BH40" s="1069" t="s">
        <v>1652</v>
      </c>
      <c r="BJ40" s="1218" t="s">
        <v>1056</v>
      </c>
      <c r="BL40" s="1218" t="s">
        <v>1056</v>
      </c>
      <c r="BN40" s="1069" t="s">
        <v>1090</v>
      </c>
    </row>
    <row customHeight="1" ht="11.25">
      <c r="A41" s="1075" t="s">
        <v>1653</v>
      </c>
      <c r="E41" s="408" t="s">
        <v>1654</v>
      </c>
      <c r="F41" s="1116" t="s">
        <v>1655</v>
      </c>
      <c r="G41" s="408" t="s">
        <v>1654</v>
      </c>
      <c r="O41" s="1075" t="s">
        <v>1453</v>
      </c>
      <c r="AX41" s="1121" t="s">
        <v>1656</v>
      </c>
      <c r="AZ41" s="1068" t="s">
        <v>1657</v>
      </c>
      <c r="BE41" s="1121">
        <v>2039</v>
      </c>
      <c r="BH41" s="1069" t="s">
        <v>1658</v>
      </c>
      <c r="BJ41" s="1218" t="s">
        <v>1052</v>
      </c>
      <c r="BL41" s="1218" t="s">
        <v>1052</v>
      </c>
      <c r="BN41" s="1069" t="s">
        <v>1077</v>
      </c>
    </row>
    <row customHeight="1" ht="11.25">
      <c r="A42" s="1075" t="s">
        <v>1659</v>
      </c>
      <c r="AX42" s="1121" t="s">
        <v>1660</v>
      </c>
      <c r="AZ42" s="1121" t="s">
        <v>479</v>
      </c>
      <c r="BE42" s="1121">
        <v>2040</v>
      </c>
      <c r="BH42" s="1069" t="s">
        <v>1074</v>
      </c>
      <c r="BJ42" s="1218" t="s">
        <v>1054</v>
      </c>
      <c r="BL42" s="1218" t="s">
        <v>1054</v>
      </c>
      <c r="BN42" s="1069" t="s">
        <v>1661</v>
      </c>
    </row>
    <row customHeight="1" ht="11.25">
      <c r="A43" s="1075" t="s">
        <v>1662</v>
      </c>
      <c r="AX43" s="1121" t="s">
        <v>1663</v>
      </c>
      <c r="AZ43" s="1121" t="s">
        <v>1276</v>
      </c>
      <c r="BE43" s="1121">
        <v>2041</v>
      </c>
      <c r="BH43" s="1069" t="s">
        <v>1664</v>
      </c>
      <c r="BJ43" s="1218" t="s">
        <v>1658</v>
      </c>
      <c r="BL43" s="1218" t="s">
        <v>1658</v>
      </c>
      <c r="BN43" s="1069" t="s">
        <v>1665</v>
      </c>
    </row>
    <row customHeight="1" ht="11.25">
      <c r="A44" s="1075" t="s">
        <v>1666</v>
      </c>
      <c r="G44" s="1095">
        <f>YEAR(TODAY())</f>
        <v>2025</v>
      </c>
      <c r="I44" s="800" t="s">
        <v>1667</v>
      </c>
      <c r="J44" s="1090" t="s">
        <v>1668</v>
      </c>
      <c r="K44" s="1090" t="s">
        <v>1669</v>
      </c>
      <c r="AX44" s="1121" t="s">
        <v>1670</v>
      </c>
      <c r="AZ44" s="1121" t="s">
        <v>1311</v>
      </c>
      <c r="BE44" s="1121">
        <v>2042</v>
      </c>
      <c r="BH44" s="1069" t="s">
        <v>1671</v>
      </c>
      <c r="BJ44" s="1218" t="s">
        <v>1074</v>
      </c>
      <c r="BL44" s="1218" t="s">
        <v>1074</v>
      </c>
      <c r="BN44" s="1069" t="s">
        <v>1672</v>
      </c>
    </row>
    <row customHeight="1" ht="11.25">
      <c r="A45" s="1075" t="s">
        <v>1673</v>
      </c>
      <c r="D45" s="1112" t="s">
        <v>1674</v>
      </c>
      <c r="E45" s="1113" t="s">
        <v>1675</v>
      </c>
      <c r="F45" s="798" t="s">
        <v>1676</v>
      </c>
      <c r="G45" s="797" t="s">
        <v>1677</v>
      </c>
      <c r="H45" s="800" t="s">
        <v>1678</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1679</v>
      </c>
      <c r="AZ45" s="1121" t="s">
        <v>1344</v>
      </c>
      <c r="BE45" s="1121">
        <v>2043</v>
      </c>
      <c r="BH45" s="1069" t="s">
        <v>1680</v>
      </c>
      <c r="BJ45" s="1218" t="s">
        <v>1068</v>
      </c>
      <c r="BL45" s="1218" t="s">
        <v>1068</v>
      </c>
      <c r="BN45" s="1069" t="s">
        <v>1681</v>
      </c>
    </row>
    <row customHeight="1" ht="11.25">
      <c r="A46" s="1075" t="s">
        <v>1682</v>
      </c>
      <c r="E46" s="408" t="s">
        <v>26</v>
      </c>
      <c r="F46" s="1115" t="s">
        <v>1683</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1684</v>
      </c>
      <c r="AZ46" s="1121" t="s">
        <v>1369</v>
      </c>
      <c r="BE46" s="1121">
        <v>2044</v>
      </c>
      <c r="BH46" s="1069" t="s">
        <v>1077</v>
      </c>
      <c r="BJ46" s="1218" t="s">
        <v>1058</v>
      </c>
      <c r="BL46" s="1218" t="s">
        <v>1058</v>
      </c>
      <c r="BN46" s="1069" t="s">
        <v>1685</v>
      </c>
    </row>
    <row customHeight="1" ht="11.25">
      <c r="A47" s="1075" t="s">
        <v>1686</v>
      </c>
      <c r="E47" s="408" t="s">
        <v>33</v>
      </c>
      <c r="F47" s="1116" t="s">
        <v>1687</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1688</v>
      </c>
      <c r="AZ47" s="1121" t="s">
        <v>1388</v>
      </c>
      <c r="BE47" s="1121">
        <v>2045</v>
      </c>
      <c r="BH47" s="1069" t="s">
        <v>1661</v>
      </c>
      <c r="BJ47" s="1218" t="s">
        <v>1060</v>
      </c>
      <c r="BL47" s="1218" t="s">
        <v>1060</v>
      </c>
      <c r="BN47" s="1069" t="s">
        <v>1689</v>
      </c>
    </row>
    <row customHeight="1" ht="11.25">
      <c r="A48" s="1075" t="s">
        <v>1690</v>
      </c>
      <c r="E48" s="408" t="s">
        <v>1691</v>
      </c>
      <c r="F48" s="1116" t="s">
        <v>1692</v>
      </c>
      <c r="G48" s="1117" t="str">
        <f>_xlfn.IFERROR(IF(f_year="","01.01."&amp;CURRENT_YEAR,"01.01."&amp;f_year),"01.01."&amp;CURRENT_YEAR)</f>
        <v>01.01.2025</v>
      </c>
      <c r="H48" s="1117" t="str">
        <f>_xlfn.IFERROR(IF(f_year="","31.12."&amp;CURRENT_YEAR,"31.12."&amp;f_year),"31.12."&amp;CURRENT_YEAR)</f>
        <v>31.12.2025</v>
      </c>
      <c r="I48" s="1743">
        <f>IF(f_year="",TRUE,FALSE)</f>
        <v>1</v>
      </c>
      <c r="J48" s="1746" t="s">
        <v>1693</v>
      </c>
      <c r="K48" s="1747"/>
      <c r="AX48" s="1121" t="s">
        <v>1694</v>
      </c>
      <c r="AZ48" s="1121" t="s">
        <v>1405</v>
      </c>
      <c r="BE48" s="1121">
        <v>2046</v>
      </c>
      <c r="BH48" s="1069" t="s">
        <v>1665</v>
      </c>
      <c r="BJ48" s="1218" t="s">
        <v>1062</v>
      </c>
      <c r="BL48" s="1218" t="s">
        <v>1062</v>
      </c>
      <c r="BN48" s="1069" t="s">
        <v>1695</v>
      </c>
    </row>
    <row customHeight="1" ht="11.25">
      <c r="A49" s="1075" t="s">
        <v>1696</v>
      </c>
      <c r="E49" s="408" t="s">
        <v>1697</v>
      </c>
      <c r="F49" s="1116" t="s">
        <v>1698</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1699</v>
      </c>
      <c r="AZ49" s="1121" t="s">
        <v>1421</v>
      </c>
      <c r="BE49" s="1121">
        <v>2047</v>
      </c>
      <c r="BH49" s="1069" t="s">
        <v>1078</v>
      </c>
      <c r="BJ49" s="1218" t="s">
        <v>1064</v>
      </c>
      <c r="BL49" s="1218" t="s">
        <v>1064</v>
      </c>
    </row>
    <row customHeight="1" ht="11.25">
      <c r="A50" s="1075" t="s">
        <v>1700</v>
      </c>
      <c r="E50" s="408" t="s">
        <v>1701</v>
      </c>
      <c r="F50" s="1116" t="s">
        <v>1048</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1702</v>
      </c>
      <c r="AZ50" s="1121" t="s">
        <v>1437</v>
      </c>
      <c r="BE50" s="1121">
        <v>2048</v>
      </c>
      <c r="BH50" s="1069" t="s">
        <v>1672</v>
      </c>
      <c r="BJ50" s="1218" t="s">
        <v>1066</v>
      </c>
      <c r="BL50" s="1218" t="s">
        <v>1066</v>
      </c>
    </row>
    <row customHeight="1" ht="11.25">
      <c r="A51" s="1075" t="s">
        <v>1703</v>
      </c>
      <c r="E51" s="408" t="s">
        <v>1704</v>
      </c>
      <c r="F51" s="1116" t="s">
        <v>1705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1706</v>
      </c>
      <c r="AZ51" s="1121" t="s">
        <v>1453</v>
      </c>
      <c r="BE51" s="1121">
        <v>2049</v>
      </c>
      <c r="BH51" s="1069" t="s">
        <v>1681</v>
      </c>
      <c r="BJ51" s="1218" t="s">
        <v>1707</v>
      </c>
      <c r="BL51" s="1218" t="s">
        <v>1707</v>
      </c>
    </row>
    <row customHeight="1" ht="11.25">
      <c r="A52" s="1075" t="s">
        <v>1708</v>
      </c>
      <c r="E52" s="408" t="s">
        <v>1709</v>
      </c>
      <c r="F52" s="1116" t="s">
        <v>1675</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1710</v>
      </c>
      <c r="AZ52" s="1121" t="s">
        <v>478</v>
      </c>
      <c r="BE52" s="1121">
        <v>2050</v>
      </c>
      <c r="BH52" s="1069" t="s">
        <v>1685</v>
      </c>
      <c r="BJ52" s="1218" t="s">
        <v>1077</v>
      </c>
      <c r="BL52" s="1218" t="s">
        <v>1077</v>
      </c>
    </row>
    <row customHeight="1" ht="11.25">
      <c r="A53" s="1075" t="s">
        <v>1711</v>
      </c>
      <c r="E53" s="408" t="s">
        <v>1712</v>
      </c>
      <c r="F53" s="1116" t="s">
        <v>1712</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1713</v>
      </c>
      <c r="K53" s="1747"/>
      <c r="AX53" s="1121" t="s">
        <v>1714</v>
      </c>
      <c r="BE53" s="1121">
        <v>2051</v>
      </c>
      <c r="BH53" s="1069" t="s">
        <v>1689</v>
      </c>
      <c r="BJ53" s="1218" t="s">
        <v>1661</v>
      </c>
      <c r="BL53" s="1218" t="s">
        <v>1661</v>
      </c>
    </row>
    <row customHeight="1" ht="11.25">
      <c r="A54" s="1075" t="s">
        <v>1715</v>
      </c>
      <c r="AX54" s="1121" t="s">
        <v>1716</v>
      </c>
      <c r="AZ54" s="1068" t="s">
        <v>1717</v>
      </c>
      <c r="BE54" s="1121">
        <v>2052</v>
      </c>
      <c r="BH54" s="1069" t="s">
        <v>1695</v>
      </c>
      <c r="BJ54" s="1218" t="s">
        <v>1665</v>
      </c>
      <c r="BL54" s="1218" t="s">
        <v>1665</v>
      </c>
    </row>
    <row customHeight="1" ht="11.25">
      <c r="A55" s="1075" t="s">
        <v>1718</v>
      </c>
      <c r="AX55" s="1121" t="s">
        <v>1719</v>
      </c>
      <c r="AZ55" s="1121" t="s">
        <v>1252</v>
      </c>
      <c r="BE55" s="1121">
        <v>2053</v>
      </c>
      <c r="BH55" s="1071" t="s">
        <v>28</v>
      </c>
      <c r="BJ55" s="1218" t="s">
        <v>1078</v>
      </c>
      <c r="BL55" s="1218" t="s">
        <v>1078</v>
      </c>
    </row>
    <row customHeight="1" ht="11.25">
      <c r="A56" s="1075" t="s">
        <v>1720</v>
      </c>
      <c r="D56" s="1119" t="s">
        <v>1721</v>
      </c>
      <c r="E56" s="1096" t="s">
        <v>113</v>
      </c>
      <c r="F56" s="1075" t="s">
        <v>1722</v>
      </c>
      <c r="AX56" s="1121" t="s">
        <v>1723</v>
      </c>
      <c r="AZ56" s="1121" t="s">
        <v>1280</v>
      </c>
      <c r="BE56" s="1121">
        <v>2054</v>
      </c>
      <c r="BH56" s="1071" t="s">
        <v>28</v>
      </c>
      <c r="BJ56" s="1218" t="s">
        <v>1672</v>
      </c>
      <c r="BL56" s="1218" t="s">
        <v>1672</v>
      </c>
    </row>
    <row customHeight="1" ht="11.25">
      <c r="A57" s="1075" t="s">
        <v>1724</v>
      </c>
      <c r="D57" s="1119" t="s">
        <v>1725</v>
      </c>
      <c r="E57" s="1096" t="s">
        <v>113</v>
      </c>
      <c r="F57" s="1075" t="s">
        <v>1722</v>
      </c>
      <c r="AX57" s="1121" t="s">
        <v>1726</v>
      </c>
      <c r="AZ57" s="1121" t="s">
        <v>1314</v>
      </c>
      <c r="BE57" s="1121">
        <v>2055</v>
      </c>
      <c r="BJ57" s="1218" t="s">
        <v>1681</v>
      </c>
      <c r="BL57" s="1218" t="s">
        <v>1681</v>
      </c>
    </row>
    <row customHeight="1" ht="11.25">
      <c r="A58" s="1075" t="s">
        <v>1727</v>
      </c>
      <c r="D58" s="1119" t="s">
        <v>1728</v>
      </c>
      <c r="E58" s="1096" t="s">
        <v>113</v>
      </c>
      <c r="F58" s="1075" t="s">
        <v>1722</v>
      </c>
      <c r="AX58" s="1121" t="s">
        <v>1729</v>
      </c>
      <c r="BE58" s="1121">
        <v>2056</v>
      </c>
      <c r="BJ58" s="1218" t="s">
        <v>1685</v>
      </c>
      <c r="BL58" s="1218" t="s">
        <v>1685</v>
      </c>
    </row>
    <row customHeight="1" ht="11.25">
      <c r="A59" s="1075" t="s">
        <v>1730</v>
      </c>
      <c r="D59" s="1119" t="s">
        <v>133</v>
      </c>
      <c r="E59" s="1096" t="s">
        <v>1617</v>
      </c>
      <c r="F59" s="1075" t="s">
        <v>1731</v>
      </c>
      <c r="AX59" s="1121" t="s">
        <v>1732</v>
      </c>
      <c r="AZ59" s="1068" t="s">
        <v>1733</v>
      </c>
      <c r="BE59" s="1121">
        <v>2057</v>
      </c>
      <c r="BJ59" s="1218" t="s">
        <v>1689</v>
      </c>
      <c r="BL59" s="1218" t="s">
        <v>1689</v>
      </c>
    </row>
    <row customHeight="1" ht="11.25">
      <c r="A60" s="1075" t="s">
        <v>1734</v>
      </c>
      <c r="D60" s="1119" t="s">
        <v>1735</v>
      </c>
      <c r="E60" s="1096" t="s">
        <v>1617</v>
      </c>
      <c r="F60" s="1075" t="s">
        <v>1731</v>
      </c>
      <c r="AX60" s="1121" t="s">
        <v>1736</v>
      </c>
      <c r="AZ60" s="1121" t="s">
        <v>1253</v>
      </c>
      <c r="BE60" s="1121">
        <v>2058</v>
      </c>
      <c r="BJ60" s="1218" t="s">
        <v>1695</v>
      </c>
      <c r="BL60" s="1218" t="s">
        <v>1695</v>
      </c>
    </row>
    <row customHeight="1" ht="11.25">
      <c r="A61" s="1075" t="s">
        <v>1737</v>
      </c>
      <c r="D61" s="1119" t="s">
        <v>1738</v>
      </c>
      <c r="E61" s="1096" t="s">
        <v>1739</v>
      </c>
      <c r="F61" s="1075" t="s">
        <v>1731</v>
      </c>
      <c r="AX61" s="1121" t="s">
        <v>1740</v>
      </c>
      <c r="AZ61" s="1121" t="s">
        <v>1281</v>
      </c>
      <c r="BE61" s="1121">
        <v>2059</v>
      </c>
      <c r="BL61" s="1218" t="s">
        <v>1070</v>
      </c>
    </row>
    <row customHeight="1" ht="11.25">
      <c r="A62" s="1075" t="s">
        <v>1741</v>
      </c>
      <c r="D62" s="1119" t="s">
        <v>132</v>
      </c>
      <c r="E62" s="1096">
        <v>36</v>
      </c>
      <c r="F62" s="1075" t="s">
        <v>1731</v>
      </c>
      <c r="AZ62" s="1121" t="s">
        <v>1315</v>
      </c>
      <c r="BE62" s="1121">
        <v>2060</v>
      </c>
      <c r="BL62" s="1218" t="s">
        <v>1072</v>
      </c>
    </row>
    <row customHeight="1" ht="11.25">
      <c r="A63" s="1075" t="s">
        <v>1742</v>
      </c>
      <c r="D63" s="1119" t="s">
        <v>1743</v>
      </c>
      <c r="E63" s="1096">
        <v>36</v>
      </c>
      <c r="F63" s="1075" t="s">
        <v>1731</v>
      </c>
      <c r="AZ63" s="1121" t="s">
        <v>1347</v>
      </c>
      <c r="BE63" s="1121">
        <v>2061</v>
      </c>
    </row>
    <row customHeight="1" ht="11.25">
      <c r="A64" s="1075" t="s">
        <v>1744</v>
      </c>
      <c r="D64" s="1119" t="s">
        <v>1745</v>
      </c>
      <c r="E64" s="1096">
        <v>36</v>
      </c>
      <c r="F64" s="1075" t="s">
        <v>1731</v>
      </c>
      <c r="AZ64" s="1121" t="s">
        <v>1370</v>
      </c>
      <c r="BE64" s="1121">
        <v>2062</v>
      </c>
    </row>
    <row customHeight="1" ht="11.25">
      <c r="A65" s="1075" t="s">
        <v>1746</v>
      </c>
      <c r="D65" s="1075"/>
      <c r="BE65" s="1121">
        <v>2063</v>
      </c>
    </row>
    <row customHeight="1" ht="11.25">
      <c r="A66" s="1075" t="s">
        <v>1747</v>
      </c>
      <c r="AZ66" s="1068" t="s">
        <v>1748</v>
      </c>
      <c r="BE66" s="1121">
        <v>2064</v>
      </c>
    </row>
    <row customHeight="1" ht="11.25">
      <c r="A67" s="1075" t="s">
        <v>1749</v>
      </c>
      <c r="AZ67" s="1121" t="s">
        <v>1254</v>
      </c>
      <c r="BE67" s="1121">
        <v>2065</v>
      </c>
    </row>
    <row customHeight="1" ht="11.25">
      <c r="A68" s="1075" t="s">
        <v>1750</v>
      </c>
      <c r="AZ68" s="1121" t="s">
        <v>1282</v>
      </c>
      <c r="BE68" s="1121">
        <v>2066</v>
      </c>
      <c r="BH68" s="1068" t="s">
        <v>1751</v>
      </c>
      <c r="BJ68" s="1068" t="s">
        <v>1752</v>
      </c>
      <c r="BL68" s="1068" t="s">
        <v>1753</v>
      </c>
      <c r="BN68" s="1068" t="s">
        <v>1754</v>
      </c>
    </row>
    <row customHeight="1" ht="11.25">
      <c r="A69" s="1075" t="s">
        <v>1755</v>
      </c>
      <c r="AZ69" s="1121" t="s">
        <v>1316</v>
      </c>
      <c r="BE69" s="1121">
        <v>2067</v>
      </c>
      <c r="BH69" s="1069" t="s">
        <v>1756</v>
      </c>
      <c r="BI69" s="1118" t="s">
        <v>111</v>
      </c>
      <c r="BJ69" s="1069" t="s">
        <v>1757</v>
      </c>
      <c r="BK69" s="1118" t="s">
        <v>111</v>
      </c>
      <c r="BL69" s="1069" t="s">
        <v>1758</v>
      </c>
      <c r="BM69" s="1071" t="s">
        <v>111</v>
      </c>
      <c r="BN69" s="1069" t="s">
        <v>1759</v>
      </c>
    </row>
    <row customHeight="1" ht="11.25">
      <c r="A70" s="1075" t="s">
        <v>1760</v>
      </c>
      <c r="AZ70" s="1121" t="s">
        <v>1348</v>
      </c>
      <c r="BE70" s="1121">
        <v>2068</v>
      </c>
      <c r="BH70" s="1069" t="s">
        <v>1761</v>
      </c>
      <c r="BJ70" s="1069" t="s">
        <v>1762</v>
      </c>
      <c r="BL70" s="1069" t="s">
        <v>1763</v>
      </c>
      <c r="BN70" s="1069" t="s">
        <v>1764</v>
      </c>
    </row>
    <row customHeight="1" ht="11.25">
      <c r="A71" s="1075" t="s">
        <v>1765</v>
      </c>
      <c r="AZ71" s="1121" t="s">
        <v>1350</v>
      </c>
      <c r="BE71" s="1121">
        <v>2069</v>
      </c>
      <c r="BH71" s="1069" t="s">
        <v>1766</v>
      </c>
      <c r="BI71" s="1118" t="s">
        <v>92</v>
      </c>
      <c r="BJ71" s="1069" t="s">
        <v>1767</v>
      </c>
      <c r="BK71" s="1118" t="s">
        <v>92</v>
      </c>
      <c r="BL71" s="1069" t="s">
        <v>1768</v>
      </c>
      <c r="BM71" s="1071" t="s">
        <v>92</v>
      </c>
      <c r="BN71" s="1069" t="s">
        <v>1769</v>
      </c>
    </row>
    <row customHeight="1" ht="11.25">
      <c r="A72" s="1075" t="s">
        <v>1770</v>
      </c>
      <c r="AZ72" s="1121" t="s">
        <v>19</v>
      </c>
      <c r="BE72" s="1121">
        <v>2070</v>
      </c>
      <c r="BH72" s="1069" t="s">
        <v>1771</v>
      </c>
      <c r="BJ72" s="1069" t="s">
        <v>1771</v>
      </c>
      <c r="BL72" s="1069" t="s">
        <v>1771</v>
      </c>
      <c r="BN72" s="1069" t="s">
        <v>1772</v>
      </c>
    </row>
    <row customHeight="1" ht="11.25">
      <c r="A73" s="1075" t="s">
        <v>1773</v>
      </c>
      <c r="BH73" s="1069" t="s">
        <v>1774</v>
      </c>
      <c r="BI73" s="1118" t="s">
        <v>113</v>
      </c>
      <c r="BJ73" s="1069" t="s">
        <v>1775</v>
      </c>
      <c r="BK73" s="1118" t="s">
        <v>113</v>
      </c>
      <c r="BL73" s="1069" t="s">
        <v>1776</v>
      </c>
      <c r="BM73" s="1071" t="s">
        <v>113</v>
      </c>
      <c r="BN73" s="1069" t="s">
        <v>1777</v>
      </c>
    </row>
    <row customHeight="1" ht="11.25">
      <c r="A74" s="1075" t="s">
        <v>1778</v>
      </c>
      <c r="BH74" s="1069" t="s">
        <v>1779</v>
      </c>
      <c r="BJ74" s="1069" t="s">
        <v>1780</v>
      </c>
      <c r="BL74" s="1069" t="s">
        <v>1781</v>
      </c>
      <c r="BN74" s="1069" t="s">
        <v>1782</v>
      </c>
    </row>
    <row customHeight="1" ht="11.25">
      <c r="A75" s="1075" t="s">
        <v>1783</v>
      </c>
      <c r="AZ75" s="1068" t="s">
        <v>1784</v>
      </c>
      <c r="BH75" s="1069" t="s">
        <v>1785</v>
      </c>
      <c r="BJ75" s="1069" t="s">
        <v>1785</v>
      </c>
      <c r="BL75" s="1069" t="s">
        <v>1785</v>
      </c>
    </row>
    <row customHeight="1" ht="11.25">
      <c r="A76" s="1075" t="s">
        <v>1786</v>
      </c>
      <c r="AZ76" s="1121" t="s">
        <v>1263</v>
      </c>
      <c r="BH76" s="1069" t="s">
        <v>1787</v>
      </c>
      <c r="BJ76" s="1069" t="s">
        <v>1788</v>
      </c>
      <c r="BL76" s="1069" t="s">
        <v>1789</v>
      </c>
    </row>
    <row customHeight="1" ht="11.25">
      <c r="A77" s="1075" t="s">
        <v>1790</v>
      </c>
      <c r="AZ77" s="1121" t="s">
        <v>1292</v>
      </c>
    </row>
    <row customHeight="1" ht="11.25">
      <c r="A78" s="1075" t="s">
        <v>1791</v>
      </c>
      <c r="AZ78" s="1121" t="s">
        <v>1323</v>
      </c>
    </row>
    <row customHeight="1" ht="11.25">
      <c r="A79" s="1075" t="s">
        <v>1792</v>
      </c>
      <c r="AZ79" s="1121" t="s">
        <v>1354</v>
      </c>
      <c r="BH79" s="1068" t="s">
        <v>1793</v>
      </c>
      <c r="BJ79" s="1068" t="s">
        <v>1794</v>
      </c>
      <c r="BL79" s="1068" t="s">
        <v>1795</v>
      </c>
    </row>
    <row customHeight="1" ht="11.25">
      <c r="A80" s="1075" t="s">
        <v>16</v>
      </c>
      <c r="AZ80" s="1121" t="s">
        <v>1375</v>
      </c>
      <c r="BH80" s="1069" t="s">
        <v>1796</v>
      </c>
      <c r="BJ80" s="1069" t="s">
        <v>1797</v>
      </c>
      <c r="BL80" s="1069" t="s">
        <v>1798</v>
      </c>
    </row>
    <row customHeight="1" ht="11.25">
      <c r="A81" s="1075" t="s">
        <v>1799</v>
      </c>
      <c r="AZ81" s="1121" t="s">
        <v>1392</v>
      </c>
      <c r="BH81" s="1069" t="s">
        <v>1800</v>
      </c>
      <c r="BJ81" s="1069" t="s">
        <v>1801</v>
      </c>
      <c r="BL81" s="1069" t="s">
        <v>1802</v>
      </c>
    </row>
    <row customHeight="1" ht="11.25">
      <c r="A82" s="1075" t="s">
        <v>1803</v>
      </c>
      <c r="AZ82" s="1121" t="s">
        <v>1407</v>
      </c>
      <c r="BH82" s="1069" t="s">
        <v>1804</v>
      </c>
      <c r="BJ82" s="1069" t="s">
        <v>1805</v>
      </c>
      <c r="BL82" s="1069" t="s">
        <v>1806</v>
      </c>
    </row>
    <row customHeight="1" ht="11.25">
      <c r="A83" s="1075" t="s">
        <v>1807</v>
      </c>
      <c r="BH83" s="1069" t="s">
        <v>1808</v>
      </c>
      <c r="BJ83" s="1069" t="s">
        <v>1809</v>
      </c>
      <c r="BL83" s="1069" t="s">
        <v>1810</v>
      </c>
    </row>
    <row customHeight="1" ht="11.25">
      <c r="A84" s="1075" t="s">
        <v>1811</v>
      </c>
      <c r="AZ84" s="1068" t="s">
        <v>1812</v>
      </c>
    </row>
    <row customHeight="1" ht="11.25">
      <c r="A85" s="1871" t="s">
        <v>1813</v>
      </c>
      <c r="AZ85" s="1121" t="s">
        <v>1814</v>
      </c>
    </row>
    <row customHeight="1" ht="11.25">
      <c r="A86" s="1075" t="s">
        <v>1815</v>
      </c>
      <c r="AZ86" s="1121" t="s">
        <v>1816</v>
      </c>
      <c r="BH86" s="1068" t="s">
        <v>1817</v>
      </c>
      <c r="BJ86" s="1068" t="s">
        <v>1818</v>
      </c>
      <c r="BL86" s="1068" t="s">
        <v>1819</v>
      </c>
    </row>
    <row customHeight="1" ht="11.25">
      <c r="A87" s="1075" t="s">
        <v>1820</v>
      </c>
      <c r="AZ87" s="1121" t="s">
        <v>1821</v>
      </c>
      <c r="BH87" s="1069" t="s">
        <v>1822</v>
      </c>
      <c r="BJ87" s="1069" t="s">
        <v>1823</v>
      </c>
      <c r="BL87" s="1069" t="s">
        <v>1824</v>
      </c>
    </row>
    <row customHeight="1" ht="11.25">
      <c r="A88" s="1075" t="s">
        <v>1825</v>
      </c>
      <c r="AZ88" s="1607"/>
      <c r="BH88" s="1069" t="s">
        <v>1826</v>
      </c>
      <c r="BJ88" s="1069" t="s">
        <v>1827</v>
      </c>
      <c r="BL88" s="1069" t="s">
        <v>1828</v>
      </c>
    </row>
    <row customHeight="1" ht="11.25">
      <c r="A89" s="1075" t="s">
        <v>1829</v>
      </c>
      <c r="AZ89" s="1068" t="s">
        <v>1830</v>
      </c>
    </row>
    <row customHeight="1" ht="11.25">
      <c r="A90" s="1075" t="s">
        <v>1831</v>
      </c>
      <c r="AZ90" s="1121" t="s">
        <v>1048</v>
      </c>
    </row>
    <row customHeight="1" ht="11.25">
      <c r="A91" s="1075" t="s">
        <v>1832</v>
      </c>
      <c r="AZ91" s="1121" t="s">
        <v>1084</v>
      </c>
      <c r="BH91" s="1068" t="s">
        <v>1833</v>
      </c>
      <c r="BJ91" s="1068" t="s">
        <v>1834</v>
      </c>
      <c r="BL91" s="1068" t="s">
        <v>1835</v>
      </c>
    </row>
    <row customHeight="1" ht="11.25">
      <c r="AZ92" s="1121" t="s">
        <v>1836</v>
      </c>
      <c r="BH92" s="1069" t="s">
        <v>1837</v>
      </c>
      <c r="BJ92" s="1069" t="s">
        <v>1838</v>
      </c>
      <c r="BL92" s="1069" t="s">
        <v>1839</v>
      </c>
    </row>
    <row customHeight="1" ht="11.25">
      <c r="AZ93" s="1121" t="s">
        <v>1840</v>
      </c>
      <c r="BH93" s="1069" t="s">
        <v>1841</v>
      </c>
      <c r="BJ93" s="1069" t="s">
        <v>1842</v>
      </c>
      <c r="BL93" s="1069" t="s">
        <v>1843</v>
      </c>
    </row>
    <row customHeight="1" ht="11.25">
      <c r="AZ94" s="1121" t="s">
        <v>1844</v>
      </c>
    </row>
    <row r="96" customHeight="1" ht="11.25">
      <c r="AZ96" s="1068" t="s">
        <v>1845</v>
      </c>
      <c r="BH96" s="1068" t="s">
        <v>1846</v>
      </c>
      <c r="BJ96" s="1068" t="s">
        <v>1847</v>
      </c>
      <c r="BL96" s="1068" t="s">
        <v>1848</v>
      </c>
      <c r="BN96" s="1068" t="s">
        <v>1849</v>
      </c>
    </row>
    <row customHeight="1" ht="11.25">
      <c r="AZ97" s="1902" t="s">
        <v>1850</v>
      </c>
      <c r="BA97" s="1903" t="s">
        <v>1851</v>
      </c>
      <c r="BH97" s="1069" t="s">
        <v>1852</v>
      </c>
      <c r="BJ97" s="1069" t="s">
        <v>1853</v>
      </c>
      <c r="BL97" s="1069" t="s">
        <v>1854</v>
      </c>
      <c r="BN97" s="1069" t="s">
        <v>1855</v>
      </c>
    </row>
    <row customHeight="1" ht="11.25">
      <c r="AZ98" s="1902" t="s">
        <v>1856</v>
      </c>
      <c r="BA98" s="1903" t="s">
        <v>1857</v>
      </c>
      <c r="BH98" s="1069" t="s">
        <v>1858</v>
      </c>
      <c r="BJ98" s="1069" t="s">
        <v>1859</v>
      </c>
      <c r="BL98" s="1069" t="s">
        <v>1860</v>
      </c>
      <c r="BN98" s="1069" t="s">
        <v>1861</v>
      </c>
    </row>
    <row customHeight="1" ht="22.5">
      <c r="AZ99" s="1902" t="s">
        <v>1862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1863</v>
      </c>
      <c r="BJ99" s="1069" t="s">
        <v>1864</v>
      </c>
      <c r="BL99" s="1069" t="s">
        <v>1865</v>
      </c>
      <c r="BN99" s="1069" t="s">
        <v>1866</v>
      </c>
    </row>
    <row customHeight="1" ht="22.5">
      <c r="AZ100" s="1902" t="s">
        <v>1867</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1453</v>
      </c>
      <c r="BL100" s="1069" t="s">
        <v>1453</v>
      </c>
      <c r="BN100" s="1069" t="s">
        <v>1868</v>
      </c>
    </row>
    <row customHeight="1" ht="22.5">
      <c r="AZ101" s="1902" t="s">
        <v>1869</v>
      </c>
      <c r="BA101" s="1903" t="s">
        <v>1870</v>
      </c>
      <c r="BN101" s="1069" t="s">
        <v>1871</v>
      </c>
    </row>
    <row customHeight="1" ht="22.5">
      <c r="AZ102" s="1902" t="s">
        <v>1872</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1873</v>
      </c>
    </row>
    <row customHeight="1" ht="11.25">
      <c r="AZ103" s="1902" t="s">
        <v>1874</v>
      </c>
      <c r="BA103" s="1903" t="s">
        <v>1875</v>
      </c>
      <c r="BN103" s="1069" t="s">
        <v>1876</v>
      </c>
    </row>
    <row customHeight="1" ht="11.25">
      <c r="BN104" s="1069" t="s">
        <v>1877</v>
      </c>
    </row>
    <row customHeight="1" ht="11.25">
      <c r="AZ105" s="1693" t="s">
        <v>1878</v>
      </c>
    </row>
    <row customHeight="1" ht="11.25">
      <c r="AZ106" s="1121" t="s">
        <v>1879</v>
      </c>
    </row>
    <row customHeight="1" ht="11.25">
      <c r="AZ107" s="1121" t="s">
        <v>1880</v>
      </c>
      <c r="BH107" s="1068" t="s">
        <v>1881</v>
      </c>
      <c r="BJ107" s="1068" t="s">
        <v>1882</v>
      </c>
      <c r="BL107" s="1068" t="s">
        <v>1883</v>
      </c>
      <c r="BN107" s="1068" t="s">
        <v>1884</v>
      </c>
    </row>
    <row customHeight="1" ht="11.25">
      <c r="AZ108" s="1121" t="s">
        <v>601</v>
      </c>
      <c r="BH108" s="1069" t="s">
        <v>1885</v>
      </c>
      <c r="BJ108" s="1069" t="s">
        <v>1886</v>
      </c>
      <c r="BL108" s="1069" t="s">
        <v>1539</v>
      </c>
      <c r="BN108" s="1069" t="s">
        <v>1887</v>
      </c>
    </row>
    <row customHeight="1" ht="11.25">
      <c r="BH109" s="1069" t="s">
        <v>1888</v>
      </c>
    </row>
    <row customHeight="1" ht="11.25">
      <c r="AZ110" s="1693" t="s">
        <v>1889</v>
      </c>
      <c r="BH110" s="1069" t="s">
        <v>1888</v>
      </c>
    </row>
    <row customHeight="1" ht="11.25">
      <c r="AZ111" s="1902" t="s">
        <v>1850</v>
      </c>
      <c r="BA111" s="1903" t="s">
        <v>1851</v>
      </c>
    </row>
    <row customHeight="1" ht="11.25">
      <c r="AZ112" s="1902" t="s">
        <v>1856</v>
      </c>
      <c r="BA112" s="1903" t="s">
        <v>1857</v>
      </c>
    </row>
    <row customHeight="1" ht="22.5">
      <c r="AZ113" s="1902" t="s">
        <v>1862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1867</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1890</v>
      </c>
    </row>
    <row customHeight="1" ht="22.5">
      <c r="AZ115" s="1902" t="s">
        <v>1872</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478</v>
      </c>
    </row>
    <row customHeight="1" ht="11.25">
      <c r="AZ116" s="1902" t="s">
        <v>1874</v>
      </c>
      <c r="BA116" s="1903" t="s">
        <v>1875</v>
      </c>
      <c r="BH116" s="1069" t="s">
        <v>1278</v>
      </c>
    </row>
    <row customHeight="1" ht="11.25">
      <c r="BH117" s="1069" t="s">
        <v>1312</v>
      </c>
    </row>
    <row customHeight="1" ht="11.25">
      <c r="BH118" s="1069" t="s">
        <v>1345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727DE-A685-F925-7D94-0.1F3A9C9A}"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331</v>
      </c>
      <c r="J1" s="456" t="s">
        <v>14</v>
      </c>
    </row>
    <row customHeight="1" ht="22.5" hidden="1">
      <c r="A2" s="503"/>
      <c r="B2" s="503"/>
      <c r="C2" s="1731" t="s">
        <v>173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332</v>
      </c>
      <c r="E9" s="2206"/>
      <c r="F9" s="2206"/>
      <c r="G9" s="2209" t="s">
        <v>333</v>
      </c>
      <c r="J9" s="456">
        <v>11</v>
      </c>
    </row>
    <row customHeight="1" ht="11.549999999999999">
      <c r="A10" s="503"/>
      <c r="B10" s="503"/>
      <c r="C10" s="458"/>
      <c r="D10" s="1475" t="s">
        <v>90</v>
      </c>
      <c r="E10" s="1477" t="s">
        <v>334</v>
      </c>
      <c r="F10" s="1477" t="s">
        <v>335</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1891</v>
      </c>
      <c r="F13" s="1522" t="s">
        <v>338</v>
      </c>
      <c r="G13" s="475"/>
      <c r="H13" s="1534"/>
      <c r="J13" s="456">
        <v>19</v>
      </c>
    </row>
    <row customHeight="1" ht="19.95">
      <c r="A14" s="503"/>
      <c r="B14" s="503"/>
      <c r="C14" s="458"/>
      <c r="D14" s="1524" t="s">
        <v>738</v>
      </c>
      <c r="E14" s="1525" t="s">
        <v>1892</v>
      </c>
      <c r="F14" s="1527"/>
      <c r="G14" s="1526" t="s">
        <v>1893</v>
      </c>
      <c r="H14" s="1534"/>
      <c r="J14" s="456">
        <v>19</v>
      </c>
    </row>
    <row customHeight="1" ht="19.95">
      <c r="A15" s="503"/>
      <c r="B15" s="503"/>
      <c r="C15" s="458"/>
      <c r="D15" s="1524" t="s">
        <v>339</v>
      </c>
      <c r="E15" s="1525" t="s">
        <v>1894</v>
      </c>
      <c r="F15" s="1527"/>
      <c r="G15" s="1526" t="s">
        <v>1895</v>
      </c>
      <c r="H15" s="1534"/>
      <c r="J15" s="456">
        <v>19</v>
      </c>
    </row>
    <row customHeight="1" ht="24">
      <c r="A16" s="503"/>
      <c r="B16" s="503"/>
      <c r="C16" s="458"/>
      <c r="D16" s="1524" t="s">
        <v>342</v>
      </c>
      <c r="E16" s="1523" t="s">
        <v>1896</v>
      </c>
      <c r="F16" s="1532"/>
      <c r="G16" s="475" t="s">
        <v>1897</v>
      </c>
      <c r="H16" s="1534"/>
      <c r="J16" s="456">
        <v>23</v>
      </c>
    </row>
    <row customHeight="1" ht="48.29999999999999">
      <c r="A17" s="503"/>
      <c r="B17" s="503"/>
      <c r="C17" s="458"/>
      <c r="D17" s="1521">
        <v>3</v>
      </c>
      <c r="E17" s="1528" t="s">
        <v>1898</v>
      </c>
      <c r="F17" s="1527"/>
      <c r="G17" s="475" t="s">
        <v>1899</v>
      </c>
      <c r="H17" s="1534"/>
      <c r="J17" s="456">
        <v>46</v>
      </c>
    </row>
    <row customHeight="1" ht="48.29999999999999">
      <c r="A18" s="1476">
        <v>1</v>
      </c>
      <c r="B18" s="503"/>
      <c r="C18" s="1478"/>
      <c r="D18" s="1521" t="s">
        <v>93</v>
      </c>
      <c r="E18" s="1528" t="s">
        <v>1900</v>
      </c>
      <c r="F18" s="1527"/>
      <c r="G18" s="475" t="s">
        <v>1899</v>
      </c>
      <c r="H18" s="1534"/>
      <c r="I18" s="853"/>
      <c r="J18" s="456">
        <v>46</v>
      </c>
    </row>
    <row customHeight="1" ht="23.25">
      <c r="A19" s="503"/>
      <c r="B19" s="503"/>
      <c r="C19" s="458"/>
      <c r="D19" s="1521" t="s">
        <v>113</v>
      </c>
      <c r="E19" s="1528" t="s">
        <v>1901</v>
      </c>
      <c r="F19" s="1522" t="s">
        <v>338</v>
      </c>
      <c r="G19" s="2472" t="s">
        <v>1902</v>
      </c>
      <c r="H19" s="476"/>
      <c r="J19" s="456">
        <v>22</v>
      </c>
    </row>
    <row s="1531" customFormat="1" customHeight="1" ht="5.25" hidden="1">
      <c r="A20" s="503"/>
      <c r="B20" s="503"/>
      <c r="C20" s="1530"/>
      <c r="D20" s="1529" t="s">
        <v>1145</v>
      </c>
      <c r="E20" s="1015"/>
      <c r="F20" s="1014"/>
      <c r="G20" s="2473"/>
      <c r="J20" s="1531">
        <v>0</v>
      </c>
    </row>
    <row customHeight="1" ht="15.75">
      <c r="A21" s="503"/>
      <c r="B21" s="503"/>
      <c r="C21" s="458"/>
      <c r="D21" s="468"/>
      <c r="E21" s="416" t="s">
        <v>371</v>
      </c>
      <c r="F21" s="470"/>
      <c r="G21" s="2474"/>
      <c r="H21" s="1534"/>
      <c r="J21" s="456">
        <v>15</v>
      </c>
    </row>
    <row s="502" customFormat="1" customHeight="1" ht="26.25">
      <c r="A22" s="503"/>
      <c r="B22" s="503"/>
      <c r="C22" s="503"/>
      <c r="D22" s="1521" t="s">
        <v>94</v>
      </c>
      <c r="E22" s="475" t="s">
        <v>1903</v>
      </c>
      <c r="F22" s="1527"/>
      <c r="G22" s="475" t="s">
        <v>1904</v>
      </c>
      <c r="H22" s="1533"/>
      <c r="J22" s="502">
        <v>25</v>
      </c>
    </row>
    <row s="502" customFormat="1" customHeight="1" ht="19.95">
      <c r="A23" s="503"/>
      <c r="B23" s="503"/>
      <c r="C23" s="503"/>
      <c r="D23" s="1521" t="s">
        <v>95</v>
      </c>
      <c r="E23" s="1528" t="s">
        <v>1905</v>
      </c>
      <c r="F23" s="1532"/>
      <c r="G23" s="475" t="s">
        <v>1906</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27C54-68F8-5AE8-0E37-0.B57817F2}"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1907</v>
      </c>
      <c r="G1" s="1632" t="s">
        <v>50</v>
      </c>
      <c r="H1" s="1632" t="s">
        <v>52</v>
      </c>
      <c r="IU1" s="1156" t="s">
        <v>14</v>
      </c>
    </row>
    <row s="1851" customFormat="1" customHeight="1" ht="22.5" hidden="1">
      <c r="A2" s="832"/>
      <c r="B2" s="1161">
        <v>1</v>
      </c>
      <c r="C2" s="1161"/>
      <c r="D2" s="1929" t="s">
        <v>173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332</v>
      </c>
      <c r="F7" s="2103"/>
      <c r="G7" s="2103"/>
      <c r="H7" s="2103"/>
      <c r="I7" s="2103"/>
      <c r="J7" s="2475" t="s">
        <v>333</v>
      </c>
      <c r="K7" s="501"/>
      <c r="L7" s="501"/>
      <c r="M7" s="501"/>
      <c r="N7" s="501"/>
      <c r="O7" s="227"/>
      <c r="P7" s="501"/>
      <c r="Q7" s="226"/>
      <c r="R7" s="226"/>
      <c r="S7" s="226"/>
      <c r="T7" s="226"/>
      <c r="IU7" s="508">
        <v>14</v>
      </c>
    </row>
    <row s="1820" customFormat="1" customHeight="1" ht="21">
      <c r="A8" s="1156"/>
      <c r="B8" s="1161"/>
      <c r="C8" s="1156"/>
      <c r="D8" s="1496"/>
      <c r="E8" s="1549" t="s">
        <v>90</v>
      </c>
      <c r="F8" s="1541" t="s">
        <v>1907</v>
      </c>
      <c r="G8" s="1541" t="s">
        <v>50</v>
      </c>
      <c r="H8" s="1541" t="s">
        <v>52</v>
      </c>
      <c r="I8" s="1541" t="s">
        <v>1908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1909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825EF-4D03-EC4B-03CA-0.7F8E489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173</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332</v>
      </c>
      <c r="F7" s="2103"/>
      <c r="G7" s="2103"/>
      <c r="H7" s="2103"/>
      <c r="I7" s="2103"/>
      <c r="J7" s="2103"/>
      <c r="K7" s="2103"/>
      <c r="L7" s="2475" t="s">
        <v>333</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1910</v>
      </c>
      <c r="H9" s="1538" t="s">
        <v>1911</v>
      </c>
      <c r="I9" s="1538" t="s">
        <v>1912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1913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6CCD1-A14A-32C7-6CD2-0.5E422B46}"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173</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332</v>
      </c>
      <c r="F7" s="2103"/>
      <c r="G7" s="2103"/>
      <c r="H7" s="2103"/>
      <c r="I7" s="2103"/>
      <c r="J7" s="2103"/>
      <c r="K7" s="2103"/>
      <c r="L7" s="2475" t="s">
        <v>333</v>
      </c>
      <c r="M7" s="1625"/>
      <c r="N7" s="1625"/>
      <c r="O7" s="1625"/>
      <c r="P7" s="1625"/>
      <c r="Q7" s="1625"/>
      <c r="R7" s="1625"/>
      <c r="S7" s="226"/>
      <c r="T7" s="226"/>
      <c r="U7" s="226"/>
      <c r="V7" s="226"/>
      <c r="IW7" s="1610">
        <v>14</v>
      </c>
    </row>
    <row s="1820" customFormat="1" customHeight="1" ht="67.2">
      <c r="A8" s="1632"/>
      <c r="B8" s="1367"/>
      <c r="C8" s="1632"/>
      <c r="D8" s="1516"/>
      <c r="E8" s="2479" t="s">
        <v>90</v>
      </c>
      <c r="F8" s="2479" t="s">
        <v>1914</v>
      </c>
      <c r="G8" s="2481" t="s">
        <v>1915</v>
      </c>
      <c r="H8" s="2482"/>
      <c r="I8" s="2483"/>
      <c r="J8" s="2479" t="s">
        <v>1916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1910</v>
      </c>
      <c r="H9" s="1895" t="s">
        <v>1911</v>
      </c>
      <c r="I9" s="1895" t="s">
        <v>1912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1913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7B142-A8F2-747F-70D2-0.29CB1445}"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173</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1917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173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332</v>
      </c>
      <c r="F10" s="2128"/>
      <c r="G10" s="2128"/>
      <c r="H10" s="2128"/>
      <c r="I10" s="2128"/>
      <c r="J10" s="2128"/>
      <c r="K10" s="2128"/>
      <c r="L10" s="2128"/>
      <c r="M10" s="2102"/>
      <c r="N10" s="2479" t="s">
        <v>333</v>
      </c>
      <c r="O10" s="501"/>
      <c r="P10" s="501"/>
      <c r="Q10" s="508">
        <v>14</v>
      </c>
    </row>
    <row s="1820" customFormat="1" customHeight="1" ht="44.25">
      <c r="A11" s="1632"/>
      <c r="B11" s="1367"/>
      <c r="C11" s="1632"/>
      <c r="D11" s="1516"/>
      <c r="E11" s="2493" t="s">
        <v>90</v>
      </c>
      <c r="F11" s="2493" t="s">
        <v>336</v>
      </c>
      <c r="G11" s="2493" t="s">
        <v>1918</v>
      </c>
      <c r="H11" s="2493"/>
      <c r="I11" s="2493" t="s">
        <v>1919</v>
      </c>
      <c r="J11" s="2493"/>
      <c r="K11" s="2493"/>
      <c r="L11" s="2493" t="s">
        <v>1920</v>
      </c>
      <c r="M11" s="2481" t="s">
        <v>1921</v>
      </c>
      <c r="N11" s="2492"/>
      <c r="O11" s="1625"/>
      <c r="P11" s="1625"/>
      <c r="Q11" s="1610">
        <v>42</v>
      </c>
    </row>
    <row s="1820" customFormat="1" customHeight="1" ht="29.25">
      <c r="A12" s="1156"/>
      <c r="B12" s="1161"/>
      <c r="C12" s="1156"/>
      <c r="D12" s="1496"/>
      <c r="E12" s="2479"/>
      <c r="F12" s="2493"/>
      <c r="G12" s="1910" t="s">
        <v>1922</v>
      </c>
      <c r="H12" s="1910" t="s">
        <v>340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1923</v>
      </c>
      <c r="O13" s="1536"/>
      <c r="P13" s="512"/>
      <c r="Q13" s="424">
        <v>22</v>
      </c>
    </row>
    <row s="1851" customFormat="1" customHeight="1" ht="23.25">
      <c r="A14" s="2100"/>
      <c r="B14" s="1161"/>
      <c r="C14" s="1161"/>
      <c r="D14" s="802"/>
      <c r="E14" s="2128"/>
      <c r="F14" s="2487"/>
      <c r="G14" s="2488"/>
      <c r="H14" s="2496"/>
      <c r="I14" s="422"/>
      <c r="J14" s="1501"/>
      <c r="K14" s="1501" t="s">
        <v>1917</v>
      </c>
      <c r="L14" s="1544"/>
      <c r="M14" s="1544"/>
      <c r="N14" s="2490"/>
      <c r="O14" s="1536"/>
      <c r="P14" s="512"/>
      <c r="Q14" s="424">
        <v>22</v>
      </c>
    </row>
    <row s="1851" customFormat="1" customHeight="1" ht="23.25">
      <c r="A15" s="2100"/>
      <c r="B15" s="1161"/>
      <c r="C15" s="413"/>
      <c r="D15" s="802"/>
      <c r="E15" s="422"/>
      <c r="F15" s="1501" t="s">
        <v>1909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25743-0A0C-7E49-5C14-0.8CB2DB6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1924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332</v>
      </c>
      <c r="E8" s="2210"/>
      <c r="F8" s="2210"/>
      <c r="G8" s="2210"/>
      <c r="H8" s="2210"/>
      <c r="I8" s="2210" t="s">
        <v>333</v>
      </c>
      <c r="M8" s="122">
        <v>14</v>
      </c>
    </row>
    <row customHeight="1" ht="29.25">
      <c r="D9" s="2210" t="s">
        <v>90</v>
      </c>
      <c r="E9" s="2210" t="s">
        <v>1925</v>
      </c>
      <c r="F9" s="2210"/>
      <c r="G9" s="2210"/>
      <c r="H9" s="2210"/>
      <c r="I9" s="2210"/>
      <c r="M9" s="122">
        <v>28</v>
      </c>
    </row>
    <row customHeight="1" ht="24">
      <c r="D10" s="2210"/>
      <c r="E10" s="128" t="s">
        <v>1926</v>
      </c>
      <c r="F10" s="128" t="s">
        <v>1927</v>
      </c>
      <c r="G10" s="128" t="s">
        <v>1928</v>
      </c>
      <c r="H10" s="128" t="s">
        <v>422</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1929</v>
      </c>
      <c r="K12" s="273"/>
      <c r="L12" s="274"/>
      <c r="M12" s="118">
        <v>25</v>
      </c>
    </row>
    <row customHeight="1" ht="15.75">
      <c r="A13" s="122"/>
      <c r="B13" s="122"/>
      <c r="C13" s="122"/>
      <c r="D13" s="110"/>
      <c r="E13" s="131" t="s">
        <v>498</v>
      </c>
      <c r="F13" s="130"/>
      <c r="G13" s="130"/>
      <c r="H13" s="215"/>
      <c r="I13" s="2172"/>
      <c r="M13" s="122">
        <v>15</v>
      </c>
    </row>
    <row customHeight="1" ht="3">
      <c r="A14" s="122"/>
      <c r="B14" s="122"/>
      <c r="C14" s="122"/>
      <c r="M14" s="122">
        <v>3</v>
      </c>
    </row>
    <row customHeight="1" ht="29.25">
      <c r="E15" s="2497" t="s">
        <v>1930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2679-E081-C342-E5A7-0.BF189A7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1931</v>
      </c>
      <c r="E7" s="2499"/>
      <c r="F7" s="268"/>
      <c r="J7" s="70">
        <v>22</v>
      </c>
    </row>
    <row customHeight="1" ht="3">
      <c r="C8" s="93"/>
      <c r="D8" s="71"/>
      <c r="E8" s="71"/>
      <c r="J8" s="70">
        <v>3</v>
      </c>
    </row>
    <row customHeight="1" ht="16.8">
      <c r="C9" s="93"/>
      <c r="D9" s="106" t="s">
        <v>90</v>
      </c>
      <c r="E9" s="261" t="s">
        <v>1932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1933</v>
      </c>
      <c r="J13" s="70">
        <v>12</v>
      </c>
    </row>
    <row customHeight="1" ht="3">
      <c r="J14" s="70">
        <v>3</v>
      </c>
    </row>
    <row customHeight="1" ht="23.25">
      <c r="C15" s="138"/>
      <c r="D15" s="2500" t="s">
        <v>1934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F81FF-1CBF-BF24-3348-0.A97B1298}" mc:Ignorable="x14ac xr xr2 xr3">
  <sheetPr>
    <tabColor rgb="FFCCCCFF"/>
    <pageSetUpPr fitToPage="1"/>
  </sheetPr>
  <dimension ref="A1:M14"/>
  <sheetViews>
    <sheetView topLeftCell="A1" showGridLines="0" zoomScale="90" workbookViewId="0">
      <selection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1935</v>
      </c>
      <c r="E7" s="2101"/>
      <c r="F7" s="268"/>
      <c r="M7" s="70">
        <v>22</v>
      </c>
    </row>
    <row customHeight="1" ht="3">
      <c r="C8" s="93"/>
      <c r="D8" s="71"/>
      <c r="E8" s="71"/>
      <c r="M8" s="70">
        <v>3</v>
      </c>
    </row>
    <row customHeight="1" ht="16.8">
      <c r="C9" s="93"/>
      <c r="D9" s="106" t="s">
        <v>90</v>
      </c>
      <c r="E9" s="109" t="s">
        <v>319</v>
      </c>
      <c r="M9" s="70">
        <v>16</v>
      </c>
    </row>
    <row customHeight="1" ht="12.75">
      <c r="C10" s="93"/>
      <c r="D10" s="88" t="s">
        <v>111</v>
      </c>
      <c r="E10" s="88" t="s">
        <v>112</v>
      </c>
      <c r="M10" s="70">
        <v>12</v>
      </c>
    </row>
    <row customHeight="1" ht="15" hidden="1">
      <c r="C11" s="93"/>
      <c r="D11" s="114">
        <v>0</v>
      </c>
      <c r="E11" s="150"/>
      <c r="M11" s="70">
        <v>0</v>
      </c>
    </row>
    <row customHeight="1" ht="17.25">
      <c r="A12" s="265"/>
      <c r="B12" s="265"/>
      <c r="C12" s="1818" t="s">
        <v>173</v>
      </c>
      <c r="D12" s="114" t="s">
        <v>111</v>
      </c>
      <c r="E12" s="115" t="s">
        <v>1936</v>
      </c>
      <c r="F12" s="265"/>
      <c r="G12" s="265"/>
      <c r="H12" s="265"/>
      <c r="I12" s="265"/>
      <c r="J12" s="265"/>
      <c r="K12" s="265"/>
      <c r="L12" s="265"/>
      <c r="M12" s="265"/>
    </row>
    <row customHeight="1" ht="14.699999999999998">
      <c r="C13" s="93"/>
      <c r="D13" s="110"/>
      <c r="E13" s="108" t="s">
        <v>1933</v>
      </c>
      <c r="M13" s="70">
        <v>14</v>
      </c>
    </row>
    <row customHeight="1" ht="14.25" hidden="1">
      <c r="A14" s="70" t="s">
        <v>84</v>
      </c>
      <c r="B14" s="70">
        <v>0</v>
      </c>
      <c r="C14" s="92">
        <v>3</v>
      </c>
      <c r="D14" s="70">
        <v>6</v>
      </c>
      <c r="E14" s="70">
        <v>94</v>
      </c>
      <c r="F14" s="70">
        <v>8</v>
      </c>
      <c r="G14" s="70">
        <v>8</v>
      </c>
      <c r="H14" s="70">
        <v>8</v>
      </c>
      <c r="I14" s="70">
        <v>8</v>
      </c>
      <c r="J14" s="70">
        <v>8</v>
      </c>
      <c r="K14" s="70">
        <v>8</v>
      </c>
      <c r="L14" s="70">
        <v>8</v>
      </c>
      <c r="M14" s="70">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1DA862-2B42-611F-09AA-0.E083D98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311</v>
      </c>
      <c r="M2" s="1554" t="s">
        <v>312</v>
      </c>
      <c r="R2" s="1554" t="s">
        <v>313</v>
      </c>
      <c r="S2" s="1554" t="s">
        <v>312</v>
      </c>
      <c r="X2" s="1554" t="s">
        <v>311</v>
      </c>
      <c r="Y2" s="1554" t="s">
        <v>312</v>
      </c>
      <c r="AD2" s="1554" t="s">
        <v>311</v>
      </c>
      <c r="AE2" s="1554" t="s">
        <v>312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314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315</v>
      </c>
      <c r="M8" s="2197"/>
      <c r="N8" s="2197"/>
      <c r="O8" s="2197"/>
      <c r="P8" s="2197"/>
      <c r="Q8" s="1558"/>
      <c r="R8" s="2097" t="s">
        <v>316</v>
      </c>
      <c r="S8" s="2198"/>
      <c r="T8" s="2198"/>
      <c r="U8" s="2198"/>
      <c r="V8" s="2198"/>
      <c r="W8" s="1558"/>
      <c r="X8" s="2199" t="s">
        <v>317</v>
      </c>
      <c r="Y8" s="2199"/>
      <c r="Z8" s="2199"/>
      <c r="AA8" s="2199"/>
      <c r="AB8" s="2199"/>
      <c r="AC8" s="1559"/>
      <c r="AD8" s="2128" t="s">
        <v>318</v>
      </c>
      <c r="AE8" s="2128"/>
      <c r="AF8" s="2128"/>
      <c r="AG8" s="2128"/>
      <c r="AH8" s="2102"/>
      <c r="AI8" s="2128" t="s">
        <v>319</v>
      </c>
      <c r="AJ8" s="1575"/>
      <c r="BM8" s="294">
        <v>32</v>
      </c>
    </row>
    <row customHeight="1" ht="23.25">
      <c r="D9" s="2128"/>
      <c r="E9" s="2128"/>
      <c r="F9" s="2176" t="s">
        <v>91</v>
      </c>
      <c r="G9" s="2176" t="s">
        <v>130</v>
      </c>
      <c r="H9" s="2195"/>
      <c r="I9" s="2196"/>
      <c r="J9" s="2102"/>
      <c r="K9" s="1560"/>
      <c r="L9" s="2128" t="s">
        <v>320</v>
      </c>
      <c r="M9" s="2102"/>
      <c r="N9" s="2193" t="s">
        <v>90</v>
      </c>
      <c r="O9" s="2194"/>
      <c r="P9" s="2128" t="s">
        <v>131</v>
      </c>
      <c r="Q9" s="1557"/>
      <c r="R9" s="2128" t="s">
        <v>320</v>
      </c>
      <c r="S9" s="2102"/>
      <c r="T9" s="2193" t="s">
        <v>90</v>
      </c>
      <c r="U9" s="2194"/>
      <c r="V9" s="2128" t="s">
        <v>131</v>
      </c>
      <c r="W9" s="1557"/>
      <c r="X9" s="2128" t="s">
        <v>320</v>
      </c>
      <c r="Y9" s="2102"/>
      <c r="Z9" s="2193" t="s">
        <v>90</v>
      </c>
      <c r="AA9" s="2194"/>
      <c r="AB9" s="2128" t="s">
        <v>321</v>
      </c>
      <c r="AC9" s="1557"/>
      <c r="AD9" s="2128" t="s">
        <v>320</v>
      </c>
      <c r="AE9" s="2102"/>
      <c r="AF9" s="2193" t="s">
        <v>90</v>
      </c>
      <c r="AG9" s="2194"/>
      <c r="AH9" s="2102" t="s">
        <v>321</v>
      </c>
      <c r="AI9" s="2128"/>
      <c r="AJ9" s="1575"/>
      <c r="BM9" s="294">
        <v>22</v>
      </c>
    </row>
    <row customHeight="1" ht="24">
      <c r="D10" s="2176"/>
      <c r="E10" s="2176"/>
      <c r="F10" s="2200"/>
      <c r="G10" s="2200"/>
      <c r="H10" s="2201"/>
      <c r="I10" s="2202"/>
      <c r="J10" s="2193"/>
      <c r="K10" s="1560"/>
      <c r="L10" s="1579" t="s">
        <v>322</v>
      </c>
      <c r="M10" s="1574" t="s">
        <v>323</v>
      </c>
      <c r="N10" s="2195"/>
      <c r="O10" s="2196"/>
      <c r="P10" s="2176"/>
      <c r="Q10" s="1557"/>
      <c r="R10" s="1579" t="s">
        <v>322</v>
      </c>
      <c r="S10" s="1574" t="s">
        <v>323</v>
      </c>
      <c r="T10" s="2195"/>
      <c r="U10" s="2196"/>
      <c r="V10" s="2176"/>
      <c r="W10" s="1557"/>
      <c r="X10" s="1579" t="s">
        <v>322</v>
      </c>
      <c r="Y10" s="1574" t="s">
        <v>323</v>
      </c>
      <c r="Z10" s="2195"/>
      <c r="AA10" s="2196"/>
      <c r="AB10" s="2176"/>
      <c r="AC10" s="1557"/>
      <c r="AD10" s="1579" t="s">
        <v>322</v>
      </c>
      <c r="AE10" s="1574" t="s">
        <v>323</v>
      </c>
      <c r="AF10" s="2195"/>
      <c r="AG10" s="2196"/>
      <c r="AH10" s="2193"/>
      <c r="AI10" s="2176"/>
      <c r="AJ10" s="1575"/>
      <c r="AK10" s="255" t="s">
        <v>324</v>
      </c>
      <c r="AL10" s="255" t="s">
        <v>132</v>
      </c>
      <c r="BM10" s="294">
        <v>23</v>
      </c>
    </row>
    <row customHeight="1" ht="15">
      <c r="D11" s="2184" t="s">
        <v>111</v>
      </c>
      <c r="E11" s="2180" t="s">
        <v>325</v>
      </c>
      <c r="F11" s="2180" t="s">
        <v>326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325</v>
      </c>
      <c r="F17" s="2180" t="s">
        <v>327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325</v>
      </c>
      <c r="F23" s="2180" t="s">
        <v>328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325</v>
      </c>
      <c r="F29" s="2180" t="s">
        <v>329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325</v>
      </c>
      <c r="F35" s="2180" t="s">
        <v>330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A2031-5123-7E19-701E-0.2E61DE8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1937</v>
      </c>
      <c r="C2" s="2501"/>
      <c r="D2" s="2501"/>
      <c r="E2" s="269"/>
      <c r="F2" s="90">
        <v>22</v>
      </c>
    </row>
    <row customHeight="1" ht="3">
      <c r="F3" s="90">
        <v>3</v>
      </c>
    </row>
    <row customHeight="1" ht="23.25">
      <c r="B4" s="2615" t="s">
        <v>1938</v>
      </c>
      <c r="C4" s="384" t="s">
        <v>1939</v>
      </c>
      <c r="D4" s="384" t="s">
        <v>1940</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C6DF3-7D17-767A-7EFF-0.2F3317E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1941</v>
      </c>
    </row>
    <row r="4" s="265" customFormat="1" customHeight="1" ht="15">
      <c r="C4" s="1817"/>
      <c r="D4" s="114"/>
      <c r="E4" s="378"/>
    </row>
    <row r="6" s="1816" customFormat="1" customHeight="1" ht="17.25">
      <c r="A6" s="1816" t="s">
        <v>1942</v>
      </c>
    </row>
    <row r="8" s="265" customFormat="1" customHeight="1" ht="17.25">
      <c r="C8" s="1818"/>
      <c r="D8" s="114"/>
      <c r="E8" s="115"/>
    </row>
    <row r="11" s="1816" customFormat="1" customHeight="1" ht="17.25">
      <c r="A11" s="1816" t="s">
        <v>1943</v>
      </c>
    </row>
    <row r="13" s="1820" customFormat="1" customHeight="1" ht="15">
      <c r="A13" s="2218">
        <v>1</v>
      </c>
      <c r="B13" s="1161"/>
      <c r="C13" s="802" t="s">
        <v>173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1944</v>
      </c>
    </row>
    <row r="19" s="1851" customFormat="1" customHeight="1" ht="15">
      <c r="A19" s="1883"/>
      <c r="B19" s="1367">
        <v>1</v>
      </c>
      <c r="C19" s="1367"/>
      <c r="D19" s="801" t="s">
        <v>173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1945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173</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1946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173</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1947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173</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1948</v>
      </c>
    </row>
    <row customHeight="1" ht="11.25"/>
    <row s="456" customFormat="1" customHeight="1" ht="22.5">
      <c r="A39" s="1792"/>
      <c r="B39" s="458"/>
      <c r="C39" s="860"/>
      <c r="D39" s="441"/>
      <c r="E39" s="861"/>
      <c r="F39" s="1813"/>
      <c r="G39" s="1823"/>
      <c r="H39" s="476"/>
    </row>
    <row customHeight="1" ht="11.25"/>
    <row s="1816" customFormat="1" customHeight="1" ht="11.25">
      <c r="A41" s="1816" t="s">
        <v>1949</v>
      </c>
    </row>
    <row customHeight="1" ht="11.25"/>
    <row s="456" customFormat="1" customHeight="1" ht="22.5">
      <c r="A43" s="458"/>
      <c r="B43" s="458"/>
      <c r="C43" s="458"/>
      <c r="D43" s="441"/>
      <c r="E43" s="861"/>
      <c r="F43" s="862"/>
      <c r="G43" s="1823"/>
      <c r="H43" s="476"/>
    </row>
    <row customHeight="1" ht="11.25"/>
    <row s="1816" customFormat="1" customHeight="1" ht="11.25">
      <c r="A45" s="1816" t="s">
        <v>1950</v>
      </c>
    </row>
    <row customHeight="1" ht="11.25"/>
    <row s="456" customFormat="1" customHeight="1" ht="24">
      <c r="A47" s="2203" t="s">
        <v>345</v>
      </c>
      <c r="B47" s="503"/>
      <c r="C47" s="2214"/>
      <c r="D47" s="446" t="str">
        <f>A47</f>
        <v>5.1</v>
      </c>
      <c r="E47" s="443" t="s">
        <v>346</v>
      </c>
      <c r="F47" s="1977" t="s">
        <v>338</v>
      </c>
      <c r="G47" s="445" t="s">
        <v>347</v>
      </c>
      <c r="H47" s="476"/>
      <c r="I47" s="853"/>
    </row>
    <row s="456" customFormat="1" customHeight="1" ht="22.5">
      <c r="A48" s="2203"/>
      <c r="B48" s="503"/>
      <c r="C48" s="2214"/>
      <c r="D48" s="441" t="str">
        <f>D47&amp;".1"</f>
        <v>5.1.1</v>
      </c>
      <c r="E48" s="440" t="s">
        <v>348</v>
      </c>
      <c r="F48" s="1978" t="s">
        <v>28</v>
      </c>
      <c r="G48" s="475"/>
      <c r="H48" s="476"/>
      <c r="I48" s="853"/>
    </row>
    <row s="456" customFormat="1" customHeight="1" ht="22.5">
      <c r="A49" s="2203"/>
      <c r="B49" s="503"/>
      <c r="C49" s="2214"/>
      <c r="D49" s="441" t="str">
        <f>D47&amp;".2"</f>
        <v>5.1.2</v>
      </c>
      <c r="E49" s="440" t="s">
        <v>349</v>
      </c>
      <c r="F49" s="1733" t="s">
        <v>28</v>
      </c>
      <c r="G49" s="445" t="s">
        <v>350</v>
      </c>
      <c r="H49" s="476"/>
      <c r="I49" s="853"/>
    </row>
    <row s="456" customFormat="1" customHeight="1" ht="22.5">
      <c r="A50" s="2203"/>
      <c r="B50" s="503"/>
      <c r="C50" s="2214"/>
      <c r="D50" s="441" t="str">
        <f>D47&amp;".3"</f>
        <v>5.1.3</v>
      </c>
      <c r="E50" s="440" t="s">
        <v>351</v>
      </c>
      <c r="F50" s="1978" t="s">
        <v>28</v>
      </c>
      <c r="G50" s="475"/>
      <c r="H50" s="476"/>
      <c r="I50" s="853"/>
    </row>
    <row s="456" customFormat="1" customHeight="1" ht="22.5">
      <c r="A51" s="2203"/>
      <c r="B51" s="503"/>
      <c r="C51" s="2214"/>
      <c r="D51" s="441" t="str">
        <f>D47&amp;".4"</f>
        <v>5.1.4</v>
      </c>
      <c r="E51" s="440" t="s">
        <v>352</v>
      </c>
      <c r="F51" s="1978" t="s">
        <v>28</v>
      </c>
      <c r="G51" s="445" t="s">
        <v>353</v>
      </c>
      <c r="H51" s="476"/>
      <c r="I51" s="853"/>
    </row>
    <row r="54" s="1816" customFormat="1" customHeight="1" ht="17.25">
      <c r="A54" s="1816" t="s">
        <v>1951</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424</v>
      </c>
      <c r="Q56" s="517" t="s">
        <v>425</v>
      </c>
      <c r="R56" s="518" t="s">
        <v>426</v>
      </c>
      <c r="S56" s="1637" t="s">
        <v>427</v>
      </c>
      <c r="T56" s="1637"/>
      <c r="U56" s="1637"/>
      <c r="V56" s="1637"/>
    </row>
    <row r="58" s="1816" customFormat="1" customHeight="1" ht="11.25">
      <c r="A58" s="1816" t="s">
        <v>1952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413</v>
      </c>
      <c r="AQ60" s="1625" t="s">
        <v>413</v>
      </c>
      <c r="AR60" s="1637"/>
      <c r="AS60" s="1637"/>
    </row>
    <row r="62" s="1816" customFormat="1" customHeight="1" ht="11.25">
      <c r="A62" s="1816" t="s">
        <v>1953</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1954</v>
      </c>
    </row>
    <row r="68" s="1636" customFormat="1" customHeight="1" ht="14.25">
      <c r="A68" s="344"/>
      <c r="B68" s="1161"/>
      <c r="C68" s="377"/>
      <c r="D68" s="1811"/>
      <c r="E68" s="887"/>
      <c r="F68" s="1826"/>
      <c r="G68" s="90"/>
      <c r="I68" s="1625"/>
      <c r="J68" s="1625"/>
    </row>
    <row r="70" s="1816" customFormat="1" customHeight="1" ht="11.25">
      <c r="A70" s="1816" t="s">
        <v>1955</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1956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1957</v>
      </c>
    </row>
    <row r="75" s="1816" customFormat="1" customHeight="1" ht="11.25">
      <c r="A75" s="1816" t="s">
        <v>1958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1956</v>
      </c>
    </row>
    <row r="79" s="1816" customFormat="1" customHeight="1" ht="11.25">
      <c r="A79" s="1816" t="s">
        <v>1959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408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1960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1961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1962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1963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1964</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408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1962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1965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1966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1967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1968</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639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594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595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640</v>
      </c>
      <c r="F118" s="2377"/>
      <c r="G118" s="2377"/>
      <c r="H118" s="2377"/>
      <c r="I118" s="2377"/>
      <c r="J118" s="2377"/>
      <c r="K118" s="2377"/>
      <c r="L118" s="2377"/>
      <c r="M118" s="2377"/>
      <c r="N118" s="2377"/>
      <c r="O118" s="2377"/>
      <c r="P118" s="2377"/>
      <c r="Q118" s="559">
        <f>SUMIF(T119:T120,"i",Q119:Q120)</f>
        <v>0</v>
      </c>
      <c r="R118" s="1018"/>
      <c r="S118" s="1799" t="s">
        <v>641</v>
      </c>
      <c r="T118" s="718" t="s">
        <v>642</v>
      </c>
      <c r="U118" s="2375">
        <v>1</v>
      </c>
      <c r="V118" s="2375" t="s">
        <v>605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1969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643</v>
      </c>
      <c r="F121" s="2377"/>
      <c r="G121" s="2377"/>
      <c r="H121" s="2377"/>
      <c r="I121" s="2377"/>
      <c r="J121" s="2377"/>
      <c r="K121" s="2377"/>
      <c r="L121" s="2377"/>
      <c r="M121" s="2377"/>
      <c r="N121" s="2377"/>
      <c r="O121" s="2377"/>
      <c r="P121" s="2377"/>
      <c r="Q121" s="559">
        <f>SUMIF(T122:T123,"i",Q122:Q123)</f>
        <v>0</v>
      </c>
      <c r="R121" s="1018"/>
      <c r="S121" s="1799" t="s">
        <v>644</v>
      </c>
      <c r="T121" s="718" t="s">
        <v>642</v>
      </c>
      <c r="U121" s="2375">
        <v>1</v>
      </c>
      <c r="V121" s="2375" t="s">
        <v>605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1969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1970</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639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594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595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640</v>
      </c>
      <c r="F130" s="2377"/>
      <c r="G130" s="2377"/>
      <c r="H130" s="2377"/>
      <c r="I130" s="2377"/>
      <c r="J130" s="2377"/>
      <c r="K130" s="2377"/>
      <c r="L130" s="2377"/>
      <c r="M130" s="2377"/>
      <c r="N130" s="2377"/>
      <c r="O130" s="2377"/>
      <c r="P130" s="2377"/>
      <c r="Q130" s="559">
        <f>SUMIF(T131:T132,"i",Q131:Q132)</f>
        <v>0</v>
      </c>
      <c r="R130" s="1018"/>
      <c r="S130" s="1799" t="s">
        <v>641</v>
      </c>
      <c r="T130" s="718" t="s">
        <v>642</v>
      </c>
      <c r="U130" s="2375">
        <v>1</v>
      </c>
      <c r="V130" s="2375" t="s">
        <v>605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1969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642</v>
      </c>
      <c r="U133" s="2375">
        <v>1</v>
      </c>
      <c r="V133" s="2375" t="s">
        <v>605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1971</v>
      </c>
    </row>
    <row r="139" s="1851" customFormat="1" customHeight="1" ht="45">
      <c r="A139" s="1807"/>
      <c r="B139" s="1161"/>
      <c r="C139" s="413"/>
      <c r="D139" s="90"/>
      <c r="E139" s="2573"/>
      <c r="F139" s="2109" t="s">
        <v>111</v>
      </c>
      <c r="G139" s="2576" t="s">
        <v>28</v>
      </c>
      <c r="H139" s="290"/>
      <c r="I139" s="638" t="s">
        <v>111</v>
      </c>
      <c r="J139" s="1808" t="s">
        <v>1972</v>
      </c>
      <c r="K139" s="639" t="s">
        <v>576</v>
      </c>
      <c r="L139" s="2225" t="s">
        <v>576</v>
      </c>
      <c r="M139" s="2578"/>
      <c r="N139" s="639" t="s">
        <v>576</v>
      </c>
      <c r="O139" s="639" t="s">
        <v>576</v>
      </c>
      <c r="P139" s="639" t="s">
        <v>576</v>
      </c>
      <c r="Q139" s="640">
        <f>SUM(Q140:Q142)</f>
        <v>0</v>
      </c>
      <c r="R139" s="640">
        <f>IF(R136=0,0,(Q136/R136)*100)</f>
        <v>0</v>
      </c>
      <c r="S139" s="2180"/>
      <c r="T139" s="718" t="s">
        <v>642</v>
      </c>
      <c r="U139" s="90"/>
      <c r="V139" s="90"/>
      <c r="AC139" s="90"/>
    </row>
    <row s="1851" customFormat="1" customHeight="1" ht="11.25">
      <c r="A140" s="1807"/>
      <c r="B140" s="1161"/>
      <c r="C140" s="413"/>
      <c r="D140" s="90"/>
      <c r="E140" s="2574"/>
      <c r="F140" s="2109"/>
      <c r="G140" s="2576"/>
      <c r="H140" s="2128"/>
      <c r="I140" s="2516" t="s">
        <v>1051</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1973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1974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1051</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1973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1975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170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171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172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199</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170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171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172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170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171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170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1976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171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172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199</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171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172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171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1977</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1978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1979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1980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199</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7461B-1832-72D1-E89E-0.9FA06C4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1981</v>
      </c>
      <c r="B1" s="847"/>
      <c r="C1" s="983" t="s">
        <v>1982</v>
      </c>
      <c r="D1" s="981" t="s">
        <v>837</v>
      </c>
      <c r="E1" s="981" t="s">
        <v>883</v>
      </c>
      <c r="F1" s="981" t="s">
        <v>936</v>
      </c>
      <c r="G1" s="981" t="s">
        <v>923</v>
      </c>
      <c r="H1" s="981" t="s">
        <v>1655</v>
      </c>
    </row>
    <row customHeight="1" ht="9">
      <c r="A2" s="984" t="s">
        <v>1983</v>
      </c>
      <c r="B2" s="984"/>
      <c r="C2" s="985" t="str">
        <f>INDEX(TEMPLATE_NUMBER_FORM_LIST,MATCH(TEMPLATE_SPHERE,TEMPLATE_SPHERE_LIST,0))</f>
        <v>16</v>
      </c>
      <c r="D2" s="984" t="s">
        <v>1504</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1984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1985</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1986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1987</v>
      </c>
    </row>
    <row customHeight="1" ht="117">
      <c r="A5" s="847" t="s">
        <v>1988</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1989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1990</v>
      </c>
    </row>
    <row customHeight="1" ht="90">
      <c r="A6" s="847" t="s">
        <v>1991</v>
      </c>
      <c r="B6" s="847" t="s">
        <v>93</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1992</v>
      </c>
      <c r="B7" s="847" t="s">
        <v>113</v>
      </c>
      <c r="C7" s="985" t="str">
        <f>IF(TEMPLATE_SPHERE="HEAT",D7,E7)</f>
        <v>Форма 11. Информация о расходах на капитальный и текущий ремонт основных средств</v>
      </c>
      <c r="D7" s="847" t="s">
        <v>1993</v>
      </c>
      <c r="E7" s="847" t="s">
        <v>1994</v>
      </c>
      <c r="F7" s="987"/>
      <c r="G7" s="987"/>
      <c r="H7" s="987"/>
    </row>
    <row customHeight="1" ht="108">
      <c r="A8" s="847" t="s">
        <v>1995</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1193</v>
      </c>
      <c r="E8" s="847" t="s">
        <v>1996</v>
      </c>
      <c r="F8" s="987"/>
      <c r="G8" s="987"/>
      <c r="H8" s="987"/>
    </row>
    <row customHeight="1" ht="99">
      <c r="A9" s="847" t="s">
        <v>1997</v>
      </c>
      <c r="B9" s="847"/>
      <c r="C9" s="847" t="s">
        <v>1998</v>
      </c>
      <c r="D9" s="847"/>
      <c r="E9" s="847"/>
      <c r="F9" s="987"/>
      <c r="G9" s="987"/>
      <c r="H9" s="987"/>
    </row>
    <row customHeight="1" ht="126">
      <c r="A10" s="847" t="s">
        <v>1999</v>
      </c>
      <c r="B10" s="847"/>
      <c r="C10" s="847" t="s">
        <v>2000</v>
      </c>
      <c r="D10" s="847"/>
      <c r="E10" s="847"/>
      <c r="F10" s="987"/>
      <c r="G10" s="987"/>
      <c r="H10" s="987"/>
    </row>
    <row customHeight="1" ht="108">
      <c r="A11" s="847" t="s">
        <v>2001</v>
      </c>
      <c r="B11" s="847"/>
      <c r="C11" s="847" t="s">
        <v>2002</v>
      </c>
      <c r="D11" s="847"/>
      <c r="E11" s="847"/>
      <c r="F11" s="987"/>
      <c r="G11" s="987"/>
      <c r="H11" s="987"/>
    </row>
    <row customHeight="1" ht="54">
      <c r="A12" s="847" t="s">
        <v>2003</v>
      </c>
      <c r="B12" s="847"/>
      <c r="C12" s="847" t="s">
        <v>2004</v>
      </c>
      <c r="D12" s="847"/>
      <c r="E12" s="847"/>
      <c r="F12" s="987"/>
      <c r="G12" s="987"/>
      <c r="H12" s="987"/>
    </row>
    <row customHeight="1" ht="45">
      <c r="A13" s="847" t="s">
        <v>2005</v>
      </c>
      <c r="B13" s="847"/>
      <c r="C13" s="847" t="s">
        <v>2006</v>
      </c>
      <c r="D13" s="847"/>
      <c r="E13" s="847"/>
      <c r="F13" s="987"/>
      <c r="G13" s="987"/>
      <c r="H13" s="987"/>
    </row>
    <row customHeight="1" ht="117">
      <c r="A14" s="847" t="s">
        <v>2007</v>
      </c>
      <c r="B14" s="847"/>
      <c r="C14" s="847" t="s">
        <v>2008</v>
      </c>
      <c r="D14" s="847"/>
      <c r="E14" s="847"/>
      <c r="F14" s="987"/>
      <c r="G14" s="987"/>
      <c r="H14" s="987"/>
    </row>
    <row customHeight="1" ht="117">
      <c r="A15" s="847" t="s">
        <v>2009</v>
      </c>
      <c r="B15" s="847"/>
      <c r="C15" s="847" t="s">
        <v>2010</v>
      </c>
      <c r="D15" s="847"/>
      <c r="E15" s="847"/>
      <c r="F15" s="987"/>
      <c r="G15" s="987"/>
      <c r="H15" s="987"/>
    </row>
    <row customHeight="1" ht="63">
      <c r="A16" s="847" t="s">
        <v>2011</v>
      </c>
      <c r="B16" s="847"/>
      <c r="C16" s="847" t="s">
        <v>2012</v>
      </c>
      <c r="D16" s="847"/>
      <c r="E16" s="847"/>
      <c r="F16" s="987"/>
      <c r="G16" s="987"/>
      <c r="H16" s="987"/>
    </row>
    <row customHeight="1" ht="54">
      <c r="A17" s="847" t="s">
        <v>2013</v>
      </c>
      <c r="B17" s="847"/>
      <c r="C17" s="985" t="s">
        <v>2014</v>
      </c>
      <c r="D17" s="847"/>
      <c r="E17" s="847"/>
      <c r="F17" s="987"/>
      <c r="G17" s="987"/>
      <c r="H17" s="987"/>
    </row>
    <row customHeight="1" ht="27">
      <c r="A18" s="847" t="s">
        <v>2015</v>
      </c>
      <c r="B18" s="847"/>
      <c r="C18" s="985" t="s">
        <v>2016</v>
      </c>
      <c r="D18" s="847"/>
      <c r="E18" s="847"/>
      <c r="F18" s="987"/>
      <c r="G18" s="987"/>
      <c r="H18" s="987"/>
    </row>
    <row customHeight="1" ht="54">
      <c r="A19" s="847" t="s">
        <v>2017</v>
      </c>
      <c r="B19" s="847"/>
      <c r="C19" s="985" t="s">
        <v>2018</v>
      </c>
      <c r="D19" s="847"/>
      <c r="E19" s="847"/>
      <c r="F19" s="987"/>
      <c r="G19" s="987"/>
      <c r="H19" s="987"/>
    </row>
    <row customHeight="1" ht="36">
      <c r="A20" s="847" t="s">
        <v>2019</v>
      </c>
      <c r="B20" s="847"/>
      <c r="C20" s="985" t="s">
        <v>2020</v>
      </c>
      <c r="D20" s="847"/>
      <c r="E20" s="847"/>
      <c r="F20" s="987"/>
      <c r="G20" s="987"/>
      <c r="H20" s="987"/>
    </row>
    <row customHeight="1" ht="36">
      <c r="A21" s="847" t="s">
        <v>2021</v>
      </c>
      <c r="B21" s="847"/>
      <c r="C21" s="985" t="s">
        <v>2022</v>
      </c>
      <c r="D21" s="847"/>
      <c r="E21" s="847"/>
      <c r="F21" s="987"/>
      <c r="G21" s="987"/>
      <c r="H21" s="987"/>
    </row>
    <row customHeight="1" ht="27">
      <c r="A22" s="847" t="s">
        <v>2023</v>
      </c>
      <c r="B22" s="847"/>
      <c r="C22" s="985" t="s">
        <v>2024</v>
      </c>
      <c r="D22" s="847"/>
      <c r="E22" s="847"/>
      <c r="F22" s="987"/>
      <c r="G22" s="987"/>
      <c r="H22" s="987"/>
    </row>
    <row customHeight="1" ht="36">
      <c r="A23" s="847" t="s">
        <v>2025</v>
      </c>
      <c r="B23" s="847"/>
      <c r="C23" s="985" t="s">
        <v>2026</v>
      </c>
      <c r="D23" s="847"/>
      <c r="E23" s="847"/>
      <c r="F23" s="987"/>
      <c r="G23" s="987"/>
      <c r="H23" s="987"/>
    </row>
    <row customHeight="1" ht="28.5">
      <c r="A24" s="847" t="s">
        <v>2027</v>
      </c>
      <c r="B24" s="847"/>
      <c r="C24" s="985" t="s">
        <v>2028</v>
      </c>
      <c r="D24" s="847"/>
      <c r="E24" s="847"/>
      <c r="F24" s="987"/>
      <c r="G24" s="987"/>
      <c r="H24" s="987"/>
    </row>
    <row customHeight="1" ht="36">
      <c r="A25" s="847" t="s">
        <v>2029</v>
      </c>
      <c r="B25" s="847"/>
      <c r="C25" s="985" t="s">
        <v>2030</v>
      </c>
      <c r="D25" s="847"/>
      <c r="E25" s="847"/>
      <c r="F25" s="987"/>
      <c r="G25" s="987"/>
      <c r="H25" s="987"/>
    </row>
    <row customHeight="1" ht="27">
      <c r="A26" s="847" t="s">
        <v>2031</v>
      </c>
      <c r="B26" s="847"/>
      <c r="C26" s="985" t="s">
        <v>2032</v>
      </c>
      <c r="D26" s="847"/>
      <c r="E26" s="847"/>
      <c r="F26" s="987"/>
      <c r="G26" s="987"/>
      <c r="H26" s="987"/>
    </row>
    <row customHeight="1" ht="36">
      <c r="A27" s="847" t="s">
        <v>2033</v>
      </c>
      <c r="B27" s="847"/>
      <c r="C27" s="985" t="s">
        <v>2034</v>
      </c>
      <c r="D27" s="847"/>
      <c r="E27" s="847"/>
      <c r="F27" s="987"/>
      <c r="G27" s="987"/>
      <c r="H27" s="987"/>
    </row>
    <row customHeight="1" ht="28.5">
      <c r="A28" s="847" t="s">
        <v>2035</v>
      </c>
      <c r="B28" s="847"/>
      <c r="C28" s="985" t="s">
        <v>2036</v>
      </c>
      <c r="D28" s="847"/>
      <c r="E28" s="847"/>
      <c r="F28" s="987"/>
      <c r="G28" s="987"/>
      <c r="H28" s="987"/>
    </row>
    <row customHeight="1" ht="126">
      <c r="A29" s="847" t="s">
        <v>2037</v>
      </c>
      <c r="B29" s="847" t="s">
        <v>1606</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2038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2039</v>
      </c>
    </row>
    <row customHeight="1" ht="36">
      <c r="A30" s="847" t="s">
        <v>2040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2041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2042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2043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2044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2045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2046</v>
      </c>
    </row>
    <row customHeight="1" ht="9">
      <c r="A33" s="847"/>
      <c r="B33" s="847"/>
      <c r="C33" s="985"/>
      <c r="D33" s="847"/>
      <c r="E33" s="847"/>
      <c r="F33" s="987"/>
      <c r="G33" s="987"/>
      <c r="H33" s="987"/>
    </row>
    <row customHeight="1" ht="9">
      <c r="A34" s="847"/>
      <c r="B34" s="847" t="s">
        <v>1542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5C45277-68F3-927E-60BA-0.254A649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2047</v>
      </c>
      <c r="D1" s="899"/>
      <c r="E1" s="899"/>
      <c r="F1" s="899"/>
      <c r="G1" s="899"/>
      <c r="H1" s="899" t="s">
        <v>2048</v>
      </c>
      <c r="I1" s="899"/>
      <c r="J1" s="899"/>
      <c r="K1" s="899"/>
      <c r="L1" s="899"/>
      <c r="M1" s="899" t="s">
        <v>2049</v>
      </c>
      <c r="N1" s="899" t="s">
        <v>2050</v>
      </c>
      <c r="O1" s="2593" t="s">
        <v>2051</v>
      </c>
      <c r="P1" s="2593"/>
      <c r="Q1" s="2593"/>
      <c r="R1" s="2593"/>
      <c r="S1" s="2593"/>
      <c r="T1" s="2593" t="s">
        <v>2049</v>
      </c>
      <c r="U1" s="2593"/>
      <c r="V1" s="2593"/>
      <c r="W1" s="2593"/>
      <c r="X1" s="2593"/>
      <c r="Y1" s="1000"/>
      <c r="Z1" s="2593" t="s">
        <v>2052</v>
      </c>
      <c r="AA1" s="2593"/>
      <c r="AB1" s="2593"/>
      <c r="AC1" s="2593"/>
      <c r="AD1" s="2593"/>
    </row>
    <row customHeight="1" ht="18">
      <c r="A2" s="847"/>
      <c r="B2" s="847"/>
      <c r="C2" s="842" t="s">
        <v>837</v>
      </c>
      <c r="D2" s="842" t="s">
        <v>883</v>
      </c>
      <c r="E2" s="842" t="s">
        <v>936</v>
      </c>
      <c r="F2" s="842" t="s">
        <v>923</v>
      </c>
      <c r="G2" s="842" t="s">
        <v>1655</v>
      </c>
      <c r="H2" s="844"/>
      <c r="I2" s="844"/>
      <c r="J2" s="844"/>
      <c r="K2" s="844"/>
      <c r="L2" s="844"/>
      <c r="M2" s="844"/>
      <c r="N2" s="844"/>
      <c r="O2" s="842" t="s">
        <v>837</v>
      </c>
      <c r="P2" s="842" t="s">
        <v>883</v>
      </c>
      <c r="Q2" s="842" t="s">
        <v>923</v>
      </c>
      <c r="R2" s="842" t="s">
        <v>936</v>
      </c>
      <c r="S2" s="842" t="s">
        <v>1655</v>
      </c>
      <c r="T2" s="842" t="s">
        <v>837</v>
      </c>
      <c r="U2" s="842" t="s">
        <v>883</v>
      </c>
      <c r="V2" s="842" t="s">
        <v>923</v>
      </c>
      <c r="W2" s="842" t="s">
        <v>936</v>
      </c>
      <c r="X2" s="842" t="s">
        <v>1655</v>
      </c>
      <c r="Y2" s="842"/>
      <c r="Z2" s="842" t="s">
        <v>837</v>
      </c>
      <c r="AA2" s="851" t="s">
        <v>883</v>
      </c>
      <c r="AB2" s="842" t="s">
        <v>923</v>
      </c>
      <c r="AC2" s="842" t="s">
        <v>936</v>
      </c>
      <c r="AD2" s="842" t="s">
        <v>1655</v>
      </c>
    </row>
    <row customHeight="1" ht="162">
      <c r="A3" s="846" t="s">
        <v>26</v>
      </c>
      <c r="B3" s="846"/>
      <c r="C3" s="2597" t="s">
        <v>2053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2054</v>
      </c>
      <c r="AA3" s="844" t="s">
        <v>2055</v>
      </c>
      <c r="AB3" s="847" t="s">
        <v>2056</v>
      </c>
      <c r="AC3" s="847" t="s">
        <v>2057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1593</v>
      </c>
      <c r="D11" s="2600" t="s">
        <v>1589</v>
      </c>
      <c r="E11" s="2600" t="s">
        <v>1688</v>
      </c>
      <c r="F11" s="2600" t="s">
        <v>2058</v>
      </c>
      <c r="G11" s="2600"/>
      <c r="H11" s="899" t="s">
        <v>2059</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2060</v>
      </c>
      <c r="U11" s="844" t="s">
        <v>2061</v>
      </c>
      <c r="V11" s="844"/>
      <c r="W11" s="844"/>
      <c r="X11" s="844"/>
      <c r="Y11" s="1001"/>
      <c r="Z11" s="847" t="s">
        <v>2062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2063</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2064</v>
      </c>
      <c r="U12" s="844" t="s">
        <v>2065</v>
      </c>
      <c r="V12" s="844"/>
      <c r="W12" s="844"/>
      <c r="X12" s="844"/>
      <c r="Y12" s="1001"/>
      <c r="Z12" s="847" t="s">
        <v>2066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2067</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2068</v>
      </c>
      <c r="U13" s="845" t="s">
        <v>2069</v>
      </c>
      <c r="V13" s="845"/>
      <c r="W13" s="845"/>
      <c r="X13" s="844"/>
      <c r="Y13" s="1001"/>
      <c r="Z13" s="847" t="s">
        <v>2070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2071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2072</v>
      </c>
      <c r="AA14" s="850" t="s">
        <v>2072</v>
      </c>
      <c r="AB14" s="847"/>
      <c r="AC14" s="847"/>
      <c r="AD14" s="847"/>
    </row>
    <row customHeight="1" ht="108">
      <c r="A15" s="2594"/>
      <c r="B15" s="900">
        <v>5</v>
      </c>
      <c r="C15" s="2601"/>
      <c r="D15" s="2601"/>
      <c r="E15" s="2601"/>
      <c r="F15" s="2601"/>
      <c r="G15" s="2601"/>
      <c r="H15" s="2595" t="s">
        <v>2073</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2074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2075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2075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1691</v>
      </c>
      <c r="B18" s="900">
        <v>1</v>
      </c>
      <c r="C18" s="844" t="s">
        <v>2059</v>
      </c>
      <c r="D18" s="968" t="s">
        <v>2059</v>
      </c>
      <c r="E18" s="844" t="s">
        <v>2059</v>
      </c>
      <c r="F18" s="844" t="s">
        <v>2059</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2076</v>
      </c>
      <c r="U18" s="847" t="s">
        <v>2077</v>
      </c>
      <c r="V18" s="847" t="s">
        <v>2078</v>
      </c>
      <c r="W18" s="847" t="s">
        <v>2079</v>
      </c>
      <c r="X18" s="844"/>
      <c r="Y18" s="1001"/>
      <c r="Z18" s="847" t="s">
        <v>2080</v>
      </c>
      <c r="AA18" s="850" t="s">
        <v>2081</v>
      </c>
      <c r="AB18" s="850" t="s">
        <v>2081</v>
      </c>
      <c r="AC18" s="850" t="s">
        <v>2081</v>
      </c>
      <c r="AD18" s="847"/>
    </row>
    <row customHeight="1" ht="36">
      <c r="A19" s="846"/>
      <c r="B19" s="900">
        <v>2</v>
      </c>
      <c r="C19" s="844" t="s">
        <v>2063</v>
      </c>
      <c r="D19" s="968" t="s">
        <v>2063</v>
      </c>
      <c r="E19" s="844" t="s">
        <v>2063</v>
      </c>
      <c r="F19" s="844" t="s">
        <v>2063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2082</v>
      </c>
      <c r="U19" s="847" t="s">
        <v>2083</v>
      </c>
      <c r="V19" s="847" t="s">
        <v>2084</v>
      </c>
      <c r="W19" s="847" t="s">
        <v>2085</v>
      </c>
      <c r="X19" s="844"/>
      <c r="Y19" s="1001"/>
      <c r="Z19" s="847" t="s">
        <v>2086</v>
      </c>
      <c r="AA19" s="850" t="s">
        <v>2086</v>
      </c>
      <c r="AB19" s="850" t="s">
        <v>2086</v>
      </c>
      <c r="AC19" s="850" t="s">
        <v>2086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738</v>
      </c>
      <c r="P20" s="958" t="s">
        <v>738</v>
      </c>
      <c r="Q20" s="958" t="s">
        <v>738</v>
      </c>
      <c r="R20" s="958" t="s">
        <v>738</v>
      </c>
      <c r="S20" s="958"/>
      <c r="T20" s="965" t="s">
        <v>2087</v>
      </c>
      <c r="U20" s="847" t="s">
        <v>2088</v>
      </c>
      <c r="V20" s="847" t="s">
        <v>2089</v>
      </c>
      <c r="W20" s="847" t="s">
        <v>2090</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339</v>
      </c>
      <c r="P21" s="958"/>
      <c r="Q21" s="958"/>
      <c r="R21" s="958"/>
      <c r="S21" s="958"/>
      <c r="T21" s="965" t="s">
        <v>2091</v>
      </c>
      <c r="U21" s="847"/>
      <c r="V21" s="847"/>
      <c r="W21" s="847"/>
      <c r="X21" s="844"/>
      <c r="Y21" s="1001"/>
      <c r="Z21" s="847" t="s">
        <v>2092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339</v>
      </c>
      <c r="R22" s="958"/>
      <c r="S22" s="958"/>
      <c r="T22" s="965"/>
      <c r="U22" s="847"/>
      <c r="V22" s="847" t="s">
        <v>2093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342</v>
      </c>
      <c r="R23" s="958"/>
      <c r="S23" s="958"/>
      <c r="T23" s="965"/>
      <c r="U23" s="847"/>
      <c r="V23" s="847" t="s">
        <v>2094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758</v>
      </c>
      <c r="R24" s="958"/>
      <c r="S24" s="958"/>
      <c r="T24" s="965"/>
      <c r="U24" s="847"/>
      <c r="V24" s="847" t="s">
        <v>2095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342</v>
      </c>
      <c r="P25" s="958" t="s">
        <v>339</v>
      </c>
      <c r="Q25" s="958" t="s">
        <v>765</v>
      </c>
      <c r="R25" s="958" t="s">
        <v>339</v>
      </c>
      <c r="S25" s="958"/>
      <c r="T25" s="965" t="s">
        <v>2096</v>
      </c>
      <c r="U25" s="847" t="s">
        <v>2096</v>
      </c>
      <c r="V25" s="847" t="s">
        <v>2096</v>
      </c>
      <c r="W25" s="847" t="s">
        <v>2096</v>
      </c>
      <c r="X25" s="844"/>
      <c r="Y25" s="1001"/>
      <c r="Z25" s="847"/>
      <c r="AA25" s="850"/>
      <c r="AB25" s="847"/>
      <c r="AC25" s="847"/>
      <c r="AD25" s="847"/>
    </row>
    <row customHeight="1" ht="18">
      <c r="A26" s="846"/>
      <c r="B26" s="900">
        <v>9</v>
      </c>
      <c r="C26" s="844" t="s">
        <v>682</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754</v>
      </c>
      <c r="P26" s="958" t="s">
        <v>748</v>
      </c>
      <c r="Q26" s="958" t="s">
        <v>2097</v>
      </c>
      <c r="R26" s="958" t="s">
        <v>748</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2098</v>
      </c>
      <c r="V26" s="965" t="s">
        <v>2098</v>
      </c>
      <c r="W26" s="965" t="s">
        <v>2098</v>
      </c>
      <c r="X26" s="844"/>
      <c r="Y26" s="1001"/>
      <c r="Z26" s="847"/>
      <c r="AA26" s="850"/>
      <c r="AB26" s="847"/>
      <c r="AC26" s="847"/>
      <c r="AD26" s="847"/>
    </row>
    <row customHeight="1" ht="18">
      <c r="A27" s="846"/>
      <c r="B27" s="900">
        <v>10</v>
      </c>
      <c r="C27" s="844" t="s">
        <v>686</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756</v>
      </c>
      <c r="P27" s="958" t="s">
        <v>750</v>
      </c>
      <c r="Q27" s="958" t="s">
        <v>2099</v>
      </c>
      <c r="R27" s="958" t="s">
        <v>750</v>
      </c>
      <c r="S27" s="958"/>
      <c r="T27" s="965" t="s">
        <v>2100</v>
      </c>
      <c r="U27" s="965" t="s">
        <v>2100</v>
      </c>
      <c r="V27" s="965" t="s">
        <v>2100</v>
      </c>
      <c r="W27" s="965" t="s">
        <v>2100</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758</v>
      </c>
      <c r="P28" s="958"/>
      <c r="Q28" s="958"/>
      <c r="R28" s="958"/>
      <c r="S28" s="958"/>
      <c r="T28" s="965" t="s">
        <v>2101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765</v>
      </c>
      <c r="P29" s="958" t="s">
        <v>342</v>
      </c>
      <c r="Q29" s="958"/>
      <c r="R29" s="958" t="s">
        <v>342</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2102</v>
      </c>
      <c r="V29" s="847"/>
      <c r="W29" s="847" t="s">
        <v>2102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767</v>
      </c>
      <c r="P30" s="958" t="s">
        <v>758</v>
      </c>
      <c r="Q30" s="958" t="s">
        <v>767</v>
      </c>
      <c r="R30" s="958" t="s">
        <v>758</v>
      </c>
      <c r="S30" s="958"/>
      <c r="T30" s="965" t="s">
        <v>2103</v>
      </c>
      <c r="U30" s="847" t="s">
        <v>2103</v>
      </c>
      <c r="V30" s="847" t="s">
        <v>2103</v>
      </c>
      <c r="W30" s="847" t="s">
        <v>2103</v>
      </c>
      <c r="X30" s="844"/>
      <c r="Y30" s="1001"/>
      <c r="Z30" s="847"/>
      <c r="AA30" s="850" t="s">
        <v>2104</v>
      </c>
      <c r="AB30" s="850" t="s">
        <v>2104</v>
      </c>
      <c r="AC30" s="850" t="s">
        <v>2104</v>
      </c>
      <c r="AD30" s="847"/>
    </row>
    <row customHeight="1" ht="18">
      <c r="A31" s="846"/>
      <c r="B31" s="900">
        <v>14</v>
      </c>
      <c r="C31" s="844" t="s">
        <v>2105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2106</v>
      </c>
      <c r="P31" s="958" t="s">
        <v>761</v>
      </c>
      <c r="Q31" s="958" t="s">
        <v>2106</v>
      </c>
      <c r="R31" s="958" t="s">
        <v>761</v>
      </c>
      <c r="S31" s="958"/>
      <c r="T31" s="966" t="s">
        <v>2107</v>
      </c>
      <c r="U31" s="847" t="s">
        <v>2107</v>
      </c>
      <c r="V31" s="847" t="s">
        <v>2107</v>
      </c>
      <c r="W31" s="847" t="s">
        <v>2107</v>
      </c>
      <c r="X31" s="844"/>
      <c r="Y31" s="1001"/>
      <c r="Z31" s="847"/>
      <c r="AA31" s="850"/>
      <c r="AB31" s="850"/>
      <c r="AC31" s="850"/>
      <c r="AD31" s="847"/>
    </row>
    <row customHeight="1" ht="36">
      <c r="A32" s="846"/>
      <c r="B32" s="900">
        <v>15</v>
      </c>
      <c r="C32" s="844" t="s">
        <v>2108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2109</v>
      </c>
      <c r="P32" s="958" t="s">
        <v>763</v>
      </c>
      <c r="Q32" s="958" t="s">
        <v>2109</v>
      </c>
      <c r="R32" s="958" t="s">
        <v>763</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2110</v>
      </c>
      <c r="V32" s="847" t="s">
        <v>2110</v>
      </c>
      <c r="W32" s="847" t="s">
        <v>2110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769</v>
      </c>
      <c r="P33" s="958" t="s">
        <v>765</v>
      </c>
      <c r="Q33" s="958" t="s">
        <v>769</v>
      </c>
      <c r="R33" s="958" t="s">
        <v>765</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2111</v>
      </c>
      <c r="V33" s="847" t="s">
        <v>2111</v>
      </c>
      <c r="W33" s="847" t="s">
        <v>2112</v>
      </c>
      <c r="X33" s="844"/>
      <c r="Y33" s="1001"/>
      <c r="Z33" s="847"/>
      <c r="AA33" s="850" t="s">
        <v>2113</v>
      </c>
      <c r="AB33" s="850" t="s">
        <v>2113</v>
      </c>
      <c r="AC33" s="850" t="s">
        <v>2113</v>
      </c>
      <c r="AD33" s="847"/>
    </row>
    <row customHeight="1" ht="27">
      <c r="A34" s="846"/>
      <c r="B34" s="900">
        <v>17</v>
      </c>
      <c r="C34" s="844" t="s">
        <v>2114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2115</v>
      </c>
      <c r="P34" s="958" t="s">
        <v>2097</v>
      </c>
      <c r="Q34" s="958" t="s">
        <v>2115</v>
      </c>
      <c r="R34" s="958" t="s">
        <v>2097</v>
      </c>
      <c r="S34" s="958"/>
      <c r="T34" s="967" t="s">
        <v>2116</v>
      </c>
      <c r="U34" s="847" t="s">
        <v>2116</v>
      </c>
      <c r="V34" s="847" t="s">
        <v>2116</v>
      </c>
      <c r="W34" s="847" t="s">
        <v>2117</v>
      </c>
      <c r="X34" s="844"/>
      <c r="Y34" s="1001"/>
      <c r="Z34" s="847"/>
      <c r="AA34" s="850"/>
      <c r="AB34" s="847"/>
      <c r="AC34" s="847"/>
      <c r="AD34" s="847"/>
    </row>
    <row customHeight="1" ht="45">
      <c r="A35" s="846"/>
      <c r="B35" s="900">
        <v>18</v>
      </c>
      <c r="C35" s="844" t="s">
        <v>2118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2119</v>
      </c>
      <c r="P35" s="958" t="s">
        <v>2099</v>
      </c>
      <c r="Q35" s="958" t="s">
        <v>2119</v>
      </c>
      <c r="R35" s="958" t="s">
        <v>2099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2120</v>
      </c>
      <c r="V35" s="847" t="s">
        <v>2120</v>
      </c>
      <c r="W35" s="847" t="s">
        <v>2120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771</v>
      </c>
      <c r="P36" s="958" t="s">
        <v>767</v>
      </c>
      <c r="Q36" s="958" t="s">
        <v>771</v>
      </c>
      <c r="R36" s="958" t="s">
        <v>767</v>
      </c>
      <c r="S36" s="958"/>
      <c r="T36" s="965" t="s">
        <v>2121</v>
      </c>
      <c r="U36" s="847" t="s">
        <v>2121</v>
      </c>
      <c r="V36" s="847" t="s">
        <v>2121</v>
      </c>
      <c r="W36" s="847" t="s">
        <v>2121</v>
      </c>
      <c r="X36" s="844"/>
      <c r="Y36" s="1001"/>
      <c r="Z36" s="847"/>
      <c r="AA36" s="850"/>
      <c r="AB36" s="847"/>
      <c r="AC36" s="847"/>
      <c r="AD36" s="847"/>
    </row>
    <row customHeight="1" ht="18">
      <c r="A37" s="846"/>
      <c r="B37" s="900">
        <v>20</v>
      </c>
      <c r="C37" s="844" t="s">
        <v>2122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2123</v>
      </c>
      <c r="P37" s="958" t="s">
        <v>2106</v>
      </c>
      <c r="Q37" s="958" t="s">
        <v>2123</v>
      </c>
      <c r="R37" s="958" t="s">
        <v>2106</v>
      </c>
      <c r="S37" s="958"/>
      <c r="T37" s="965" t="s">
        <v>2124</v>
      </c>
      <c r="U37" s="847" t="s">
        <v>2124</v>
      </c>
      <c r="V37" s="847" t="s">
        <v>2124</v>
      </c>
      <c r="W37" s="847" t="s">
        <v>2124</v>
      </c>
      <c r="X37" s="844"/>
      <c r="Y37" s="1001"/>
      <c r="Z37" s="847"/>
      <c r="AA37" s="850"/>
      <c r="AB37" s="847"/>
      <c r="AC37" s="847"/>
      <c r="AD37" s="847"/>
    </row>
    <row customHeight="1" ht="18">
      <c r="A38" s="846"/>
      <c r="B38" s="900">
        <v>21</v>
      </c>
      <c r="C38" s="844" t="s">
        <v>2125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2126</v>
      </c>
      <c r="P38" s="958" t="s">
        <v>2109</v>
      </c>
      <c r="Q38" s="958" t="s">
        <v>2126</v>
      </c>
      <c r="R38" s="958" t="s">
        <v>2109</v>
      </c>
      <c r="S38" s="958"/>
      <c r="T38" s="965" t="s">
        <v>2127</v>
      </c>
      <c r="U38" s="847" t="s">
        <v>2127</v>
      </c>
      <c r="V38" s="847" t="s">
        <v>2127</v>
      </c>
      <c r="W38" s="847" t="s">
        <v>2127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775</v>
      </c>
      <c r="P39" s="958" t="s">
        <v>769</v>
      </c>
      <c r="Q39" s="958" t="s">
        <v>775</v>
      </c>
      <c r="R39" s="958" t="s">
        <v>769</v>
      </c>
      <c r="S39" s="958"/>
      <c r="T39" s="965" t="s">
        <v>2128</v>
      </c>
      <c r="U39" s="847" t="s">
        <v>2129</v>
      </c>
      <c r="V39" s="847" t="s">
        <v>2130</v>
      </c>
      <c r="W39" s="847" t="s">
        <v>2131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2132</v>
      </c>
      <c r="P40" s="958" t="s">
        <v>771</v>
      </c>
      <c r="Q40" s="958" t="s">
        <v>2132</v>
      </c>
      <c r="R40" s="958" t="s">
        <v>771</v>
      </c>
      <c r="S40" s="958"/>
      <c r="T40" s="844" t="s">
        <v>2133</v>
      </c>
      <c r="U40" s="844" t="s">
        <v>2133</v>
      </c>
      <c r="V40" s="844" t="s">
        <v>2133</v>
      </c>
      <c r="W40" s="844" t="s">
        <v>2133</v>
      </c>
      <c r="X40" s="844"/>
      <c r="Y40" s="1001"/>
      <c r="Z40" s="847" t="s">
        <v>2134</v>
      </c>
      <c r="AA40" s="850" t="s">
        <v>2134</v>
      </c>
      <c r="AB40" s="850" t="s">
        <v>2134</v>
      </c>
      <c r="AC40" s="850" t="s">
        <v>2134</v>
      </c>
      <c r="AD40" s="847"/>
    </row>
    <row customHeight="1" ht="27">
      <c r="A41" s="846"/>
      <c r="B41" s="900">
        <v>24</v>
      </c>
      <c r="C41" s="844" t="s">
        <v>2135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2136</v>
      </c>
      <c r="P41" s="958" t="s">
        <v>2123</v>
      </c>
      <c r="Q41" s="958" t="s">
        <v>2136</v>
      </c>
      <c r="R41" s="958" t="s">
        <v>2123</v>
      </c>
      <c r="S41" s="958"/>
      <c r="T41" s="844" t="s">
        <v>2137</v>
      </c>
      <c r="U41" s="844" t="s">
        <v>2137</v>
      </c>
      <c r="V41" s="844" t="s">
        <v>2137</v>
      </c>
      <c r="W41" s="844" t="s">
        <v>2137</v>
      </c>
      <c r="X41" s="844"/>
      <c r="Y41" s="1001"/>
      <c r="Z41" s="847" t="s">
        <v>2138</v>
      </c>
      <c r="AA41" s="847" t="s">
        <v>2138</v>
      </c>
      <c r="AB41" s="847" t="s">
        <v>2138</v>
      </c>
      <c r="AC41" s="847" t="s">
        <v>2138</v>
      </c>
      <c r="AD41" s="847"/>
    </row>
    <row customHeight="1" ht="27">
      <c r="A42" s="846"/>
      <c r="B42" s="900">
        <v>25</v>
      </c>
      <c r="C42" s="844" t="s">
        <v>2139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2140</v>
      </c>
      <c r="P42" s="958" t="s">
        <v>2126</v>
      </c>
      <c r="Q42" s="958" t="s">
        <v>2140</v>
      </c>
      <c r="R42" s="958" t="s">
        <v>2126</v>
      </c>
      <c r="S42" s="958"/>
      <c r="T42" s="844" t="s">
        <v>2141</v>
      </c>
      <c r="U42" s="844" t="s">
        <v>2141</v>
      </c>
      <c r="V42" s="844" t="s">
        <v>2141</v>
      </c>
      <c r="W42" s="844" t="s">
        <v>2141</v>
      </c>
      <c r="X42" s="844"/>
      <c r="Y42" s="1001"/>
      <c r="Z42" s="847" t="s">
        <v>2142</v>
      </c>
      <c r="AA42" s="847" t="s">
        <v>2142</v>
      </c>
      <c r="AB42" s="847" t="s">
        <v>2142</v>
      </c>
      <c r="AC42" s="847" t="s">
        <v>2142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2143</v>
      </c>
      <c r="P43" s="958" t="s">
        <v>775</v>
      </c>
      <c r="Q43" s="958" t="s">
        <v>2143</v>
      </c>
      <c r="R43" s="958" t="s">
        <v>775</v>
      </c>
      <c r="S43" s="958"/>
      <c r="T43" s="844" t="s">
        <v>2144</v>
      </c>
      <c r="U43" s="844" t="s">
        <v>2144</v>
      </c>
      <c r="V43" s="844" t="s">
        <v>2144</v>
      </c>
      <c r="W43" s="844" t="s">
        <v>2144</v>
      </c>
      <c r="X43" s="844"/>
      <c r="Y43" s="1001"/>
      <c r="Z43" s="847" t="s">
        <v>2145</v>
      </c>
      <c r="AA43" s="847" t="s">
        <v>2145</v>
      </c>
      <c r="AB43" s="847" t="s">
        <v>2145</v>
      </c>
      <c r="AC43" s="847" t="s">
        <v>2145</v>
      </c>
      <c r="AD43" s="847"/>
    </row>
    <row customHeight="1" ht="27">
      <c r="A44" s="846"/>
      <c r="B44" s="900">
        <v>27</v>
      </c>
      <c r="C44" s="844" t="s">
        <v>2146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2147</v>
      </c>
      <c r="P44" s="958" t="s">
        <v>2148</v>
      </c>
      <c r="Q44" s="958" t="s">
        <v>2147</v>
      </c>
      <c r="R44" s="958" t="s">
        <v>2148</v>
      </c>
      <c r="S44" s="958"/>
      <c r="T44" s="844" t="s">
        <v>2137</v>
      </c>
      <c r="U44" s="844" t="s">
        <v>2137</v>
      </c>
      <c r="V44" s="844" t="s">
        <v>2137</v>
      </c>
      <c r="W44" s="844" t="s">
        <v>2137</v>
      </c>
      <c r="X44" s="844"/>
      <c r="Y44" s="1001"/>
      <c r="Z44" s="847" t="s">
        <v>2149</v>
      </c>
      <c r="AA44" s="847" t="s">
        <v>2149</v>
      </c>
      <c r="AB44" s="847" t="s">
        <v>2149</v>
      </c>
      <c r="AC44" s="847" t="s">
        <v>2149</v>
      </c>
      <c r="AD44" s="847"/>
    </row>
    <row customHeight="1" ht="27">
      <c r="A45" s="846"/>
      <c r="B45" s="900">
        <v>28</v>
      </c>
      <c r="C45" s="844" t="s">
        <v>2150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2151</v>
      </c>
      <c r="P45" s="958" t="s">
        <v>2152</v>
      </c>
      <c r="Q45" s="958" t="s">
        <v>2151</v>
      </c>
      <c r="R45" s="958" t="s">
        <v>2152</v>
      </c>
      <c r="S45" s="958"/>
      <c r="T45" s="844" t="s">
        <v>2141</v>
      </c>
      <c r="U45" s="844" t="s">
        <v>2141</v>
      </c>
      <c r="V45" s="844" t="s">
        <v>2141</v>
      </c>
      <c r="W45" s="844" t="s">
        <v>2141</v>
      </c>
      <c r="X45" s="844"/>
      <c r="Y45" s="1001"/>
      <c r="Z45" s="847" t="s">
        <v>2153</v>
      </c>
      <c r="AA45" s="847" t="s">
        <v>2153</v>
      </c>
      <c r="AB45" s="847" t="s">
        <v>2153</v>
      </c>
      <c r="AC45" s="847" t="s">
        <v>2153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2154</v>
      </c>
      <c r="P46" s="958" t="s">
        <v>2132</v>
      </c>
      <c r="Q46" s="958" t="s">
        <v>2154</v>
      </c>
      <c r="R46" s="958" t="s">
        <v>2132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2155</v>
      </c>
      <c r="V46" s="844" t="s">
        <v>2155</v>
      </c>
      <c r="W46" s="844" t="s">
        <v>2155</v>
      </c>
      <c r="X46" s="844"/>
      <c r="Y46" s="1001"/>
      <c r="Z46" s="847" t="s">
        <v>2156</v>
      </c>
      <c r="AA46" s="847" t="s">
        <v>2157</v>
      </c>
      <c r="AB46" s="847" t="s">
        <v>2157</v>
      </c>
      <c r="AC46" s="847" t="s">
        <v>2157</v>
      </c>
      <c r="AD46" s="847"/>
    </row>
    <row customHeight="1" ht="54">
      <c r="A47" s="846"/>
      <c r="B47" s="900">
        <v>30</v>
      </c>
      <c r="C47" s="844" t="s">
        <v>2158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2159</v>
      </c>
      <c r="P47" s="958" t="s">
        <v>2136</v>
      </c>
      <c r="Q47" s="958" t="s">
        <v>2159</v>
      </c>
      <c r="R47" s="958" t="s">
        <v>2136</v>
      </c>
      <c r="S47" s="958"/>
      <c r="T47" s="844" t="s">
        <v>2160</v>
      </c>
      <c r="U47" s="844" t="s">
        <v>2160</v>
      </c>
      <c r="V47" s="844" t="s">
        <v>2160</v>
      </c>
      <c r="W47" s="844" t="s">
        <v>2160</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2143</v>
      </c>
      <c r="Q48" s="958" t="s">
        <v>2161</v>
      </c>
      <c r="R48" s="958" t="s">
        <v>2143</v>
      </c>
      <c r="S48" s="958"/>
      <c r="T48" s="844"/>
      <c r="U48" s="844" t="s">
        <v>2162</v>
      </c>
      <c r="V48" s="844" t="s">
        <v>2163</v>
      </c>
      <c r="W48" s="844" t="s">
        <v>2163</v>
      </c>
      <c r="X48" s="844"/>
      <c r="Y48" s="1001"/>
      <c r="Z48" s="847"/>
      <c r="AA48" s="850" t="s">
        <v>2157</v>
      </c>
      <c r="AB48" s="850" t="s">
        <v>2157</v>
      </c>
      <c r="AC48" s="850" t="s">
        <v>2157</v>
      </c>
      <c r="AD48" s="847"/>
    </row>
    <row customHeight="1" ht="54">
      <c r="A49" s="846"/>
      <c r="B49" s="900">
        <v>32</v>
      </c>
      <c r="C49" s="844" t="s">
        <v>2164</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2147</v>
      </c>
      <c r="Q49" s="958" t="s">
        <v>2165</v>
      </c>
      <c r="R49" s="958" t="s">
        <v>2147</v>
      </c>
      <c r="S49" s="958"/>
      <c r="T49" s="844"/>
      <c r="U49" s="844" t="s">
        <v>2160</v>
      </c>
      <c r="V49" s="844" t="s">
        <v>2160</v>
      </c>
      <c r="W49" s="844" t="s">
        <v>2160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2161</v>
      </c>
      <c r="P50" s="958" t="s">
        <v>2154</v>
      </c>
      <c r="Q50" s="958" t="s">
        <v>2166</v>
      </c>
      <c r="R50" s="958" t="s">
        <v>2154</v>
      </c>
      <c r="S50" s="958"/>
      <c r="T50" s="844" t="s">
        <v>2167</v>
      </c>
      <c r="U50" s="844" t="s">
        <v>2168</v>
      </c>
      <c r="V50" s="844" t="s">
        <v>2169</v>
      </c>
      <c r="W50" s="844" t="s">
        <v>2170</v>
      </c>
      <c r="X50" s="844"/>
      <c r="Y50" s="1001"/>
      <c r="Z50" s="847" t="s">
        <v>2171</v>
      </c>
      <c r="AA50" s="850" t="s">
        <v>2172</v>
      </c>
      <c r="AB50" s="850" t="s">
        <v>2172</v>
      </c>
      <c r="AC50" s="850" t="s">
        <v>2172</v>
      </c>
      <c r="AD50" s="847"/>
    </row>
    <row customHeight="1" ht="27">
      <c r="A51" s="846"/>
      <c r="B51" s="900">
        <v>34</v>
      </c>
      <c r="C51" s="844" t="s">
        <v>2173</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2174</v>
      </c>
      <c r="U51" s="844"/>
      <c r="V51" s="844"/>
      <c r="W51" s="844"/>
      <c r="X51" s="844"/>
      <c r="Y51" s="1001"/>
      <c r="Z51" s="847"/>
      <c r="AA51" s="850"/>
      <c r="AB51" s="850"/>
      <c r="AC51" s="850"/>
      <c r="AD51" s="847"/>
    </row>
    <row customHeight="1" ht="36">
      <c r="A52" s="846"/>
      <c r="B52" s="900">
        <v>35</v>
      </c>
      <c r="C52" s="844" t="s">
        <v>2067</v>
      </c>
      <c r="D52" s="968" t="s">
        <v>2067</v>
      </c>
      <c r="E52" s="844" t="s">
        <v>2067</v>
      </c>
      <c r="F52" s="844" t="s">
        <v>2067</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2175</v>
      </c>
      <c r="U52" s="844" t="s">
        <v>2176</v>
      </c>
      <c r="V52" s="844" t="s">
        <v>2177</v>
      </c>
      <c r="W52" s="844" t="s">
        <v>2178</v>
      </c>
      <c r="X52" s="844"/>
      <c r="Y52" s="1001"/>
      <c r="Z52" s="847" t="s">
        <v>779</v>
      </c>
      <c r="AA52" s="850" t="s">
        <v>779</v>
      </c>
      <c r="AB52" s="850" t="s">
        <v>779</v>
      </c>
      <c r="AC52" s="850" t="s">
        <v>779</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783</v>
      </c>
      <c r="P53" s="958" t="s">
        <v>356</v>
      </c>
      <c r="Q53" s="958" t="s">
        <v>356</v>
      </c>
      <c r="R53" s="958" t="s">
        <v>356</v>
      </c>
      <c r="S53" s="958"/>
      <c r="T53" s="844" t="s">
        <v>2179</v>
      </c>
      <c r="U53" s="844" t="s">
        <v>2179</v>
      </c>
      <c r="V53" s="844" t="s">
        <v>2179</v>
      </c>
      <c r="W53" s="844" t="s">
        <v>2179</v>
      </c>
      <c r="X53" s="844"/>
      <c r="Y53" s="1001"/>
      <c r="Z53" s="847"/>
      <c r="AA53" s="850"/>
      <c r="AB53" s="847"/>
      <c r="AC53" s="847"/>
      <c r="AD53" s="847"/>
    </row>
    <row customHeight="1" ht="18">
      <c r="A54" s="846"/>
      <c r="B54" s="900">
        <v>37</v>
      </c>
      <c r="C54" s="844" t="s">
        <v>2073</v>
      </c>
      <c r="D54" s="968" t="s">
        <v>2073</v>
      </c>
      <c r="E54" s="844" t="s">
        <v>2073</v>
      </c>
      <c r="F54" s="844" t="s">
        <v>2073</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781</v>
      </c>
      <c r="U54" s="844" t="s">
        <v>781</v>
      </c>
      <c r="V54" s="844" t="s">
        <v>781</v>
      </c>
      <c r="W54" s="844" t="s">
        <v>781</v>
      </c>
      <c r="X54" s="844"/>
      <c r="Y54" s="1001"/>
      <c r="Z54" s="847" t="s">
        <v>782</v>
      </c>
      <c r="AA54" s="847" t="s">
        <v>782</v>
      </c>
      <c r="AB54" s="847" t="s">
        <v>782</v>
      </c>
      <c r="AC54" s="847" t="s">
        <v>782</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345</v>
      </c>
      <c r="P55" s="958" t="s">
        <v>783</v>
      </c>
      <c r="Q55" s="958" t="s">
        <v>783</v>
      </c>
      <c r="R55" s="958" t="s">
        <v>783</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2180</v>
      </c>
      <c r="V55" s="844" t="s">
        <v>2180</v>
      </c>
      <c r="W55" s="844" t="s">
        <v>2180</v>
      </c>
      <c r="X55" s="844"/>
      <c r="Y55" s="1001"/>
      <c r="Z55" s="847" t="s">
        <v>2181</v>
      </c>
      <c r="AA55" s="847" t="s">
        <v>2181</v>
      </c>
      <c r="AB55" s="847" t="s">
        <v>2181</v>
      </c>
      <c r="AC55" s="847" t="s">
        <v>2181</v>
      </c>
      <c r="AD55" s="847"/>
    </row>
    <row customHeight="1" ht="27">
      <c r="A56" s="846"/>
      <c r="B56" s="900">
        <v>39</v>
      </c>
      <c r="C56" s="844" t="s">
        <v>1051</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1174</v>
      </c>
      <c r="P56" s="958" t="s">
        <v>786</v>
      </c>
      <c r="Q56" s="958" t="s">
        <v>786</v>
      </c>
      <c r="R56" s="958" t="s">
        <v>786</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2182</v>
      </c>
      <c r="V56" s="844" t="s">
        <v>2182</v>
      </c>
      <c r="W56" s="844" t="s">
        <v>2182</v>
      </c>
      <c r="X56" s="844"/>
      <c r="Y56" s="1001"/>
      <c r="Z56" s="847" t="s">
        <v>788</v>
      </c>
      <c r="AA56" s="847" t="s">
        <v>788</v>
      </c>
      <c r="AB56" s="847" t="s">
        <v>788</v>
      </c>
      <c r="AC56" s="847" t="s">
        <v>788</v>
      </c>
      <c r="AD56" s="847"/>
    </row>
    <row customHeight="1" ht="27">
      <c r="A57" s="846"/>
      <c r="B57" s="900">
        <v>40</v>
      </c>
      <c r="C57" s="844" t="s">
        <v>1053</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2183</v>
      </c>
      <c r="P57" s="958" t="s">
        <v>789</v>
      </c>
      <c r="Q57" s="958" t="s">
        <v>789</v>
      </c>
      <c r="R57" s="958" t="s">
        <v>789</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2184</v>
      </c>
      <c r="V57" s="844" t="s">
        <v>2184</v>
      </c>
      <c r="W57" s="844" t="s">
        <v>2184</v>
      </c>
      <c r="X57" s="844"/>
      <c r="Y57" s="1001"/>
      <c r="Z57" s="847" t="s">
        <v>791</v>
      </c>
      <c r="AA57" s="847" t="s">
        <v>791</v>
      </c>
      <c r="AB57" s="847" t="s">
        <v>791</v>
      </c>
      <c r="AC57" s="847" t="s">
        <v>791</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911</v>
      </c>
      <c r="P58" s="958" t="s">
        <v>825</v>
      </c>
      <c r="Q58" s="958" t="s">
        <v>825</v>
      </c>
      <c r="R58" s="958" t="s">
        <v>825</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2185</v>
      </c>
      <c r="V58" s="844" t="s">
        <v>2185</v>
      </c>
      <c r="W58" s="844" t="s">
        <v>2185</v>
      </c>
      <c r="X58" s="844"/>
      <c r="Y58" s="1001"/>
      <c r="Z58" s="847"/>
      <c r="AA58" s="850"/>
      <c r="AB58" s="847"/>
      <c r="AC58" s="847"/>
      <c r="AD58" s="847"/>
    </row>
    <row customHeight="1" ht="36">
      <c r="A59" s="846"/>
      <c r="B59" s="900">
        <v>42</v>
      </c>
      <c r="C59" s="844">
        <v>3</v>
      </c>
      <c r="D59" s="968" t="s">
        <v>2173</v>
      </c>
      <c r="E59" s="844" t="s">
        <v>2173</v>
      </c>
      <c r="F59" s="844" t="s">
        <v>2173</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2186</v>
      </c>
      <c r="V59" s="844" t="s">
        <v>2187</v>
      </c>
      <c r="W59" s="844" t="s">
        <v>2188</v>
      </c>
      <c r="X59" s="844"/>
      <c r="Y59" s="1001"/>
      <c r="Z59" s="847"/>
      <c r="AA59" s="850"/>
      <c r="AB59" s="847"/>
      <c r="AC59" s="847"/>
      <c r="AD59" s="847"/>
    </row>
    <row customHeight="1" ht="81">
      <c r="A60" s="846"/>
      <c r="B60" s="900">
        <v>43</v>
      </c>
      <c r="C60" s="844" t="s">
        <v>2189</v>
      </c>
      <c r="D60" s="968" t="s">
        <v>2189</v>
      </c>
      <c r="E60" s="844" t="s">
        <v>2189</v>
      </c>
      <c r="F60" s="844" t="s">
        <v>2189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659</v>
      </c>
      <c r="U60" s="844" t="s">
        <v>659</v>
      </c>
      <c r="V60" s="844" t="s">
        <v>659</v>
      </c>
      <c r="W60" s="844" t="s">
        <v>659</v>
      </c>
      <c r="X60" s="844"/>
      <c r="Y60" s="1001"/>
      <c r="Z60" s="847" t="s">
        <v>2190</v>
      </c>
      <c r="AA60" s="850" t="s">
        <v>2191</v>
      </c>
      <c r="AB60" s="847" t="s">
        <v>2192</v>
      </c>
      <c r="AC60" s="847" t="s">
        <v>2191</v>
      </c>
      <c r="AD60" s="847"/>
    </row>
    <row customHeight="1" ht="9">
      <c r="A61" s="846"/>
      <c r="B61" s="900">
        <v>44</v>
      </c>
      <c r="C61" s="844"/>
      <c r="D61" s="968" t="s">
        <v>2193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2194</v>
      </c>
      <c r="V61" s="844"/>
      <c r="W61" s="844"/>
      <c r="X61" s="844"/>
      <c r="Y61" s="1001"/>
      <c r="Z61" s="847"/>
      <c r="AA61" s="850"/>
      <c r="AB61" s="847"/>
      <c r="AC61" s="847"/>
      <c r="AD61" s="847"/>
    </row>
    <row customHeight="1" ht="9">
      <c r="A62" s="846"/>
      <c r="B62" s="900">
        <v>45</v>
      </c>
      <c r="C62" s="844"/>
      <c r="D62" s="968" t="s">
        <v>2195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2196</v>
      </c>
      <c r="V62" s="844"/>
      <c r="W62" s="844"/>
      <c r="X62" s="844"/>
      <c r="Y62" s="1001"/>
      <c r="Z62" s="847"/>
      <c r="AA62" s="850"/>
      <c r="AB62" s="847"/>
      <c r="AC62" s="847"/>
      <c r="AD62" s="847"/>
    </row>
    <row customHeight="1" ht="18">
      <c r="A63" s="846"/>
      <c r="B63" s="900">
        <v>46</v>
      </c>
      <c r="C63" s="844"/>
      <c r="D63" s="968" t="s">
        <v>2197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2198</v>
      </c>
      <c r="V63" s="844"/>
      <c r="W63" s="844"/>
      <c r="X63" s="844"/>
      <c r="Y63" s="1001"/>
      <c r="Z63" s="847"/>
      <c r="AA63" s="850"/>
      <c r="AB63" s="847"/>
      <c r="AC63" s="847"/>
      <c r="AD63" s="847"/>
    </row>
    <row customHeight="1" ht="18">
      <c r="A64" s="846"/>
      <c r="B64" s="900">
        <v>47</v>
      </c>
      <c r="C64" s="844"/>
      <c r="D64" s="968" t="s">
        <v>2199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2200</v>
      </c>
      <c r="V64" s="844"/>
      <c r="W64" s="844"/>
      <c r="X64" s="844"/>
      <c r="Y64" s="1001"/>
      <c r="Z64" s="847"/>
      <c r="AA64" s="850" t="s">
        <v>2201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2114</v>
      </c>
      <c r="Q65" s="958"/>
      <c r="R65" s="958"/>
      <c r="S65" s="958"/>
      <c r="T65" s="844"/>
      <c r="U65" s="844" t="s">
        <v>2202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2118</v>
      </c>
      <c r="Q66" s="958"/>
      <c r="R66" s="958"/>
      <c r="S66" s="958"/>
      <c r="T66" s="844"/>
      <c r="U66" s="844" t="s">
        <v>2203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2204</v>
      </c>
      <c r="Q67" s="958"/>
      <c r="R67" s="958"/>
      <c r="S67" s="958"/>
      <c r="T67" s="844"/>
      <c r="U67" s="844" t="s">
        <v>2205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2206</v>
      </c>
      <c r="Q68" s="958"/>
      <c r="R68" s="958"/>
      <c r="S68" s="958"/>
      <c r="T68" s="844"/>
      <c r="U68" s="844" t="s">
        <v>2207</v>
      </c>
      <c r="V68" s="844"/>
      <c r="W68" s="844"/>
      <c r="X68" s="844"/>
      <c r="Y68" s="1001"/>
      <c r="Z68" s="847"/>
      <c r="AA68" s="850"/>
      <c r="AB68" s="847"/>
      <c r="AC68" s="847"/>
      <c r="AD68" s="847"/>
    </row>
    <row customHeight="1" ht="9">
      <c r="A69" s="846"/>
      <c r="B69" s="900">
        <v>52</v>
      </c>
      <c r="C69" s="844"/>
      <c r="D69" s="968" t="s">
        <v>2208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2209</v>
      </c>
      <c r="V69" s="844"/>
      <c r="W69" s="844"/>
      <c r="X69" s="844"/>
      <c r="Y69" s="1001"/>
      <c r="Z69" s="847"/>
      <c r="AA69" s="850"/>
      <c r="AB69" s="847"/>
      <c r="AC69" s="847"/>
      <c r="AD69" s="847"/>
    </row>
    <row customHeight="1" ht="27">
      <c r="A70" s="846"/>
      <c r="B70" s="900">
        <v>53</v>
      </c>
      <c r="C70" s="844"/>
      <c r="D70" s="968"/>
      <c r="E70" s="844" t="s">
        <v>2193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2210</v>
      </c>
      <c r="W70" s="844"/>
      <c r="X70" s="844"/>
      <c r="Y70" s="1001"/>
      <c r="Z70" s="847"/>
      <c r="AA70" s="850"/>
      <c r="AB70" s="847"/>
      <c r="AC70" s="847"/>
      <c r="AD70" s="847"/>
    </row>
    <row customHeight="1" ht="36">
      <c r="A71" s="846"/>
      <c r="B71" s="900">
        <v>54</v>
      </c>
      <c r="C71" s="844"/>
      <c r="D71" s="968"/>
      <c r="E71" s="844" t="s">
        <v>2195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2211</v>
      </c>
      <c r="W71" s="844"/>
      <c r="X71" s="844"/>
      <c r="Y71" s="1001"/>
      <c r="Z71" s="847"/>
      <c r="AA71" s="850"/>
      <c r="AB71" s="847"/>
      <c r="AC71" s="847"/>
      <c r="AD71" s="847"/>
    </row>
    <row customHeight="1" ht="27">
      <c r="A72" s="846"/>
      <c r="B72" s="900">
        <v>55</v>
      </c>
      <c r="C72" s="844"/>
      <c r="D72" s="968"/>
      <c r="E72" s="844" t="s">
        <v>2197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2212</v>
      </c>
      <c r="W72" s="844"/>
      <c r="X72" s="844"/>
      <c r="Y72" s="1001"/>
      <c r="Z72" s="847"/>
      <c r="AA72" s="850"/>
      <c r="AB72" s="847"/>
      <c r="AC72" s="847"/>
      <c r="AD72" s="847"/>
    </row>
    <row customHeight="1" ht="36">
      <c r="A73" s="846"/>
      <c r="B73" s="900">
        <v>56</v>
      </c>
      <c r="C73" s="844"/>
      <c r="D73" s="968"/>
      <c r="E73" s="844" t="s">
        <v>2199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2213</v>
      </c>
      <c r="W73" s="844"/>
      <c r="X73" s="844"/>
      <c r="Y73" s="1001"/>
      <c r="Z73" s="847"/>
      <c r="AA73" s="850"/>
      <c r="AB73" s="847"/>
      <c r="AC73" s="847"/>
      <c r="AD73" s="847"/>
    </row>
    <row customHeight="1" ht="18">
      <c r="A74" s="846"/>
      <c r="B74" s="900">
        <v>57</v>
      </c>
      <c r="C74" s="844"/>
      <c r="D74" s="968"/>
      <c r="E74" s="844" t="s">
        <v>2208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2214</v>
      </c>
      <c r="W74" s="844"/>
      <c r="X74" s="844"/>
      <c r="Y74" s="1001"/>
      <c r="Z74" s="847"/>
      <c r="AA74" s="850"/>
      <c r="AB74" s="847"/>
      <c r="AC74" s="847"/>
      <c r="AD74" s="847"/>
    </row>
    <row customHeight="1" ht="18">
      <c r="A75" s="846"/>
      <c r="B75" s="900">
        <v>58</v>
      </c>
      <c r="C75" s="844"/>
      <c r="D75" s="968"/>
      <c r="E75" s="844"/>
      <c r="F75" s="844" t="s">
        <v>2193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2215</v>
      </c>
      <c r="X75" s="844"/>
      <c r="Y75" s="1001"/>
      <c r="Z75" s="847"/>
      <c r="AA75" s="850"/>
      <c r="AB75" s="847"/>
      <c r="AC75" s="847"/>
      <c r="AD75" s="847"/>
    </row>
    <row customHeight="1" ht="36">
      <c r="A76" s="846"/>
      <c r="B76" s="900">
        <v>59</v>
      </c>
      <c r="C76" s="844"/>
      <c r="D76" s="968"/>
      <c r="E76" s="844"/>
      <c r="F76" s="844" t="s">
        <v>2195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2216</v>
      </c>
      <c r="X76" s="844"/>
      <c r="Y76" s="1001"/>
      <c r="Z76" s="847"/>
      <c r="AA76" s="850"/>
      <c r="AB76" s="847"/>
      <c r="AC76" s="847"/>
      <c r="AD76" s="847"/>
    </row>
    <row customHeight="1" ht="18">
      <c r="A77" s="846"/>
      <c r="B77" s="900">
        <v>60</v>
      </c>
      <c r="C77" s="844"/>
      <c r="D77" s="968"/>
      <c r="E77" s="844"/>
      <c r="F77" s="844" t="s">
        <v>2197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2217</v>
      </c>
      <c r="X77" s="844"/>
      <c r="Y77" s="1001"/>
      <c r="Z77" s="847"/>
      <c r="AA77" s="850"/>
      <c r="AB77" s="847"/>
      <c r="AC77" s="847"/>
      <c r="AD77" s="847"/>
    </row>
    <row customHeight="1" ht="72">
      <c r="A78" s="846"/>
      <c r="B78" s="900">
        <v>61</v>
      </c>
      <c r="C78" s="844" t="s">
        <v>2193</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664</v>
      </c>
      <c r="U78" s="844"/>
      <c r="V78" s="844"/>
      <c r="W78" s="844"/>
      <c r="X78" s="844"/>
      <c r="Y78" s="1001"/>
      <c r="Z78" s="847" t="s">
        <v>2218</v>
      </c>
      <c r="AA78" s="850"/>
      <c r="AB78" s="847"/>
      <c r="AC78" s="847"/>
      <c r="AD78" s="847"/>
    </row>
    <row customHeight="1" ht="36">
      <c r="A79" s="846"/>
      <c r="B79" s="900">
        <v>62</v>
      </c>
      <c r="C79" s="844" t="s">
        <v>2195</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2219</v>
      </c>
      <c r="U79" s="844"/>
      <c r="V79" s="844"/>
      <c r="W79" s="844"/>
      <c r="X79" s="844"/>
      <c r="Y79" s="1001"/>
      <c r="Z79" s="847" t="s">
        <v>2220</v>
      </c>
      <c r="AA79" s="850"/>
      <c r="AB79" s="847"/>
      <c r="AC79" s="847"/>
      <c r="AD79" s="847"/>
    </row>
    <row customHeight="1" ht="45">
      <c r="A80" s="846"/>
      <c r="B80" s="900">
        <v>63</v>
      </c>
      <c r="C80" s="844" t="s">
        <v>2197</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2221</v>
      </c>
      <c r="U80" s="844"/>
      <c r="V80" s="844"/>
      <c r="W80" s="844"/>
      <c r="X80" s="844"/>
      <c r="Y80" s="1001"/>
      <c r="Z80" s="847" t="s">
        <v>2222</v>
      </c>
      <c r="AA80" s="850"/>
      <c r="AB80" s="847"/>
      <c r="AC80" s="847"/>
      <c r="AD80" s="847"/>
    </row>
    <row customHeight="1" ht="36">
      <c r="A81" s="846"/>
      <c r="B81" s="900">
        <v>64</v>
      </c>
      <c r="C81" s="844" t="s">
        <v>2199</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2105</v>
      </c>
      <c r="P81" s="958"/>
      <c r="Q81" s="958"/>
      <c r="R81" s="958"/>
      <c r="S81" s="958"/>
      <c r="T81" s="844" t="s">
        <v>2223</v>
      </c>
      <c r="U81" s="844"/>
      <c r="V81" s="844"/>
      <c r="W81" s="844"/>
      <c r="X81" s="844"/>
      <c r="Y81" s="1001"/>
      <c r="Z81" s="847" t="s">
        <v>2224</v>
      </c>
      <c r="AA81" s="850"/>
      <c r="AB81" s="847"/>
      <c r="AC81" s="847"/>
      <c r="AD81" s="847"/>
    </row>
    <row customHeight="1" ht="90">
      <c r="A82" s="846"/>
      <c r="B82" s="900">
        <v>65</v>
      </c>
      <c r="C82" s="844" t="s">
        <v>2208</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2225</v>
      </c>
      <c r="U82" s="844"/>
      <c r="V82" s="844"/>
      <c r="W82" s="844"/>
      <c r="X82" s="844"/>
      <c r="Y82" s="1001"/>
      <c r="Z82" s="847" t="s">
        <v>2226</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2114</v>
      </c>
      <c r="P83" s="958"/>
      <c r="Q83" s="958"/>
      <c r="R83" s="958"/>
      <c r="S83" s="958"/>
      <c r="T83" s="844" t="s">
        <v>2227</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2228</v>
      </c>
      <c r="P84" s="958"/>
      <c r="Q84" s="958"/>
      <c r="R84" s="958"/>
      <c r="S84" s="958"/>
      <c r="T84" s="844" t="s">
        <v>2229</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2118</v>
      </c>
      <c r="P85" s="958"/>
      <c r="Q85" s="958"/>
      <c r="R85" s="958"/>
      <c r="S85" s="958"/>
      <c r="T85" s="844" t="s">
        <v>2230</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2231</v>
      </c>
      <c r="P86" s="958"/>
      <c r="Q86" s="958"/>
      <c r="R86" s="958"/>
      <c r="S86" s="958"/>
      <c r="T86" s="844" t="s">
        <v>2232</v>
      </c>
      <c r="U86" s="844"/>
      <c r="V86" s="844"/>
      <c r="W86" s="844"/>
      <c r="X86" s="844"/>
      <c r="Y86" s="1001"/>
      <c r="Z86" s="847"/>
      <c r="AA86" s="850"/>
      <c r="AB86" s="847"/>
      <c r="AC86" s="847"/>
      <c r="AD86" s="847"/>
    </row>
    <row customHeight="1" ht="36">
      <c r="A87" s="846"/>
      <c r="B87" s="900">
        <v>70</v>
      </c>
      <c r="C87" s="844" t="s">
        <v>2233</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2234</v>
      </c>
      <c r="U87" s="844"/>
      <c r="V87" s="844"/>
      <c r="W87" s="844"/>
      <c r="X87" s="844"/>
      <c r="Y87" s="1001"/>
      <c r="Z87" s="847"/>
      <c r="AA87" s="850"/>
      <c r="AB87" s="847"/>
      <c r="AC87" s="847"/>
      <c r="AD87" s="847"/>
    </row>
    <row customHeight="1" ht="18">
      <c r="A88" s="846"/>
      <c r="B88" s="900">
        <v>71</v>
      </c>
      <c r="C88" s="844" t="s">
        <v>2235</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696</v>
      </c>
      <c r="U88" s="844"/>
      <c r="V88" s="844"/>
      <c r="W88" s="844"/>
      <c r="X88" s="844"/>
      <c r="Y88" s="1001"/>
      <c r="Z88" s="847"/>
      <c r="AA88" s="850"/>
      <c r="AB88" s="847"/>
      <c r="AC88" s="847"/>
      <c r="AD88" s="847"/>
    </row>
    <row customHeight="1" ht="18">
      <c r="A89" s="846"/>
      <c r="B89" s="900">
        <v>72</v>
      </c>
      <c r="C89" s="844" t="s">
        <v>2236</v>
      </c>
      <c r="D89" s="968" t="s">
        <v>2233</v>
      </c>
      <c r="E89" s="844" t="s">
        <v>2233</v>
      </c>
      <c r="F89" s="844" t="s">
        <v>2199</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704</v>
      </c>
      <c r="U89" s="844" t="s">
        <v>704</v>
      </c>
      <c r="V89" s="844" t="s">
        <v>704</v>
      </c>
      <c r="W89" s="844" t="s">
        <v>704</v>
      </c>
      <c r="X89" s="844"/>
      <c r="Y89" s="1001"/>
      <c r="Z89" s="847"/>
      <c r="AA89" s="850"/>
      <c r="AB89" s="847"/>
      <c r="AC89" s="847"/>
      <c r="AD89" s="847"/>
    </row>
    <row customHeight="1" ht="27">
      <c r="A90" s="846"/>
      <c r="B90" s="900">
        <v>73</v>
      </c>
      <c r="C90" s="844" t="s">
        <v>2237</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706</v>
      </c>
      <c r="U90" s="844"/>
      <c r="V90" s="844"/>
      <c r="W90" s="844"/>
      <c r="X90" s="844"/>
      <c r="Y90" s="1001"/>
      <c r="Z90" s="847"/>
      <c r="AA90" s="850"/>
      <c r="AB90" s="847"/>
      <c r="AC90" s="847"/>
      <c r="AD90" s="847"/>
    </row>
    <row customHeight="1" ht="18">
      <c r="A91" s="846"/>
      <c r="B91" s="900">
        <v>74</v>
      </c>
      <c r="C91" s="844"/>
      <c r="D91" s="968" t="s">
        <v>2235</v>
      </c>
      <c r="E91" s="844" t="s">
        <v>2235</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2238</v>
      </c>
      <c r="V91" s="844" t="s">
        <v>2238</v>
      </c>
      <c r="W91" s="844"/>
      <c r="X91" s="844"/>
      <c r="Y91" s="1001"/>
      <c r="Z91" s="847"/>
      <c r="AA91" s="850"/>
      <c r="AB91" s="847"/>
      <c r="AC91" s="847"/>
      <c r="AD91" s="847"/>
    </row>
    <row customHeight="1" ht="27">
      <c r="A92" s="846"/>
      <c r="B92" s="900">
        <v>75</v>
      </c>
      <c r="C92" s="844"/>
      <c r="D92" s="968" t="s">
        <v>2236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2239</v>
      </c>
      <c r="V92" s="844"/>
      <c r="W92" s="844"/>
      <c r="X92" s="844"/>
      <c r="Y92" s="1001"/>
      <c r="Z92" s="847"/>
      <c r="AA92" s="850" t="s">
        <v>2240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2146</v>
      </c>
      <c r="Q93" s="958"/>
      <c r="R93" s="958"/>
      <c r="S93" s="958"/>
      <c r="T93" s="844"/>
      <c r="U93" s="844" t="s">
        <v>2241</v>
      </c>
      <c r="V93" s="844"/>
      <c r="W93" s="844"/>
      <c r="X93" s="844"/>
      <c r="Y93" s="1001"/>
      <c r="Z93" s="847"/>
      <c r="AA93" s="850" t="s">
        <v>2242</v>
      </c>
      <c r="AB93" s="847"/>
      <c r="AC93" s="847"/>
      <c r="AD93" s="847"/>
    </row>
    <row customHeight="1" ht="45">
      <c r="A94" s="846"/>
      <c r="B94" s="900">
        <v>77</v>
      </c>
      <c r="C94" s="844"/>
      <c r="D94" s="968" t="s">
        <v>2237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1498</v>
      </c>
      <c r="Q94" s="958"/>
      <c r="R94" s="958"/>
      <c r="S94" s="958"/>
      <c r="T94" s="844"/>
      <c r="U94" s="844" t="s">
        <v>2243</v>
      </c>
      <c r="V94" s="844"/>
      <c r="W94" s="844"/>
      <c r="X94" s="844"/>
      <c r="Y94" s="1001"/>
      <c r="Z94" s="847"/>
      <c r="AA94" s="850" t="s">
        <v>2244</v>
      </c>
      <c r="AB94" s="847"/>
      <c r="AC94" s="847"/>
      <c r="AD94" s="847"/>
    </row>
    <row customHeight="1" ht="99">
      <c r="A95" s="846"/>
      <c r="B95" s="900">
        <v>78</v>
      </c>
      <c r="C95" s="844" t="s">
        <v>2245</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1498</v>
      </c>
      <c r="P95" s="958"/>
      <c r="Q95" s="958"/>
      <c r="R95" s="958"/>
      <c r="S95" s="958"/>
      <c r="T95" s="844" t="s">
        <v>2246</v>
      </c>
      <c r="U95" s="844"/>
      <c r="V95" s="844"/>
      <c r="W95" s="844"/>
      <c r="X95" s="844"/>
      <c r="Y95" s="1001"/>
      <c r="Z95" s="847"/>
      <c r="AA95" s="850"/>
      <c r="AB95" s="847"/>
      <c r="AC95" s="847"/>
      <c r="AD95" s="847"/>
    </row>
    <row customHeight="1" ht="99">
      <c r="A96" s="846"/>
      <c r="B96" s="900">
        <v>79</v>
      </c>
      <c r="C96" s="844" t="s">
        <v>1186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1504</v>
      </c>
      <c r="P96" s="958"/>
      <c r="Q96" s="958"/>
      <c r="R96" s="958"/>
      <c r="S96" s="958"/>
      <c r="T96" s="844" t="s">
        <v>2247</v>
      </c>
      <c r="U96" s="844"/>
      <c r="V96" s="844"/>
      <c r="W96" s="844"/>
      <c r="X96" s="844"/>
      <c r="Y96" s="1001"/>
      <c r="Z96" s="847" t="s">
        <v>2248</v>
      </c>
      <c r="AA96" s="850"/>
      <c r="AB96" s="847"/>
      <c r="AC96" s="847"/>
      <c r="AD96" s="847"/>
    </row>
    <row customHeight="1" ht="63">
      <c r="A97" s="846"/>
      <c r="B97" s="900">
        <v>80</v>
      </c>
      <c r="C97" s="844" t="s">
        <v>2249</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1516</v>
      </c>
      <c r="P97" s="958"/>
      <c r="Q97" s="958"/>
      <c r="R97" s="958"/>
      <c r="S97" s="958"/>
      <c r="T97" s="844" t="s">
        <v>2250</v>
      </c>
      <c r="U97" s="844"/>
      <c r="V97" s="844"/>
      <c r="W97" s="844"/>
      <c r="X97" s="844"/>
      <c r="Y97" s="1001"/>
      <c r="Z97" s="847" t="s">
        <v>2251</v>
      </c>
      <c r="AA97" s="850"/>
      <c r="AB97" s="847"/>
      <c r="AC97" s="847"/>
      <c r="AD97" s="847"/>
    </row>
    <row customHeight="1" ht="63">
      <c r="A98" s="846"/>
      <c r="B98" s="900">
        <v>81</v>
      </c>
      <c r="C98" s="844" t="s">
        <v>2252</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1530</v>
      </c>
      <c r="P98" s="958"/>
      <c r="Q98" s="958"/>
      <c r="R98" s="958"/>
      <c r="S98" s="958"/>
      <c r="T98" s="844" t="s">
        <v>2253</v>
      </c>
      <c r="U98" s="844"/>
      <c r="V98" s="844"/>
      <c r="W98" s="844"/>
      <c r="X98" s="844"/>
      <c r="Y98" s="1001"/>
      <c r="Z98" s="847" t="s">
        <v>2251</v>
      </c>
      <c r="AA98" s="850"/>
      <c r="AB98" s="847"/>
      <c r="AC98" s="847"/>
      <c r="AD98" s="847"/>
    </row>
    <row customHeight="1" ht="90">
      <c r="A99" s="846"/>
      <c r="B99" s="900">
        <v>82</v>
      </c>
      <c r="C99" s="844" t="s">
        <v>2254</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1542</v>
      </c>
      <c r="P99" s="958"/>
      <c r="Q99" s="958"/>
      <c r="R99" s="958"/>
      <c r="S99" s="958"/>
      <c r="T99" s="844" t="s">
        <v>2255</v>
      </c>
      <c r="U99" s="844"/>
      <c r="V99" s="844"/>
      <c r="W99" s="844"/>
      <c r="X99" s="844"/>
      <c r="Y99" s="1001"/>
      <c r="Z99" s="847" t="s">
        <v>661</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2256</v>
      </c>
      <c r="P100" s="958"/>
      <c r="Q100" s="958"/>
      <c r="R100" s="958"/>
      <c r="S100" s="958"/>
      <c r="T100" s="844" t="s">
        <v>2257</v>
      </c>
      <c r="U100" s="844"/>
      <c r="V100" s="844"/>
      <c r="W100" s="844"/>
      <c r="X100" s="844"/>
      <c r="Y100" s="1001"/>
      <c r="Z100" s="847" t="s">
        <v>661</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2258</v>
      </c>
      <c r="P101" s="958"/>
      <c r="Q101" s="958"/>
      <c r="R101" s="958"/>
      <c r="S101" s="958"/>
      <c r="T101" s="844" t="s">
        <v>2259</v>
      </c>
      <c r="U101" s="844"/>
      <c r="V101" s="844"/>
      <c r="W101" s="844"/>
      <c r="X101" s="844"/>
      <c r="Y101" s="1001"/>
      <c r="Z101" s="847" t="s">
        <v>661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1697</v>
      </c>
      <c r="B148" s="846"/>
      <c r="C148" s="844" t="s">
        <v>2260</v>
      </c>
      <c r="D148" s="844" t="s">
        <v>1598</v>
      </c>
      <c r="E148" s="844" t="s">
        <v>1699</v>
      </c>
      <c r="F148" s="844" t="s">
        <v>2261</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2262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2263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1701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1704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1709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ACDEFE-6169-3AD4-A354-0.0F78BBF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2264</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тарифной и ценовой политики Тюменской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452</v>
      </c>
      <c r="N9" s="305"/>
      <c r="O9" s="2252" t="str">
        <f>IF(TITLE_DATE_CHANGE_PERIOD="",IF(TITLE_DATE_PR="","",TITLE_DATE_PR),TITLE_DATE_CHANGE_PERIOD)</f>
        <v>46009</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453</v>
      </c>
      <c r="N10" s="305"/>
      <c r="O10" s="2252" t="str">
        <f>IF(TITLE_NUMBER_PR_CHANGE="",IF(TITLE_NUMBER_PR="","",TITLE_NUMBER_PR),TITLE_NUMBER_PR_CHANGE)</f>
        <v>470/01-21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https://tarif.admtyumen.ru/OIGV/tarif/actions/npa.htm</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456</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332</v>
      </c>
      <c r="M14" s="2128"/>
      <c r="N14" s="2128"/>
      <c r="O14" s="2128"/>
      <c r="P14" s="2128"/>
      <c r="Q14" s="2128"/>
      <c r="R14" s="2128"/>
      <c r="S14" s="2128"/>
      <c r="T14" s="2128"/>
      <c r="U14" s="2128"/>
      <c r="V14" s="2128"/>
      <c r="W14" s="2128"/>
      <c r="X14" s="2128" t="s">
        <v>333</v>
      </c>
      <c r="AD14" s="1156">
        <v>14</v>
      </c>
    </row>
    <row customHeight="1" ht="14.699999999999998">
      <c r="J15" s="377"/>
      <c r="K15" s="377"/>
      <c r="L15" s="2274" t="s">
        <v>90</v>
      </c>
      <c r="M15" s="2210" t="s">
        <v>457</v>
      </c>
      <c r="N15" s="302"/>
      <c r="O15" s="2275" t="s">
        <v>2265</v>
      </c>
      <c r="P15" s="2276"/>
      <c r="Q15" s="2276"/>
      <c r="R15" s="2276"/>
      <c r="S15" s="2276"/>
      <c r="T15" s="2276"/>
      <c r="U15" s="2277"/>
      <c r="V15" s="2278" t="s">
        <v>459</v>
      </c>
      <c r="W15" s="2281" t="s">
        <v>1183</v>
      </c>
      <c r="X15" s="2128"/>
      <c r="AD15" s="1156">
        <v>14</v>
      </c>
    </row>
    <row customHeight="1" ht="35.699999999999996">
      <c r="J16" s="377"/>
      <c r="K16" s="377"/>
      <c r="L16" s="2274"/>
      <c r="M16" s="2210"/>
      <c r="N16" s="1032"/>
      <c r="O16" s="2261" t="s">
        <v>462</v>
      </c>
      <c r="P16" s="2261" t="s">
        <v>463</v>
      </c>
      <c r="Q16" s="2263" t="s">
        <v>464</v>
      </c>
      <c r="R16" s="2264"/>
      <c r="S16" s="2263" t="s">
        <v>477</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473</v>
      </c>
      <c r="R17" s="1223" t="s">
        <v>474</v>
      </c>
      <c r="S17" s="1293" t="s">
        <v>475</v>
      </c>
      <c r="T17" s="2271" t="s">
        <v>476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202</v>
      </c>
      <c r="B19" s="1364" t="s">
        <v>203</v>
      </c>
      <c r="C19" s="1364" t="s">
        <v>204</v>
      </c>
      <c r="D19" s="1364" t="s">
        <v>205</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428</v>
      </c>
      <c r="Z19" s="501"/>
      <c r="AA19" s="501" t="str">
        <f>IF(M19="","",M19)</f>
        <v>Наименование тарифа</v>
      </c>
      <c r="AB19" s="501"/>
      <c r="AC19" s="501"/>
      <c r="AD19" s="1156">
        <v>20</v>
      </c>
    </row>
    <row customHeight="1" ht="21">
      <c r="A20" s="1364" t="s">
        <v>202</v>
      </c>
      <c r="B20" s="1364" t="s">
        <v>203</v>
      </c>
      <c r="C20" s="1364" t="s">
        <v>204</v>
      </c>
      <c r="D20" s="1364" t="s">
        <v>205</v>
      </c>
      <c r="E20" s="1364"/>
      <c r="F20" s="1366"/>
      <c r="G20" s="1366"/>
      <c r="H20" s="1366"/>
      <c r="I20" s="1291"/>
      <c r="J20" s="353"/>
      <c r="K20" s="354"/>
      <c r="L20" s="1294" t="str">
        <f>INDEX(PT_DIFFERENTIATION_NUM_TER,MATCH(B19,PT_DIFFERENTIATION_TER_ID,0))</f>
        <v>.</v>
      </c>
      <c r="M20" s="309" t="s">
        <v>429</v>
      </c>
      <c r="N20" s="301"/>
      <c r="O20" s="2607" t="str">
        <f>INDEX(PT_DIFFERENTIATION_TER,MATCH(B19,PT_DIFFERENTIATION_TER_ID,0))</f>
        <v/>
      </c>
      <c r="P20" s="2607"/>
      <c r="Q20" s="2607"/>
      <c r="R20" s="2607"/>
      <c r="S20" s="2607"/>
      <c r="T20" s="2607"/>
      <c r="U20" s="2607"/>
      <c r="V20" s="2607"/>
      <c r="W20" s="2607"/>
      <c r="X20" s="1259" t="s">
        <v>430</v>
      </c>
      <c r="Z20" s="501"/>
      <c r="AA20" s="501" t="str">
        <f>IF(M20="","",M20)</f>
        <v>Территория действия тарифа</v>
      </c>
      <c r="AB20" s="501"/>
      <c r="AC20" s="501"/>
      <c r="AD20" s="1156">
        <v>20</v>
      </c>
    </row>
    <row customHeight="1" ht="24">
      <c r="A21" s="1364" t="s">
        <v>202</v>
      </c>
      <c r="B21" s="1364" t="s">
        <v>203</v>
      </c>
      <c r="C21" s="1364" t="s">
        <v>204</v>
      </c>
      <c r="D21" s="1364" t="s">
        <v>205</v>
      </c>
      <c r="E21" s="1364"/>
      <c r="F21" s="1366"/>
      <c r="G21" s="1366"/>
      <c r="H21" s="1366"/>
      <c r="I21" s="355"/>
      <c r="J21" s="353"/>
      <c r="K21" s="354"/>
      <c r="L21" s="1294" t="str">
        <f>INDEX(PT_DIFFERENTIATION_NUM_CS,MATCH(C19,PT_DIFFERENTIATION_CS_ID,0))</f>
        <v>..</v>
      </c>
      <c r="M21" s="310" t="s">
        <v>431</v>
      </c>
      <c r="N21" s="301"/>
      <c r="O21" s="2607" t="str">
        <f>INDEX(PT_DIFFERENTIATION_CS,MATCH(C19,PT_DIFFERENTIATION_CS_ID,0))</f>
        <v/>
      </c>
      <c r="P21" s="2607"/>
      <c r="Q21" s="2607"/>
      <c r="R21" s="2607"/>
      <c r="S21" s="2607"/>
      <c r="T21" s="2607"/>
      <c r="U21" s="2607"/>
      <c r="V21" s="2607"/>
      <c r="W21" s="2607"/>
      <c r="X21" s="1259" t="s">
        <v>432</v>
      </c>
      <c r="Z21" s="501"/>
      <c r="AA21" s="501" t="str">
        <f>IF(M21="","",M21)</f>
        <v>Наименование системы теплоснабжения </v>
      </c>
      <c r="AB21" s="501"/>
      <c r="AC21" s="501"/>
      <c r="AD21" s="1156">
        <v>23</v>
      </c>
    </row>
    <row customHeight="1" ht="21">
      <c r="A22" s="1364" t="s">
        <v>202</v>
      </c>
      <c r="B22" s="1364" t="s">
        <v>203</v>
      </c>
      <c r="C22" s="1364" t="s">
        <v>204</v>
      </c>
      <c r="D22" s="1364" t="s">
        <v>205</v>
      </c>
      <c r="E22" s="1364"/>
      <c r="F22" s="1366"/>
      <c r="G22" s="1366"/>
      <c r="H22" s="1366"/>
      <c r="I22" s="355"/>
      <c r="J22" s="353"/>
      <c r="K22" s="354"/>
      <c r="L22" s="1294" t="str">
        <f>INDEX(PT_DIFFERENTIATION_NUM_IST_TE,MATCH(D19,PT_DIFFERENTIATION_IST_TE_ID,0))</f>
        <v>...</v>
      </c>
      <c r="M22" s="311" t="s">
        <v>433</v>
      </c>
      <c r="N22" s="301"/>
      <c r="O22" s="2607" t="str">
        <f>INDEX(PT_DIFFERENTIATION_IST_TE,MATCH(D19,PT_DIFFERENTIATION_IST_TE_ID,0))</f>
        <v/>
      </c>
      <c r="P22" s="2607"/>
      <c r="Q22" s="2607"/>
      <c r="R22" s="2607"/>
      <c r="S22" s="2607"/>
      <c r="T22" s="2607"/>
      <c r="U22" s="2607"/>
      <c r="V22" s="2607"/>
      <c r="W22" s="2607"/>
      <c r="X22" s="1259" t="s">
        <v>434</v>
      </c>
      <c r="Z22" s="501"/>
      <c r="AA22" s="501" t="str">
        <f>IF(M22="","",M22)</f>
        <v>Источник тепловой энергии  </v>
      </c>
      <c r="AB22" s="501"/>
      <c r="AC22" s="501"/>
      <c r="AD22" s="1156">
        <v>20</v>
      </c>
    </row>
    <row customHeight="1" ht="96.75">
      <c r="A23" s="1364" t="s">
        <v>202</v>
      </c>
      <c r="B23" s="1364" t="s">
        <v>203</v>
      </c>
      <c r="C23" s="1364" t="s">
        <v>204</v>
      </c>
      <c r="D23" s="1364" t="s">
        <v>205</v>
      </c>
      <c r="E23" s="1364"/>
      <c r="F23" s="2608" t="str">
        <f>L22&amp;".1"</f>
        <v>....1</v>
      </c>
      <c r="I23" s="2258">
        <v>1</v>
      </c>
      <c r="J23" s="1292"/>
      <c r="K23" s="357"/>
      <c r="L23" s="1294" t="str">
        <f>$F$23</f>
        <v>....1</v>
      </c>
      <c r="M23" s="286" t="s">
        <v>436</v>
      </c>
      <c r="N23" s="301"/>
      <c r="O23" s="2306"/>
      <c r="P23" s="2306"/>
      <c r="Q23" s="2306"/>
      <c r="R23" s="2306"/>
      <c r="S23" s="2306"/>
      <c r="T23" s="2306"/>
      <c r="U23" s="2306"/>
      <c r="V23" s="2306"/>
      <c r="W23" s="2306"/>
      <c r="X23" s="1259" t="s">
        <v>437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202</v>
      </c>
      <c r="B24" s="1364" t="s">
        <v>203</v>
      </c>
      <c r="C24" s="1364" t="s">
        <v>204</v>
      </c>
      <c r="D24" s="1364" t="s">
        <v>205</v>
      </c>
      <c r="E24" s="1364"/>
      <c r="F24" s="2608"/>
      <c r="G24" s="2218" t="str">
        <f>F23&amp;".1"</f>
        <v>....1.1</v>
      </c>
      <c r="I24" s="2258"/>
      <c r="J24" s="2258">
        <v>1</v>
      </c>
      <c r="K24" s="358"/>
      <c r="L24" s="1294" t="str">
        <f>$G$24</f>
        <v>....1.1</v>
      </c>
      <c r="M24" s="287" t="s">
        <v>439</v>
      </c>
      <c r="N24" s="301"/>
      <c r="O24" s="2246"/>
      <c r="P24" s="2247"/>
      <c r="Q24" s="2247"/>
      <c r="R24" s="2247"/>
      <c r="S24" s="2247"/>
      <c r="T24" s="2247"/>
      <c r="U24" s="2247"/>
      <c r="V24" s="2247"/>
      <c r="W24" s="2248"/>
      <c r="X24" s="1259" t="s">
        <v>440</v>
      </c>
      <c r="Z24" s="501"/>
      <c r="AA24" s="501" t="str">
        <f>IF(M24="","",M24)</f>
        <v>Группа потребителей</v>
      </c>
      <c r="AB24" s="501"/>
      <c r="AC24" s="501"/>
      <c r="AD24" s="1156">
        <v>82</v>
      </c>
    </row>
    <row customHeight="1" ht="11.549999999999999">
      <c r="A25" s="1364" t="s">
        <v>202</v>
      </c>
      <c r="B25" s="1364" t="s">
        <v>203</v>
      </c>
      <c r="C25" s="1364" t="s">
        <v>204</v>
      </c>
      <c r="D25" s="1364" t="s">
        <v>205</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442</v>
      </c>
      <c r="Y25" s="512">
        <f>STRCHECKDATE(O26:W26)</f>
      </c>
      <c r="Z25" s="501"/>
      <c r="AA25" s="501" t="str">
        <f>IF(M25="","",M25)</f>
        <v/>
      </c>
      <c r="AB25" s="501"/>
      <c r="AC25" s="501"/>
      <c r="AD25" s="1156">
        <v>11</v>
      </c>
    </row>
    <row customHeight="1" ht="11.549999999999999">
      <c r="A26" s="1364" t="s">
        <v>202</v>
      </c>
      <c r="B26" s="1364" t="s">
        <v>203</v>
      </c>
      <c r="C26" s="1364" t="s">
        <v>204</v>
      </c>
      <c r="D26" s="1364" t="s">
        <v>205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202</v>
      </c>
      <c r="B27" s="1364" t="s">
        <v>203</v>
      </c>
      <c r="C27" s="1364" t="s">
        <v>204</v>
      </c>
      <c r="D27" s="1364" t="s">
        <v>205</v>
      </c>
      <c r="E27" s="1364"/>
      <c r="F27" s="2608"/>
      <c r="G27" s="2218"/>
      <c r="I27" s="2258"/>
      <c r="J27" s="2258"/>
      <c r="K27" s="357"/>
      <c r="L27" s="1279"/>
      <c r="M27" s="289" t="s">
        <v>443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202</v>
      </c>
      <c r="B28" s="1364" t="s">
        <v>203</v>
      </c>
      <c r="C28" s="1364" t="s">
        <v>204</v>
      </c>
      <c r="D28" s="1364" t="s">
        <v>205</v>
      </c>
      <c r="E28" s="1364"/>
      <c r="F28" s="2608"/>
      <c r="I28" s="2258"/>
      <c r="J28" s="1292"/>
      <c r="K28" s="357"/>
      <c r="L28" s="1279"/>
      <c r="M28" s="288" t="s">
        <v>444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202</v>
      </c>
      <c r="B29" s="1364" t="s">
        <v>203</v>
      </c>
      <c r="C29" s="1364" t="s">
        <v>204</v>
      </c>
      <c r="D29" s="1364" t="s">
        <v>205</v>
      </c>
      <c r="E29" s="1364"/>
      <c r="F29" s="1366"/>
      <c r="G29" s="1366"/>
      <c r="H29" s="538"/>
      <c r="I29" s="361"/>
      <c r="J29" s="376"/>
      <c r="K29" s="356"/>
      <c r="L29" s="1279"/>
      <c r="M29" s="366" t="s">
        <v>445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202</v>
      </c>
      <c r="B30" s="1364" t="s">
        <v>203</v>
      </c>
      <c r="C30" s="1364" t="s">
        <v>204</v>
      </c>
      <c r="D30" s="1364"/>
      <c r="E30" s="1364" t="s">
        <v>616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202</v>
      </c>
      <c r="B31" s="1364" t="s">
        <v>203</v>
      </c>
      <c r="C31" s="1364"/>
      <c r="D31" s="1364"/>
      <c r="E31" s="1364" t="s">
        <v>2266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2267</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199</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833</v>
      </c>
      <c r="M35" s="2286" t="s">
        <v>2268</v>
      </c>
      <c r="N35" s="2286"/>
      <c r="O35" s="2286"/>
      <c r="P35" s="2286"/>
      <c r="Q35" s="2286"/>
      <c r="R35" s="2286"/>
      <c r="S35" s="2286"/>
      <c r="T35" s="2286"/>
      <c r="U35" s="2286"/>
      <c r="V35" s="2286"/>
      <c r="W35" s="2286"/>
      <c r="X35" s="2286"/>
      <c r="AD35" s="1156">
        <v>27</v>
      </c>
    </row>
    <row customHeight="1" ht="109.19999999999999">
      <c r="H36" s="538"/>
      <c r="I36" s="1304"/>
      <c r="M36" s="2286" t="s">
        <v>2269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46282-BD06-2492-271D-0.8AF727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C83FE-822E-381E-C4E4-0.192414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ECBFA-97B1-F2D3-0252-0.71429B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E047F-69B9-1A2B-C32A-0.4445BE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FFEBE-2B48-5E4B-F9D6-0.5E9A71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D907F-3118-2C91-0191-0.131611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331</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332</v>
      </c>
      <c r="E8" s="2206"/>
      <c r="F8" s="2206"/>
      <c r="G8" s="2209" t="s">
        <v>333</v>
      </c>
      <c r="J8" s="456">
        <v>11</v>
      </c>
    </row>
    <row customHeight="1" ht="11.549999999999999">
      <c r="A9" s="458"/>
      <c r="B9" s="503"/>
      <c r="C9" s="458"/>
      <c r="D9" s="473" t="s">
        <v>90</v>
      </c>
      <c r="E9" s="447" t="s">
        <v>334</v>
      </c>
      <c r="F9" s="447" t="s">
        <v>335</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336</v>
      </c>
      <c r="F11" s="1012" t="str">
        <f>IF(region_name="","",region_name)</f>
        <v>Тюменская область</v>
      </c>
      <c r="G11" s="1013" t="s">
        <v>337</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338</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339</v>
      </c>
      <c r="E14" s="1011" t="s">
        <v>340</v>
      </c>
      <c r="F14" s="1012" t="str">
        <f>IF(inn="","",inn)</f>
        <v>7203420973</v>
      </c>
      <c r="G14" s="1013" t="s">
        <v>341</v>
      </c>
      <c r="H14" s="476"/>
      <c r="J14" s="456">
        <v>0</v>
      </c>
    </row>
    <row customHeight="1" ht="22.5" hidden="1">
      <c r="A15" s="458"/>
      <c r="B15" s="503"/>
      <c r="C15" s="458"/>
      <c r="D15" s="1010" t="s">
        <v>342</v>
      </c>
      <c r="E15" s="1011" t="s">
        <v>343</v>
      </c>
      <c r="F15" s="1012" t="str">
        <f>IF(kpp="","",kpp)</f>
        <v>720301001</v>
      </c>
      <c r="G15" s="1013" t="s">
        <v>344</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345</v>
      </c>
      <c r="B19" s="503"/>
      <c r="C19" s="2214"/>
      <c r="D19" s="446" t="str">
        <f>A19</f>
        <v>5.1</v>
      </c>
      <c r="E19" s="443" t="s">
        <v>346</v>
      </c>
      <c r="F19" s="444" t="s">
        <v>338</v>
      </c>
      <c r="G19" s="445" t="s">
        <v>347</v>
      </c>
      <c r="H19" s="476"/>
      <c r="I19" s="853"/>
      <c r="J19" s="456">
        <v>0</v>
      </c>
    </row>
    <row customHeight="1" ht="24">
      <c r="A20" s="2203"/>
      <c r="B20" s="503"/>
      <c r="C20" s="2214"/>
      <c r="D20" s="441" t="str">
        <f>D19&amp;".1"</f>
        <v>5.1.1</v>
      </c>
      <c r="E20" s="440" t="s">
        <v>348</v>
      </c>
      <c r="F20" s="2678" t="s">
        <v>28</v>
      </c>
      <c r="G20" s="475"/>
      <c r="H20" s="476"/>
      <c r="I20" s="853"/>
      <c r="J20" s="456">
        <v>0</v>
      </c>
    </row>
    <row customHeight="1" ht="22.5">
      <c r="A21" s="2203"/>
      <c r="B21" s="503"/>
      <c r="C21" s="2214"/>
      <c r="D21" s="441" t="str">
        <f>D19&amp;".2"</f>
        <v>5.1.2</v>
      </c>
      <c r="E21" s="440" t="s">
        <v>349</v>
      </c>
      <c r="F21" s="2679" t="s">
        <v>28</v>
      </c>
      <c r="G21" s="445" t="s">
        <v>350</v>
      </c>
      <c r="H21" s="476"/>
      <c r="I21" s="853"/>
      <c r="J21" s="456">
        <v>0</v>
      </c>
    </row>
    <row customHeight="1" ht="22.5">
      <c r="A22" s="2203"/>
      <c r="B22" s="503"/>
      <c r="C22" s="2214"/>
      <c r="D22" s="441" t="str">
        <f>D19&amp;".3"</f>
        <v>5.1.3</v>
      </c>
      <c r="E22" s="440" t="s">
        <v>351</v>
      </c>
      <c r="F22" s="2678" t="s">
        <v>28</v>
      </c>
      <c r="G22" s="475"/>
      <c r="H22" s="476"/>
      <c r="I22" s="853"/>
      <c r="J22" s="456">
        <v>0</v>
      </c>
    </row>
    <row customHeight="1" ht="22.5">
      <c r="A23" s="2203"/>
      <c r="B23" s="503"/>
      <c r="C23" s="2214"/>
      <c r="D23" s="441" t="str">
        <f>D19&amp;".4"</f>
        <v>5.1.4</v>
      </c>
      <c r="E23" s="440" t="s">
        <v>352</v>
      </c>
      <c r="F23" s="2678" t="s">
        <v>28</v>
      </c>
      <c r="G23" s="445" t="s">
        <v>353</v>
      </c>
      <c r="H23" s="476"/>
      <c r="I23" s="853"/>
      <c r="J23" s="456">
        <v>0</v>
      </c>
    </row>
    <row customHeight="1" ht="22.5">
      <c r="A24" s="1979"/>
      <c r="B24" s="503"/>
      <c r="C24" s="493"/>
      <c r="D24" s="468"/>
      <c r="E24" s="1169" t="s">
        <v>354</v>
      </c>
      <c r="F24" s="469"/>
      <c r="G24" s="470"/>
      <c r="H24" s="476"/>
      <c r="I24" s="853"/>
      <c r="J24" s="456">
        <v>0</v>
      </c>
    </row>
    <row s="502" customFormat="1" customHeight="1" ht="24.75" hidden="1">
      <c r="A25" s="458"/>
      <c r="B25" s="503"/>
      <c r="C25" s="503"/>
      <c r="D25" s="1007" t="s">
        <v>92</v>
      </c>
      <c r="E25" s="1009" t="s">
        <v>355</v>
      </c>
      <c r="F25" s="1014" t="s">
        <v>338</v>
      </c>
      <c r="G25" s="1009"/>
      <c r="J25" s="502">
        <v>0</v>
      </c>
    </row>
    <row s="502" customFormat="1" customHeight="1" ht="11.25" hidden="1">
      <c r="A26" s="458"/>
      <c r="B26" s="503"/>
      <c r="C26" s="503"/>
      <c r="D26" s="1007" t="s">
        <v>356</v>
      </c>
      <c r="E26" s="1008" t="s">
        <v>357</v>
      </c>
      <c r="F26" s="1014" t="s">
        <v>338</v>
      </c>
      <c r="G26" s="1009"/>
      <c r="J26" s="502">
        <v>0</v>
      </c>
    </row>
    <row s="502" customFormat="1" customHeight="1" ht="11.25" hidden="1">
      <c r="A27" s="458"/>
      <c r="B27" s="503"/>
      <c r="C27" s="503"/>
      <c r="D27" s="1007" t="s">
        <v>358</v>
      </c>
      <c r="E27" s="1015" t="s">
        <v>359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360</v>
      </c>
      <c r="E28" s="1015" t="s">
        <v>361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362</v>
      </c>
      <c r="E29" s="1015" t="s">
        <v>363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364</v>
      </c>
      <c r="E30" s="1008" t="s">
        <v>365</v>
      </c>
      <c r="F30" s="1016"/>
      <c r="G30" s="1009"/>
      <c r="J30" s="502">
        <v>0</v>
      </c>
    </row>
    <row s="502" customFormat="1" customHeight="1" ht="11.25" hidden="1">
      <c r="A31" s="458"/>
      <c r="B31" s="503"/>
      <c r="C31" s="503"/>
      <c r="D31" s="1007" t="s">
        <v>366</v>
      </c>
      <c r="E31" s="1008" t="s">
        <v>367</v>
      </c>
      <c r="F31" s="1016"/>
      <c r="G31" s="1009"/>
      <c r="J31" s="502">
        <v>0</v>
      </c>
    </row>
    <row s="502" customFormat="1" customHeight="1" ht="11.25" hidden="1">
      <c r="A32" s="458"/>
      <c r="B32" s="503"/>
      <c r="C32" s="503"/>
      <c r="D32" s="1007" t="s">
        <v>368</v>
      </c>
      <c r="E32" s="1008" t="s">
        <v>369</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338</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370</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370</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338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371</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372</v>
      </c>
      <c r="H44" s="476"/>
      <c r="J44" s="456">
        <v>22</v>
      </c>
    </row>
    <row customHeight="1" ht="23.25">
      <c r="A45" s="458"/>
      <c r="B45" s="503"/>
      <c r="C45" s="458"/>
      <c r="D45" s="441">
        <f>D44+1</f>
        <v>12</v>
      </c>
      <c r="E45" s="439" t="s">
        <v>373</v>
      </c>
      <c r="F45" s="444" t="s">
        <v>338</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374</v>
      </c>
      <c r="H46" s="476"/>
      <c r="J46" s="456">
        <v>23</v>
      </c>
    </row>
    <row customHeight="1" ht="24">
      <c r="A47" s="2203"/>
      <c r="B47" s="503"/>
      <c r="C47" s="493"/>
      <c r="D47" s="441" t="str">
        <f>D45&amp;".2"</f>
        <v>12.2</v>
      </c>
      <c r="E47" s="443" t="s">
        <v>375</v>
      </c>
      <c r="F47" s="491"/>
      <c r="G47" s="438" t="s">
        <v>376</v>
      </c>
      <c r="H47" s="476"/>
      <c r="J47" s="456">
        <v>23</v>
      </c>
    </row>
    <row customHeight="1" ht="24">
      <c r="A48" s="2203"/>
      <c r="B48" s="503"/>
      <c r="C48" s="493"/>
      <c r="D48" s="441" t="str">
        <f>D45&amp;".3"</f>
        <v>12.3</v>
      </c>
      <c r="E48" s="443" t="s">
        <v>377</v>
      </c>
      <c r="F48" s="491"/>
      <c r="G48" s="438" t="s">
        <v>378</v>
      </c>
      <c r="H48" s="476"/>
      <c r="J48" s="456">
        <v>23</v>
      </c>
    </row>
    <row customHeight="1" ht="24">
      <c r="A49" s="2203"/>
      <c r="B49" s="503"/>
      <c r="C49" s="493"/>
      <c r="D49" s="441" t="str">
        <f>IF(TEMPLATE_SPHERE="TKO",D45&amp;".0",D45&amp;".4")</f>
        <v>12.4</v>
      </c>
      <c r="E49" s="437" t="s">
        <v>379</v>
      </c>
      <c r="F49" s="1686"/>
      <c r="G49" s="1763" t="s">
        <v>380</v>
      </c>
      <c r="H49" s="476"/>
      <c r="J49" s="456">
        <v>23</v>
      </c>
    </row>
    <row customHeight="1" ht="24">
      <c r="A50" s="458"/>
      <c r="B50" s="503"/>
      <c r="C50" s="458"/>
      <c r="D50" s="468"/>
      <c r="E50" s="416" t="s">
        <v>381</v>
      </c>
      <c r="F50" s="469"/>
      <c r="G50" s="1763" t="s">
        <v>382</v>
      </c>
      <c r="H50" s="477"/>
      <c r="J50" s="456">
        <v>23</v>
      </c>
    </row>
    <row customHeight="1" ht="24">
      <c r="A51" s="859"/>
      <c r="B51" s="503"/>
      <c r="C51" s="493"/>
      <c r="D51" s="441">
        <f>D45+1</f>
        <v>13</v>
      </c>
      <c r="E51" s="529" t="s">
        <v>383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C24F9-1A44-7102-4515-0.980A5B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2326A-8E9D-3B2B-EAA6-0.D5E569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670D3-8F1E-6931-6E75-0.C9E0049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EA916-353D-99F8-EE8D-0.B1ED61C2}"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2270</v>
      </c>
      <c r="B1" s="2617" t="s">
        <v>2271</v>
      </c>
      <c r="C1" s="2618" t="s">
        <v>2272</v>
      </c>
      <c r="D1" s="2619"/>
      <c r="E1" s="837" t="s">
        <v>2273</v>
      </c>
    </row>
    <row customHeight="1" ht="11.25">
      <c r="A2" s="2620"/>
      <c r="B2" s="766" t="s">
        <v>26</v>
      </c>
      <c r="C2" s="754"/>
      <c r="D2" s="765"/>
      <c r="E2" s="837"/>
    </row>
    <row customHeight="1" ht="11.25">
      <c r="A3" s="2621"/>
      <c r="B3" s="2622" t="s">
        <v>33</v>
      </c>
      <c r="C3" s="754"/>
      <c r="D3" s="765"/>
      <c r="E3" s="837"/>
    </row>
    <row customHeight="1" ht="11.25">
      <c r="A4" s="2623"/>
      <c r="B4" s="767" t="s">
        <v>1697</v>
      </c>
      <c r="C4" s="754"/>
      <c r="D4" s="765"/>
      <c r="E4" s="837"/>
    </row>
    <row customHeight="1" ht="11.25">
      <c r="A5" s="2624"/>
      <c r="B5" s="767" t="s">
        <v>1691</v>
      </c>
      <c r="C5" s="2625" t="s">
        <v>2037</v>
      </c>
      <c r="D5" s="2626" t="s">
        <v>2274</v>
      </c>
      <c r="E5" s="837"/>
    </row>
    <row s="1851" customFormat="1" customHeight="1" ht="11.25">
      <c r="A6" s="2627"/>
      <c r="B6" s="767" t="s">
        <v>1701</v>
      </c>
      <c r="C6" s="754"/>
      <c r="D6" s="765"/>
      <c r="E6" s="837"/>
    </row>
    <row customHeight="1" ht="11.25">
      <c r="A7" s="2628"/>
      <c r="B7" s="767" t="s">
        <v>1709</v>
      </c>
      <c r="C7" s="754"/>
      <c r="D7" s="765"/>
      <c r="E7" s="837"/>
    </row>
    <row customHeight="1" ht="11.25">
      <c r="A8" s="757"/>
      <c r="B8" s="767" t="s">
        <v>1704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5D93F-80BB-A048-F8CF-0.437F9A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D13CF-39ED-A36C-53B8-0.49933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B3A59-A7F3-4CCE-72EF-0.3A67494E}"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2275</v>
      </c>
      <c r="B1" s="69" t="s">
        <v>2276</v>
      </c>
      <c r="C1" s="69" t="s">
        <v>2277</v>
      </c>
      <c r="D1" s="69" t="s">
        <v>2278</v>
      </c>
      <c r="E1" s="69" t="s">
        <v>2279</v>
      </c>
      <c r="F1" s="69" t="s">
        <v>2280</v>
      </c>
      <c r="G1" s="69" t="s">
        <v>2281</v>
      </c>
      <c r="H1" s="69" t="s">
        <v>2282</v>
      </c>
      <c r="I1" s="69" t="s">
        <v>2283</v>
      </c>
    </row>
    <row customHeight="1" ht="11.25">
      <c r="A2" s="1851" t="s">
        <v>2284</v>
      </c>
      <c r="B2" s="1851" t="s">
        <v>16</v>
      </c>
      <c r="C2" s="1851" t="s">
        <v>2285</v>
      </c>
      <c r="D2" s="1851" t="s">
        <v>2286</v>
      </c>
      <c r="E2" s="1851" t="s">
        <v>2287</v>
      </c>
      <c r="F2" s="1851" t="s">
        <v>53</v>
      </c>
      <c r="G2" s="1851" t="s">
        <v>28</v>
      </c>
      <c r="H2" s="1851" t="s">
        <v>28</v>
      </c>
      <c r="I2" s="1851" t="s">
        <v>837</v>
      </c>
    </row>
    <row customHeight="1" ht="11.25">
      <c r="A3" s="1851" t="s">
        <v>2284</v>
      </c>
      <c r="B3" s="1851" t="s">
        <v>16</v>
      </c>
      <c r="C3" s="1851" t="s">
        <v>2288</v>
      </c>
      <c r="D3" s="1851" t="s">
        <v>2289</v>
      </c>
      <c r="E3" s="1851" t="s">
        <v>2290</v>
      </c>
      <c r="F3" s="1851" t="s">
        <v>53</v>
      </c>
      <c r="G3" s="1851" t="s">
        <v>28</v>
      </c>
      <c r="H3" s="1851" t="s">
        <v>28</v>
      </c>
      <c r="I3" s="1851" t="s">
        <v>837</v>
      </c>
    </row>
    <row customHeight="1" ht="11.25">
      <c r="A4" s="1851" t="s">
        <v>2284</v>
      </c>
      <c r="B4" s="1851" t="s">
        <v>16</v>
      </c>
      <c r="C4" s="1851" t="s">
        <v>2291</v>
      </c>
      <c r="D4" s="1851" t="s">
        <v>2292</v>
      </c>
      <c r="E4" s="1851" t="s">
        <v>2293</v>
      </c>
      <c r="F4" s="1851" t="s">
        <v>53</v>
      </c>
      <c r="G4" s="1851" t="s">
        <v>28</v>
      </c>
      <c r="H4" s="1851" t="s">
        <v>28</v>
      </c>
      <c r="I4" s="1851" t="s">
        <v>837</v>
      </c>
    </row>
    <row customHeight="1" ht="11.25">
      <c r="A5" s="1851" t="s">
        <v>2284</v>
      </c>
      <c r="B5" s="1851" t="s">
        <v>16</v>
      </c>
      <c r="C5" s="1851" t="s">
        <v>2294</v>
      </c>
      <c r="D5" s="1851" t="s">
        <v>2295</v>
      </c>
      <c r="E5" s="1851" t="s">
        <v>2296</v>
      </c>
      <c r="F5" s="1851" t="s">
        <v>2297</v>
      </c>
      <c r="G5" s="1851" t="s">
        <v>2298</v>
      </c>
      <c r="H5" s="1851" t="s">
        <v>28</v>
      </c>
      <c r="I5" s="1851" t="s">
        <v>837</v>
      </c>
    </row>
    <row customHeight="1" ht="11.25">
      <c r="A6" s="1851" t="s">
        <v>2284</v>
      </c>
      <c r="B6" s="1851" t="s">
        <v>16</v>
      </c>
      <c r="C6" s="1851" t="s">
        <v>2299</v>
      </c>
      <c r="D6" s="1851" t="s">
        <v>2300</v>
      </c>
      <c r="E6" s="1851" t="s">
        <v>2301</v>
      </c>
      <c r="F6" s="1851" t="s">
        <v>2302</v>
      </c>
      <c r="G6" s="1851" t="s">
        <v>28</v>
      </c>
      <c r="H6" s="1851" t="s">
        <v>28</v>
      </c>
      <c r="I6" s="1851" t="s">
        <v>837</v>
      </c>
    </row>
    <row customHeight="1" ht="11.25">
      <c r="A7" s="1851" t="s">
        <v>2284</v>
      </c>
      <c r="B7" s="1851" t="s">
        <v>16</v>
      </c>
      <c r="C7" s="1851" t="s">
        <v>2303</v>
      </c>
      <c r="D7" s="1851" t="s">
        <v>2304</v>
      </c>
      <c r="E7" s="1851" t="s">
        <v>2305</v>
      </c>
      <c r="F7" s="1851" t="s">
        <v>2302</v>
      </c>
      <c r="G7" s="1851" t="s">
        <v>28</v>
      </c>
      <c r="H7" s="1851" t="s">
        <v>28</v>
      </c>
      <c r="I7" s="1851" t="s">
        <v>837</v>
      </c>
    </row>
    <row customHeight="1" ht="11.25">
      <c r="A8" s="1851" t="s">
        <v>2284</v>
      </c>
      <c r="B8" s="1851" t="s">
        <v>16</v>
      </c>
      <c r="C8" s="1851" t="s">
        <v>2306</v>
      </c>
      <c r="D8" s="1851" t="s">
        <v>2307</v>
      </c>
      <c r="E8" s="1851" t="s">
        <v>2308</v>
      </c>
      <c r="F8" s="1851" t="s">
        <v>2309</v>
      </c>
      <c r="G8" s="1851" t="s">
        <v>28</v>
      </c>
      <c r="H8" s="1851" t="s">
        <v>28</v>
      </c>
      <c r="I8" s="1851" t="s">
        <v>837</v>
      </c>
    </row>
    <row customHeight="1" ht="11.25">
      <c r="A9" s="1851" t="s">
        <v>2284</v>
      </c>
      <c r="B9" s="1851" t="s">
        <v>16</v>
      </c>
      <c r="C9" s="1851" t="s">
        <v>2310</v>
      </c>
      <c r="D9" s="1851" t="s">
        <v>2311</v>
      </c>
      <c r="E9" s="1851" t="s">
        <v>2312</v>
      </c>
      <c r="F9" s="1851" t="s">
        <v>53</v>
      </c>
      <c r="G9" s="1851" t="s">
        <v>28</v>
      </c>
      <c r="H9" s="1851" t="s">
        <v>28</v>
      </c>
      <c r="I9" s="1851" t="s">
        <v>837</v>
      </c>
    </row>
    <row customHeight="1" ht="11.25">
      <c r="A10" s="1851" t="s">
        <v>2284</v>
      </c>
      <c r="B10" s="1851" t="s">
        <v>16</v>
      </c>
      <c r="C10" s="1851" t="s">
        <v>2313</v>
      </c>
      <c r="D10" s="1851" t="s">
        <v>2314</v>
      </c>
      <c r="E10" s="1851" t="s">
        <v>2315</v>
      </c>
      <c r="F10" s="1851" t="s">
        <v>2302</v>
      </c>
      <c r="G10" s="1851" t="s">
        <v>28</v>
      </c>
      <c r="H10" s="1851" t="s">
        <v>28</v>
      </c>
      <c r="I10" s="1851" t="s">
        <v>837</v>
      </c>
    </row>
    <row customHeight="1" ht="11.25">
      <c r="A11" s="1851" t="s">
        <v>2284</v>
      </c>
      <c r="B11" s="1851" t="s">
        <v>16</v>
      </c>
      <c r="C11" s="1851" t="s">
        <v>2316</v>
      </c>
      <c r="D11" s="1851" t="s">
        <v>2317</v>
      </c>
      <c r="E11" s="1851" t="s">
        <v>2318</v>
      </c>
      <c r="F11" s="1851" t="s">
        <v>53</v>
      </c>
      <c r="G11" s="1851" t="s">
        <v>28</v>
      </c>
      <c r="H11" s="1851" t="s">
        <v>28</v>
      </c>
      <c r="I11" s="1851" t="s">
        <v>837</v>
      </c>
    </row>
    <row customHeight="1" ht="11.25">
      <c r="A12" s="1851" t="s">
        <v>2284</v>
      </c>
      <c r="B12" s="1851" t="s">
        <v>16</v>
      </c>
      <c r="C12" s="1851" t="s">
        <v>2319</v>
      </c>
      <c r="D12" s="1851" t="s">
        <v>2320</v>
      </c>
      <c r="E12" s="1851" t="s">
        <v>2321</v>
      </c>
      <c r="F12" s="1851" t="s">
        <v>53</v>
      </c>
      <c r="G12" s="1851" t="s">
        <v>28</v>
      </c>
      <c r="H12" s="1851" t="s">
        <v>28</v>
      </c>
      <c r="I12" s="1851" t="s">
        <v>837</v>
      </c>
    </row>
    <row customHeight="1" ht="11.25">
      <c r="A13" s="1851" t="s">
        <v>2284</v>
      </c>
      <c r="B13" s="1851" t="s">
        <v>16</v>
      </c>
      <c r="C13" s="1851" t="s">
        <v>13</v>
      </c>
      <c r="D13" s="1851" t="s">
        <v>48</v>
      </c>
      <c r="E13" s="1851" t="s">
        <v>51</v>
      </c>
      <c r="F13" s="1851" t="s">
        <v>53</v>
      </c>
      <c r="G13" s="1851" t="s">
        <v>2322</v>
      </c>
      <c r="H13" s="1851" t="s">
        <v>28</v>
      </c>
      <c r="I13" s="1851" t="s">
        <v>837</v>
      </c>
    </row>
    <row customHeight="1" ht="11.25">
      <c r="A14" s="1851" t="s">
        <v>2284</v>
      </c>
      <c r="B14" s="1851" t="s">
        <v>16</v>
      </c>
      <c r="C14" s="1851" t="s">
        <v>2323</v>
      </c>
      <c r="D14" s="1851" t="s">
        <v>2324</v>
      </c>
      <c r="E14" s="1851" t="s">
        <v>2325</v>
      </c>
      <c r="F14" s="1851" t="s">
        <v>53</v>
      </c>
      <c r="G14" s="1851" t="s">
        <v>28</v>
      </c>
      <c r="H14" s="1851" t="s">
        <v>28</v>
      </c>
      <c r="I14" s="1851" t="s">
        <v>837</v>
      </c>
    </row>
    <row customHeight="1" ht="11.25">
      <c r="A15" s="1851" t="s">
        <v>2284</v>
      </c>
      <c r="B15" s="1851" t="s">
        <v>16</v>
      </c>
      <c r="C15" s="1851" t="s">
        <v>2326</v>
      </c>
      <c r="D15" s="1851" t="s">
        <v>2327</v>
      </c>
      <c r="E15" s="1851" t="s">
        <v>2328</v>
      </c>
      <c r="F15" s="1851" t="s">
        <v>53</v>
      </c>
      <c r="G15" s="1851" t="s">
        <v>28</v>
      </c>
      <c r="H15" s="1851" t="s">
        <v>28</v>
      </c>
      <c r="I15" s="1851" t="s">
        <v>837</v>
      </c>
    </row>
    <row customHeight="1" ht="11.25">
      <c r="A16" s="1851" t="s">
        <v>2284</v>
      </c>
      <c r="B16" s="1851" t="s">
        <v>16</v>
      </c>
      <c r="C16" s="1851" t="s">
        <v>2329</v>
      </c>
      <c r="D16" s="1851" t="s">
        <v>2330</v>
      </c>
      <c r="E16" s="1851" t="s">
        <v>2331</v>
      </c>
      <c r="F16" s="1851" t="s">
        <v>2297</v>
      </c>
      <c r="G16" s="1851" t="s">
        <v>28</v>
      </c>
      <c r="H16" s="1851" t="s">
        <v>28</v>
      </c>
      <c r="I16" s="1851" t="s">
        <v>837</v>
      </c>
    </row>
    <row customHeight="1" ht="11.25">
      <c r="A17" s="1851" t="s">
        <v>2284</v>
      </c>
      <c r="B17" s="1851" t="s">
        <v>16</v>
      </c>
      <c r="C17" s="1851" t="s">
        <v>2332</v>
      </c>
      <c r="D17" s="1851" t="s">
        <v>2333</v>
      </c>
      <c r="E17" s="1851" t="s">
        <v>2334</v>
      </c>
      <c r="F17" s="1851" t="s">
        <v>2335</v>
      </c>
      <c r="G17" s="1851" t="s">
        <v>2336</v>
      </c>
      <c r="H17" s="1851" t="s">
        <v>28</v>
      </c>
      <c r="I17" s="1851" t="s">
        <v>837</v>
      </c>
    </row>
    <row customHeight="1" ht="11.25">
      <c r="A18" s="1851" t="s">
        <v>2284</v>
      </c>
      <c r="B18" s="1851" t="s">
        <v>16</v>
      </c>
      <c r="C18" s="1851" t="s">
        <v>2337</v>
      </c>
      <c r="D18" s="1851" t="s">
        <v>2338</v>
      </c>
      <c r="E18" s="1851" t="s">
        <v>2339</v>
      </c>
      <c r="F18" s="1851" t="s">
        <v>2340</v>
      </c>
      <c r="G18" s="1851" t="s">
        <v>2341</v>
      </c>
      <c r="H18" s="1851" t="s">
        <v>28</v>
      </c>
      <c r="I18" s="1851" t="s">
        <v>837</v>
      </c>
    </row>
    <row customHeight="1" ht="11.25">
      <c r="A19" s="1851" t="s">
        <v>2284</v>
      </c>
      <c r="B19" s="1851" t="s">
        <v>16</v>
      </c>
      <c r="C19" s="1851" t="s">
        <v>2342</v>
      </c>
      <c r="D19" s="1851" t="s">
        <v>2343</v>
      </c>
      <c r="E19" s="1851" t="s">
        <v>2344</v>
      </c>
      <c r="F19" s="1851" t="s">
        <v>2302</v>
      </c>
      <c r="G19" s="1851" t="s">
        <v>2345</v>
      </c>
      <c r="H19" s="1851" t="s">
        <v>28</v>
      </c>
      <c r="I19" s="1851" t="s">
        <v>837</v>
      </c>
    </row>
    <row customHeight="1" ht="11.25">
      <c r="A20" s="1851" t="s">
        <v>2284</v>
      </c>
      <c r="B20" s="1851" t="s">
        <v>16</v>
      </c>
      <c r="C20" s="1851" t="s">
        <v>2346</v>
      </c>
      <c r="D20" s="1851" t="s">
        <v>2347</v>
      </c>
      <c r="E20" s="1851" t="s">
        <v>2348</v>
      </c>
      <c r="F20" s="1851" t="s">
        <v>2349</v>
      </c>
      <c r="G20" s="1851" t="s">
        <v>28</v>
      </c>
      <c r="H20" s="1851" t="s">
        <v>28</v>
      </c>
      <c r="I20" s="1851" t="s">
        <v>837</v>
      </c>
    </row>
    <row customHeight="1" ht="11.25">
      <c r="A21" s="1851" t="s">
        <v>2284</v>
      </c>
      <c r="B21" s="1851" t="s">
        <v>16</v>
      </c>
      <c r="C21" s="1851" t="s">
        <v>2350</v>
      </c>
      <c r="D21" s="1851" t="s">
        <v>2351</v>
      </c>
      <c r="E21" s="1851" t="s">
        <v>2352</v>
      </c>
      <c r="F21" s="1851" t="s">
        <v>2353</v>
      </c>
      <c r="G21" s="1851" t="s">
        <v>28</v>
      </c>
      <c r="H21" s="1851" t="s">
        <v>28</v>
      </c>
      <c r="I21" s="1851" t="s">
        <v>837</v>
      </c>
    </row>
    <row customHeight="1" ht="11.25">
      <c r="A22" s="1851" t="s">
        <v>2284</v>
      </c>
      <c r="B22" s="1851" t="s">
        <v>16</v>
      </c>
      <c r="C22" s="1851" t="s">
        <v>2354</v>
      </c>
      <c r="D22" s="1851" t="s">
        <v>2355</v>
      </c>
      <c r="E22" s="1851" t="s">
        <v>2356</v>
      </c>
      <c r="F22" s="1851" t="s">
        <v>53</v>
      </c>
      <c r="G22" s="1851" t="s">
        <v>2357</v>
      </c>
      <c r="H22" s="1851" t="s">
        <v>28</v>
      </c>
      <c r="I22" s="1851" t="s">
        <v>837</v>
      </c>
    </row>
    <row customHeight="1" ht="11.25">
      <c r="A23" s="1851" t="s">
        <v>2284</v>
      </c>
      <c r="B23" s="1851" t="s">
        <v>16</v>
      </c>
      <c r="C23" s="1851" t="s">
        <v>2358</v>
      </c>
      <c r="D23" s="1851" t="s">
        <v>2359</v>
      </c>
      <c r="E23" s="1851" t="s">
        <v>2360</v>
      </c>
      <c r="F23" s="1851" t="s">
        <v>2302</v>
      </c>
      <c r="G23" s="1851" t="s">
        <v>2361</v>
      </c>
      <c r="H23" s="1851" t="s">
        <v>28</v>
      </c>
      <c r="I23" s="1851" t="s">
        <v>837</v>
      </c>
    </row>
    <row customHeight="1" ht="11.25">
      <c r="A24" s="1851" t="s">
        <v>2284</v>
      </c>
      <c r="B24" s="1851" t="s">
        <v>16</v>
      </c>
      <c r="C24" s="1851" t="s">
        <v>2362</v>
      </c>
      <c r="D24" s="1851" t="s">
        <v>2363</v>
      </c>
      <c r="E24" s="1851" t="s">
        <v>2364</v>
      </c>
      <c r="F24" s="1851" t="s">
        <v>2365</v>
      </c>
      <c r="G24" s="1851" t="s">
        <v>28</v>
      </c>
      <c r="H24" s="1851" t="s">
        <v>28</v>
      </c>
      <c r="I24" s="1851" t="s">
        <v>837</v>
      </c>
    </row>
    <row customHeight="1" ht="11.25">
      <c r="A25" s="1851" t="s">
        <v>2284</v>
      </c>
      <c r="B25" s="1851" t="s">
        <v>16</v>
      </c>
      <c r="C25" s="1851" t="s">
        <v>28</v>
      </c>
      <c r="D25" s="1851" t="s">
        <v>2366</v>
      </c>
      <c r="E25" s="1851" t="s">
        <v>2367</v>
      </c>
      <c r="F25" s="1851" t="s">
        <v>53</v>
      </c>
      <c r="G25" s="1851" t="s">
        <v>28</v>
      </c>
      <c r="H25" s="1851" t="s">
        <v>28</v>
      </c>
      <c r="I25" s="1851" t="s">
        <v>837</v>
      </c>
    </row>
    <row customHeight="1" ht="11.25">
      <c r="A26" s="1851" t="s">
        <v>2284</v>
      </c>
      <c r="B26" s="1851" t="s">
        <v>16</v>
      </c>
      <c r="C26" s="1851" t="s">
        <v>2368</v>
      </c>
      <c r="D26" s="1851" t="s">
        <v>2369</v>
      </c>
      <c r="E26" s="1851" t="s">
        <v>2312</v>
      </c>
      <c r="F26" s="1851" t="s">
        <v>2340</v>
      </c>
      <c r="G26" s="1851" t="s">
        <v>28</v>
      </c>
      <c r="H26" s="1851" t="s">
        <v>28</v>
      </c>
      <c r="I26" s="1851" t="s">
        <v>837</v>
      </c>
    </row>
    <row customHeight="1" ht="11.25">
      <c r="A27" s="1851" t="s">
        <v>2284</v>
      </c>
      <c r="B27" s="1851" t="s">
        <v>16</v>
      </c>
      <c r="C27" s="1851" t="s">
        <v>2370</v>
      </c>
      <c r="D27" s="1851" t="s">
        <v>2371</v>
      </c>
      <c r="E27" s="1851" t="s">
        <v>2372</v>
      </c>
      <c r="F27" s="1851" t="s">
        <v>53</v>
      </c>
      <c r="G27" s="1851" t="s">
        <v>2373</v>
      </c>
      <c r="H27" s="1851" t="s">
        <v>28</v>
      </c>
      <c r="I27" s="1851" t="s">
        <v>837</v>
      </c>
    </row>
    <row customHeight="1" ht="11.25">
      <c r="A28" s="1851" t="s">
        <v>2284</v>
      </c>
      <c r="B28" s="1851" t="s">
        <v>16</v>
      </c>
      <c r="C28" s="1851" t="s">
        <v>2374</v>
      </c>
      <c r="D28" s="1851" t="s">
        <v>2375</v>
      </c>
      <c r="E28" s="1851" t="s">
        <v>2376</v>
      </c>
      <c r="F28" s="1851" t="s">
        <v>605</v>
      </c>
      <c r="G28" s="1851" t="s">
        <v>28</v>
      </c>
      <c r="H28" s="1851" t="s">
        <v>28</v>
      </c>
      <c r="I28" s="1851" t="s">
        <v>837</v>
      </c>
    </row>
    <row customHeight="1" ht="11.25">
      <c r="A29" s="1851" t="s">
        <v>2284</v>
      </c>
      <c r="B29" s="1851" t="s">
        <v>16</v>
      </c>
      <c r="C29" s="1851" t="s">
        <v>2377</v>
      </c>
      <c r="D29" s="1851" t="s">
        <v>2378</v>
      </c>
      <c r="E29" s="1851" t="s">
        <v>2379</v>
      </c>
      <c r="F29" s="1851" t="s">
        <v>605</v>
      </c>
      <c r="G29" s="1851" t="s">
        <v>28</v>
      </c>
      <c r="H29" s="1851" t="s">
        <v>28</v>
      </c>
      <c r="I29" s="1851" t="s">
        <v>837</v>
      </c>
    </row>
    <row customHeight="1" ht="11.25">
      <c r="A30" s="1851" t="s">
        <v>2284</v>
      </c>
      <c r="B30" s="1851" t="s">
        <v>16</v>
      </c>
      <c r="C30" s="1851" t="s">
        <v>2380</v>
      </c>
      <c r="D30" s="1851" t="s">
        <v>2381</v>
      </c>
      <c r="E30" s="1851" t="s">
        <v>2382</v>
      </c>
      <c r="F30" s="1851" t="s">
        <v>2383</v>
      </c>
      <c r="G30" s="1851" t="s">
        <v>28</v>
      </c>
      <c r="H30" s="1851" t="s">
        <v>28</v>
      </c>
      <c r="I30" s="1851" t="s">
        <v>837</v>
      </c>
    </row>
    <row customHeight="1" ht="11.25">
      <c r="A31" s="1851" t="s">
        <v>2284</v>
      </c>
      <c r="B31" s="1851" t="s">
        <v>16</v>
      </c>
      <c r="C31" s="1851" t="s">
        <v>2384</v>
      </c>
      <c r="D31" s="1851" t="s">
        <v>2385</v>
      </c>
      <c r="E31" s="1851" t="s">
        <v>2386</v>
      </c>
      <c r="F31" s="1851" t="s">
        <v>2383</v>
      </c>
      <c r="G31" s="1851" t="s">
        <v>28</v>
      </c>
      <c r="H31" s="1851" t="s">
        <v>28</v>
      </c>
      <c r="I31" s="1851" t="s">
        <v>837</v>
      </c>
    </row>
    <row customHeight="1" ht="11.25">
      <c r="A32" s="1851" t="s">
        <v>2284</v>
      </c>
      <c r="B32" s="1851" t="s">
        <v>16</v>
      </c>
      <c r="C32" s="1851" t="s">
        <v>2387</v>
      </c>
      <c r="D32" s="1851" t="s">
        <v>2388</v>
      </c>
      <c r="E32" s="1851" t="s">
        <v>2389</v>
      </c>
      <c r="F32" s="1851" t="s">
        <v>2383</v>
      </c>
      <c r="G32" s="1851" t="s">
        <v>28</v>
      </c>
      <c r="H32" s="1851" t="s">
        <v>28</v>
      </c>
      <c r="I32" s="1851" t="s">
        <v>837</v>
      </c>
    </row>
    <row customHeight="1" ht="11.25">
      <c r="A33" s="1851" t="s">
        <v>2284</v>
      </c>
      <c r="B33" s="1851" t="s">
        <v>16</v>
      </c>
      <c r="C33" s="1851" t="s">
        <v>2390</v>
      </c>
      <c r="D33" s="1851" t="s">
        <v>2391</v>
      </c>
      <c r="E33" s="1851" t="s">
        <v>2392</v>
      </c>
      <c r="F33" s="1851" t="s">
        <v>2353</v>
      </c>
      <c r="G33" s="1851" t="s">
        <v>28</v>
      </c>
      <c r="H33" s="1851" t="s">
        <v>28</v>
      </c>
      <c r="I33" s="1851" t="s">
        <v>837</v>
      </c>
    </row>
    <row customHeight="1" ht="11.25">
      <c r="A34" s="1851" t="s">
        <v>2284</v>
      </c>
      <c r="B34" s="1851" t="s">
        <v>16</v>
      </c>
      <c r="C34" s="1851" t="s">
        <v>2393</v>
      </c>
      <c r="D34" s="1851" t="s">
        <v>2394</v>
      </c>
      <c r="E34" s="1851" t="s">
        <v>2395</v>
      </c>
      <c r="F34" s="1851" t="s">
        <v>2353</v>
      </c>
      <c r="G34" s="1851" t="s">
        <v>28</v>
      </c>
      <c r="H34" s="1851" t="s">
        <v>28</v>
      </c>
      <c r="I34" s="1851" t="s">
        <v>837</v>
      </c>
    </row>
    <row customHeight="1" ht="11.25">
      <c r="A35" s="1851" t="s">
        <v>2284</v>
      </c>
      <c r="B35" s="1851" t="s">
        <v>16</v>
      </c>
      <c r="C35" s="1851" t="s">
        <v>2396</v>
      </c>
      <c r="D35" s="1851" t="s">
        <v>2397</v>
      </c>
      <c r="E35" s="1851" t="s">
        <v>2398</v>
      </c>
      <c r="F35" s="1851" t="s">
        <v>2302</v>
      </c>
      <c r="G35" s="1851" t="s">
        <v>28</v>
      </c>
      <c r="H35" s="1851" t="s">
        <v>28</v>
      </c>
      <c r="I35" s="1851" t="s">
        <v>837</v>
      </c>
    </row>
    <row customHeight="1" ht="11.25">
      <c r="A36" s="1851" t="s">
        <v>2284</v>
      </c>
      <c r="B36" s="1851" t="s">
        <v>16</v>
      </c>
      <c r="C36" s="1851" t="s">
        <v>2399</v>
      </c>
      <c r="D36" s="1851" t="s">
        <v>2400</v>
      </c>
      <c r="E36" s="1851" t="s">
        <v>2401</v>
      </c>
      <c r="F36" s="1851" t="s">
        <v>2302</v>
      </c>
      <c r="G36" s="1851" t="s">
        <v>28</v>
      </c>
      <c r="H36" s="1851" t="s">
        <v>28</v>
      </c>
      <c r="I36" s="1851" t="s">
        <v>837</v>
      </c>
    </row>
    <row customHeight="1" ht="11.25">
      <c r="A37" s="1851" t="s">
        <v>2284</v>
      </c>
      <c r="B37" s="1851" t="s">
        <v>16</v>
      </c>
      <c r="C37" s="1851" t="s">
        <v>2402</v>
      </c>
      <c r="D37" s="1851" t="s">
        <v>2403</v>
      </c>
      <c r="E37" s="1851" t="s">
        <v>2404</v>
      </c>
      <c r="F37" s="1851" t="s">
        <v>2383</v>
      </c>
      <c r="G37" s="1851" t="s">
        <v>2405</v>
      </c>
      <c r="H37" s="1851" t="s">
        <v>28</v>
      </c>
      <c r="I37" s="1851" t="s">
        <v>837</v>
      </c>
    </row>
    <row customHeight="1" ht="11.25">
      <c r="A38" s="1851" t="s">
        <v>2284</v>
      </c>
      <c r="B38" s="1851" t="s">
        <v>16</v>
      </c>
      <c r="C38" s="1851" t="s">
        <v>2406</v>
      </c>
      <c r="D38" s="1851" t="s">
        <v>2407</v>
      </c>
      <c r="E38" s="1851" t="s">
        <v>2408</v>
      </c>
      <c r="F38" s="1851" t="s">
        <v>2353</v>
      </c>
      <c r="G38" s="1851" t="s">
        <v>28</v>
      </c>
      <c r="H38" s="1851" t="s">
        <v>28</v>
      </c>
      <c r="I38" s="1851" t="s">
        <v>837</v>
      </c>
    </row>
    <row customHeight="1" ht="11.25">
      <c r="A39" s="1851" t="s">
        <v>2284</v>
      </c>
      <c r="B39" s="1851" t="s">
        <v>16</v>
      </c>
      <c r="C39" s="1851" t="s">
        <v>2409</v>
      </c>
      <c r="D39" s="1851" t="s">
        <v>2410</v>
      </c>
      <c r="E39" s="1851" t="s">
        <v>2411</v>
      </c>
      <c r="F39" s="1851" t="s">
        <v>2383</v>
      </c>
      <c r="G39" s="1851" t="s">
        <v>28</v>
      </c>
      <c r="H39" s="1851" t="s">
        <v>28</v>
      </c>
      <c r="I39" s="1851" t="s">
        <v>837</v>
      </c>
    </row>
    <row customHeight="1" ht="11.25">
      <c r="A40" s="1851" t="s">
        <v>2284</v>
      </c>
      <c r="B40" s="1851" t="s">
        <v>16</v>
      </c>
      <c r="C40" s="1851" t="s">
        <v>2412</v>
      </c>
      <c r="D40" s="1851" t="s">
        <v>2413</v>
      </c>
      <c r="E40" s="1851" t="s">
        <v>2414</v>
      </c>
      <c r="F40" s="1851" t="s">
        <v>2415</v>
      </c>
      <c r="G40" s="1851" t="s">
        <v>28</v>
      </c>
      <c r="H40" s="1851" t="s">
        <v>28</v>
      </c>
      <c r="I40" s="1851" t="s">
        <v>837</v>
      </c>
    </row>
    <row customHeight="1" ht="11.25">
      <c r="A41" s="1851" t="s">
        <v>2284</v>
      </c>
      <c r="B41" s="1851" t="s">
        <v>16</v>
      </c>
      <c r="C41" s="1851" t="s">
        <v>2416</v>
      </c>
      <c r="D41" s="1851" t="s">
        <v>2417</v>
      </c>
      <c r="E41" s="1851" t="s">
        <v>2418</v>
      </c>
      <c r="F41" s="1851" t="s">
        <v>2349</v>
      </c>
      <c r="G41" s="1851" t="s">
        <v>28</v>
      </c>
      <c r="H41" s="1851" t="s">
        <v>28</v>
      </c>
      <c r="I41" s="1851" t="s">
        <v>837</v>
      </c>
    </row>
    <row customHeight="1" ht="11.25">
      <c r="A42" s="1851" t="s">
        <v>2284</v>
      </c>
      <c r="B42" s="1851" t="s">
        <v>16</v>
      </c>
      <c r="C42" s="1851" t="s">
        <v>2419</v>
      </c>
      <c r="D42" s="1851" t="s">
        <v>2420</v>
      </c>
      <c r="E42" s="1851" t="s">
        <v>2421</v>
      </c>
      <c r="F42" s="1851" t="s">
        <v>2302</v>
      </c>
      <c r="G42" s="1851" t="s">
        <v>2422</v>
      </c>
      <c r="H42" s="1851" t="s">
        <v>28</v>
      </c>
      <c r="I42" s="1851" t="s">
        <v>837</v>
      </c>
    </row>
    <row customHeight="1" ht="11.25">
      <c r="A43" s="1851" t="s">
        <v>2284</v>
      </c>
      <c r="B43" s="1851" t="s">
        <v>16</v>
      </c>
      <c r="C43" s="1851" t="s">
        <v>2423</v>
      </c>
      <c r="D43" s="1851" t="s">
        <v>2424</v>
      </c>
      <c r="E43" s="1851" t="s">
        <v>2425</v>
      </c>
      <c r="F43" s="1851" t="s">
        <v>2383</v>
      </c>
      <c r="G43" s="1851" t="s">
        <v>28</v>
      </c>
      <c r="H43" s="1851" t="s">
        <v>28</v>
      </c>
      <c r="I43" s="1851" t="s">
        <v>837</v>
      </c>
    </row>
    <row customHeight="1" ht="11.25">
      <c r="A44" s="1851" t="s">
        <v>2284</v>
      </c>
      <c r="B44" s="1851" t="s">
        <v>16</v>
      </c>
      <c r="C44" s="1851" t="s">
        <v>2426</v>
      </c>
      <c r="D44" s="1851" t="s">
        <v>2427</v>
      </c>
      <c r="E44" s="1851" t="s">
        <v>2428</v>
      </c>
      <c r="F44" s="1851" t="s">
        <v>2302</v>
      </c>
      <c r="G44" s="1851" t="s">
        <v>28</v>
      </c>
      <c r="H44" s="1851" t="s">
        <v>28</v>
      </c>
      <c r="I44" s="1851" t="s">
        <v>837</v>
      </c>
    </row>
    <row customHeight="1" ht="11.25">
      <c r="A45" s="1851" t="s">
        <v>2284</v>
      </c>
      <c r="B45" s="1851" t="s">
        <v>16</v>
      </c>
      <c r="C45" s="1851" t="s">
        <v>2429</v>
      </c>
      <c r="D45" s="1851" t="s">
        <v>2430</v>
      </c>
      <c r="E45" s="1851" t="s">
        <v>2431</v>
      </c>
      <c r="F45" s="1851" t="s">
        <v>2353</v>
      </c>
      <c r="G45" s="1851" t="s">
        <v>28</v>
      </c>
      <c r="H45" s="1851" t="s">
        <v>28</v>
      </c>
      <c r="I45" s="1851" t="s">
        <v>837</v>
      </c>
    </row>
    <row customHeight="1" ht="11.25">
      <c r="A46" s="1851" t="s">
        <v>2284</v>
      </c>
      <c r="B46" s="1851" t="s">
        <v>16</v>
      </c>
      <c r="C46" s="1851" t="s">
        <v>2432</v>
      </c>
      <c r="D46" s="1851" t="s">
        <v>2433</v>
      </c>
      <c r="E46" s="1851" t="s">
        <v>2434</v>
      </c>
      <c r="F46" s="1851" t="s">
        <v>2302</v>
      </c>
      <c r="G46" s="1851" t="s">
        <v>28</v>
      </c>
      <c r="H46" s="1851" t="s">
        <v>28</v>
      </c>
      <c r="I46" s="1851" t="s">
        <v>837</v>
      </c>
    </row>
    <row customHeight="1" ht="11.25">
      <c r="A47" s="1851" t="s">
        <v>2284</v>
      </c>
      <c r="B47" s="1851" t="s">
        <v>16</v>
      </c>
      <c r="C47" s="1851" t="s">
        <v>2435</v>
      </c>
      <c r="D47" s="1851" t="s">
        <v>2436</v>
      </c>
      <c r="E47" s="1851" t="s">
        <v>2437</v>
      </c>
      <c r="F47" s="1851" t="s">
        <v>2383</v>
      </c>
      <c r="G47" s="1851" t="s">
        <v>28</v>
      </c>
      <c r="H47" s="1851" t="s">
        <v>28</v>
      </c>
      <c r="I47" s="1851" t="s">
        <v>837</v>
      </c>
    </row>
    <row customHeight="1" ht="11.25">
      <c r="A48" s="1851" t="s">
        <v>2284</v>
      </c>
      <c r="B48" s="1851" t="s">
        <v>16</v>
      </c>
      <c r="C48" s="1851" t="s">
        <v>2438</v>
      </c>
      <c r="D48" s="1851" t="s">
        <v>2439</v>
      </c>
      <c r="E48" s="1851" t="s">
        <v>2440</v>
      </c>
      <c r="F48" s="1851" t="s">
        <v>2302</v>
      </c>
      <c r="G48" s="1851" t="s">
        <v>28</v>
      </c>
      <c r="H48" s="1851" t="s">
        <v>28</v>
      </c>
      <c r="I48" s="1851" t="s">
        <v>837</v>
      </c>
    </row>
    <row customHeight="1" ht="11.25">
      <c r="A49" s="1851" t="s">
        <v>2284</v>
      </c>
      <c r="B49" s="1851" t="s">
        <v>16</v>
      </c>
      <c r="C49" s="1851" t="s">
        <v>2441</v>
      </c>
      <c r="D49" s="1851" t="s">
        <v>2442</v>
      </c>
      <c r="E49" s="1851" t="s">
        <v>2443</v>
      </c>
      <c r="F49" s="1851" t="s">
        <v>2349</v>
      </c>
      <c r="G49" s="1851" t="s">
        <v>28</v>
      </c>
      <c r="H49" s="1851" t="s">
        <v>28</v>
      </c>
      <c r="I49" s="1851" t="s">
        <v>837</v>
      </c>
    </row>
    <row customHeight="1" ht="11.25">
      <c r="A50" s="1851" t="s">
        <v>2284</v>
      </c>
      <c r="B50" s="1851" t="s">
        <v>16</v>
      </c>
      <c r="C50" s="1851" t="s">
        <v>2444</v>
      </c>
      <c r="D50" s="1851" t="s">
        <v>2445</v>
      </c>
      <c r="E50" s="1851" t="s">
        <v>2446</v>
      </c>
      <c r="F50" s="1851" t="s">
        <v>2383</v>
      </c>
      <c r="G50" s="1851" t="s">
        <v>28</v>
      </c>
      <c r="H50" s="1851" t="s">
        <v>28</v>
      </c>
      <c r="I50" s="1851" t="s">
        <v>837</v>
      </c>
    </row>
    <row customHeight="1" ht="11.25">
      <c r="A51" s="1851" t="s">
        <v>2284</v>
      </c>
      <c r="B51" s="1851" t="s">
        <v>16</v>
      </c>
      <c r="C51" s="1851" t="s">
        <v>2447</v>
      </c>
      <c r="D51" s="1851" t="s">
        <v>2448</v>
      </c>
      <c r="E51" s="1851" t="s">
        <v>2449</v>
      </c>
      <c r="F51" s="1851" t="s">
        <v>2450</v>
      </c>
      <c r="G51" s="1851" t="s">
        <v>28</v>
      </c>
      <c r="H51" s="1851" t="s">
        <v>28</v>
      </c>
      <c r="I51" s="1851" t="s">
        <v>837</v>
      </c>
    </row>
    <row customHeight="1" ht="11.25">
      <c r="A52" s="1851" t="s">
        <v>2284</v>
      </c>
      <c r="B52" s="1851" t="s">
        <v>16</v>
      </c>
      <c r="C52" s="1851" t="s">
        <v>2451</v>
      </c>
      <c r="D52" s="1851" t="s">
        <v>2452</v>
      </c>
      <c r="E52" s="1851" t="s">
        <v>2453</v>
      </c>
      <c r="F52" s="1851" t="s">
        <v>53</v>
      </c>
      <c r="G52" s="1851" t="s">
        <v>28</v>
      </c>
      <c r="H52" s="1851" t="s">
        <v>28</v>
      </c>
      <c r="I52" s="1851" t="s">
        <v>837</v>
      </c>
    </row>
    <row customHeight="1" ht="11.25">
      <c r="A53" s="1851" t="s">
        <v>2284</v>
      </c>
      <c r="B53" s="1851" t="s">
        <v>16</v>
      </c>
      <c r="C53" s="1851" t="s">
        <v>2454</v>
      </c>
      <c r="D53" s="1851" t="s">
        <v>2455</v>
      </c>
      <c r="E53" s="1851" t="s">
        <v>2456</v>
      </c>
      <c r="F53" s="1851" t="s">
        <v>53</v>
      </c>
      <c r="G53" s="1851" t="s">
        <v>28</v>
      </c>
      <c r="H53" s="1851" t="s">
        <v>28</v>
      </c>
      <c r="I53" s="1851" t="s">
        <v>837</v>
      </c>
    </row>
    <row customHeight="1" ht="11.25">
      <c r="A54" s="1851" t="s">
        <v>2284</v>
      </c>
      <c r="B54" s="1851" t="s">
        <v>16</v>
      </c>
      <c r="C54" s="1851" t="s">
        <v>2457</v>
      </c>
      <c r="D54" s="1851" t="s">
        <v>2458</v>
      </c>
      <c r="E54" s="1851" t="s">
        <v>2459</v>
      </c>
      <c r="F54" s="1851" t="s">
        <v>2349</v>
      </c>
      <c r="G54" s="1851" t="s">
        <v>28</v>
      </c>
      <c r="H54" s="1851" t="s">
        <v>28</v>
      </c>
      <c r="I54" s="1851" t="s">
        <v>837</v>
      </c>
    </row>
    <row customHeight="1" ht="11.25">
      <c r="A55" s="1851" t="s">
        <v>2284</v>
      </c>
      <c r="B55" s="1851" t="s">
        <v>16</v>
      </c>
      <c r="C55" s="1851" t="s">
        <v>2460</v>
      </c>
      <c r="D55" s="1851" t="s">
        <v>2461</v>
      </c>
      <c r="E55" s="1851" t="s">
        <v>2462</v>
      </c>
      <c r="F55" s="1851" t="s">
        <v>2353</v>
      </c>
      <c r="G55" s="1851" t="s">
        <v>28</v>
      </c>
      <c r="H55" s="1851" t="s">
        <v>28</v>
      </c>
      <c r="I55" s="1851" t="s">
        <v>837</v>
      </c>
    </row>
    <row customHeight="1" ht="11.25">
      <c r="A56" s="1851" t="s">
        <v>2284</v>
      </c>
      <c r="B56" s="1851" t="s">
        <v>16</v>
      </c>
      <c r="C56" s="1851" t="s">
        <v>2463</v>
      </c>
      <c r="D56" s="1851" t="s">
        <v>2464</v>
      </c>
      <c r="E56" s="1851" t="s">
        <v>2465</v>
      </c>
      <c r="F56" s="1851" t="s">
        <v>2466</v>
      </c>
      <c r="G56" s="1851" t="s">
        <v>28</v>
      </c>
      <c r="H56" s="1851" t="s">
        <v>28</v>
      </c>
      <c r="I56" s="1851" t="s">
        <v>837</v>
      </c>
    </row>
    <row customHeight="1" ht="11.25">
      <c r="A57" s="1851" t="s">
        <v>2284</v>
      </c>
      <c r="B57" s="1851" t="s">
        <v>16</v>
      </c>
      <c r="C57" s="1851" t="s">
        <v>2467</v>
      </c>
      <c r="D57" s="1851" t="s">
        <v>2468</v>
      </c>
      <c r="E57" s="1851" t="s">
        <v>2465</v>
      </c>
      <c r="F57" s="1851" t="s">
        <v>2469</v>
      </c>
      <c r="G57" s="1851" t="s">
        <v>28</v>
      </c>
      <c r="H57" s="1851" t="s">
        <v>28</v>
      </c>
      <c r="I57" s="1851" t="s">
        <v>837</v>
      </c>
    </row>
    <row customHeight="1" ht="11.25">
      <c r="A58" s="1851" t="s">
        <v>2284</v>
      </c>
      <c r="B58" s="1851" t="s">
        <v>16</v>
      </c>
      <c r="C58" s="1851" t="s">
        <v>2470</v>
      </c>
      <c r="D58" s="1851" t="s">
        <v>2471</v>
      </c>
      <c r="E58" s="1851" t="s">
        <v>2465</v>
      </c>
      <c r="F58" s="1851" t="s">
        <v>2472</v>
      </c>
      <c r="G58" s="1851" t="s">
        <v>28</v>
      </c>
      <c r="H58" s="1851" t="s">
        <v>28</v>
      </c>
      <c r="I58" s="1851" t="s">
        <v>837</v>
      </c>
    </row>
    <row customHeight="1" ht="11.25">
      <c r="A59" s="1851" t="s">
        <v>2284</v>
      </c>
      <c r="B59" s="1851" t="s">
        <v>16</v>
      </c>
      <c r="C59" s="1851" t="s">
        <v>2473</v>
      </c>
      <c r="D59" s="1851" t="s">
        <v>2474</v>
      </c>
      <c r="E59" s="1851" t="s">
        <v>2465</v>
      </c>
      <c r="F59" s="1851" t="s">
        <v>2475</v>
      </c>
      <c r="G59" s="1851" t="s">
        <v>28</v>
      </c>
      <c r="H59" s="1851" t="s">
        <v>28</v>
      </c>
      <c r="I59" s="1851" t="s">
        <v>837</v>
      </c>
    </row>
    <row customHeight="1" ht="11.25">
      <c r="A60" s="1851" t="s">
        <v>2284</v>
      </c>
      <c r="B60" s="1851" t="s">
        <v>16</v>
      </c>
      <c r="C60" s="1851" t="s">
        <v>2476</v>
      </c>
      <c r="D60" s="1851" t="s">
        <v>2477</v>
      </c>
      <c r="E60" s="1851" t="s">
        <v>2465</v>
      </c>
      <c r="F60" s="1851" t="s">
        <v>2478</v>
      </c>
      <c r="G60" s="1851" t="s">
        <v>28</v>
      </c>
      <c r="H60" s="1851" t="s">
        <v>28</v>
      </c>
      <c r="I60" s="1851" t="s">
        <v>837</v>
      </c>
    </row>
    <row customHeight="1" ht="11.25">
      <c r="A61" s="1851" t="s">
        <v>2284</v>
      </c>
      <c r="B61" s="1851" t="s">
        <v>16</v>
      </c>
      <c r="C61" s="1851" t="s">
        <v>2479</v>
      </c>
      <c r="D61" s="1851" t="s">
        <v>2480</v>
      </c>
      <c r="E61" s="1851" t="s">
        <v>2465</v>
      </c>
      <c r="F61" s="1851" t="s">
        <v>2481</v>
      </c>
      <c r="G61" s="1851" t="s">
        <v>28</v>
      </c>
      <c r="H61" s="1851" t="s">
        <v>28</v>
      </c>
      <c r="I61" s="1851" t="s">
        <v>837</v>
      </c>
    </row>
    <row customHeight="1" ht="11.25">
      <c r="A62" s="1851" t="s">
        <v>2284</v>
      </c>
      <c r="B62" s="1851" t="s">
        <v>16</v>
      </c>
      <c r="C62" s="1851" t="s">
        <v>2482</v>
      </c>
      <c r="D62" s="1851" t="s">
        <v>2483</v>
      </c>
      <c r="E62" s="1851" t="s">
        <v>2484</v>
      </c>
      <c r="F62" s="1851" t="s">
        <v>2365</v>
      </c>
      <c r="G62" s="1851" t="s">
        <v>28</v>
      </c>
      <c r="H62" s="1851" t="s">
        <v>28</v>
      </c>
      <c r="I62" s="1851" t="s">
        <v>837</v>
      </c>
    </row>
    <row customHeight="1" ht="11.25">
      <c r="A63" s="1851" t="s">
        <v>2284</v>
      </c>
      <c r="B63" s="1851" t="s">
        <v>16</v>
      </c>
      <c r="C63" s="1851" t="s">
        <v>2485</v>
      </c>
      <c r="D63" s="1851" t="s">
        <v>2486</v>
      </c>
      <c r="E63" s="1851" t="s">
        <v>2487</v>
      </c>
      <c r="F63" s="1851" t="s">
        <v>53</v>
      </c>
      <c r="G63" s="1851" t="s">
        <v>2488</v>
      </c>
      <c r="H63" s="1851" t="s">
        <v>28</v>
      </c>
      <c r="I63" s="1851" t="s">
        <v>837</v>
      </c>
    </row>
    <row customHeight="1" ht="11.25">
      <c r="A64" s="1851" t="s">
        <v>2284</v>
      </c>
      <c r="B64" s="1851" t="s">
        <v>16</v>
      </c>
      <c r="C64" s="1851" t="s">
        <v>2489</v>
      </c>
      <c r="D64" s="1851" t="s">
        <v>2490</v>
      </c>
      <c r="E64" s="1851" t="s">
        <v>2491</v>
      </c>
      <c r="F64" s="1851" t="s">
        <v>2302</v>
      </c>
      <c r="G64" s="1851" t="s">
        <v>2492</v>
      </c>
      <c r="H64" s="1851" t="s">
        <v>28</v>
      </c>
      <c r="I64" s="1851" t="s">
        <v>837</v>
      </c>
    </row>
    <row customHeight="1" ht="11.25">
      <c r="A65" s="1851" t="s">
        <v>2284</v>
      </c>
      <c r="B65" s="1851" t="s">
        <v>16</v>
      </c>
      <c r="C65" s="1851" t="s">
        <v>2493</v>
      </c>
      <c r="D65" s="1851" t="s">
        <v>2494</v>
      </c>
      <c r="E65" s="1851" t="s">
        <v>2495</v>
      </c>
      <c r="F65" s="1851" t="s">
        <v>2353</v>
      </c>
      <c r="G65" s="1851" t="s">
        <v>28</v>
      </c>
      <c r="H65" s="1851" t="s">
        <v>28</v>
      </c>
      <c r="I65" s="1851" t="s">
        <v>837</v>
      </c>
    </row>
    <row customHeight="1" ht="11.25">
      <c r="A66" s="1851" t="s">
        <v>2284</v>
      </c>
      <c r="B66" s="1851" t="s">
        <v>16</v>
      </c>
      <c r="C66" s="1851" t="s">
        <v>2496</v>
      </c>
      <c r="D66" s="1851" t="s">
        <v>2497</v>
      </c>
      <c r="E66" s="1851" t="s">
        <v>2498</v>
      </c>
      <c r="F66" s="1851" t="s">
        <v>2383</v>
      </c>
      <c r="G66" s="1851" t="s">
        <v>28</v>
      </c>
      <c r="H66" s="1851" t="s">
        <v>28</v>
      </c>
      <c r="I66" s="1851" t="s">
        <v>837</v>
      </c>
    </row>
    <row customHeight="1" ht="11.25">
      <c r="A67" s="1851" t="s">
        <v>2284</v>
      </c>
      <c r="B67" s="1851" t="s">
        <v>16</v>
      </c>
      <c r="C67" s="1851" t="s">
        <v>2499</v>
      </c>
      <c r="D67" s="1851" t="s">
        <v>2500</v>
      </c>
      <c r="E67" s="1851" t="s">
        <v>2501</v>
      </c>
      <c r="F67" s="1851" t="s">
        <v>53</v>
      </c>
      <c r="G67" s="1851" t="s">
        <v>28</v>
      </c>
      <c r="H67" s="1851" t="s">
        <v>28</v>
      </c>
      <c r="I67" s="1851" t="s">
        <v>837</v>
      </c>
    </row>
    <row customHeight="1" ht="11.25">
      <c r="A68" s="1851" t="s">
        <v>2284</v>
      </c>
      <c r="B68" s="1851" t="s">
        <v>16</v>
      </c>
      <c r="C68" s="1851" t="s">
        <v>2502</v>
      </c>
      <c r="D68" s="1851" t="s">
        <v>2503</v>
      </c>
      <c r="E68" s="1851" t="s">
        <v>2504</v>
      </c>
      <c r="F68" s="1851" t="s">
        <v>2302</v>
      </c>
      <c r="G68" s="1851" t="s">
        <v>28</v>
      </c>
      <c r="H68" s="1851" t="s">
        <v>28</v>
      </c>
      <c r="I68" s="1851" t="s">
        <v>837</v>
      </c>
    </row>
    <row customHeight="1" ht="11.25">
      <c r="A69" s="1851" t="s">
        <v>2284</v>
      </c>
      <c r="B69" s="1851" t="s">
        <v>16</v>
      </c>
      <c r="C69" s="1851" t="s">
        <v>2505</v>
      </c>
      <c r="D69" s="1851" t="s">
        <v>2506</v>
      </c>
      <c r="E69" s="1851" t="s">
        <v>2507</v>
      </c>
      <c r="F69" s="1851" t="s">
        <v>53</v>
      </c>
      <c r="G69" s="1851" t="s">
        <v>28</v>
      </c>
      <c r="H69" s="1851" t="s">
        <v>28</v>
      </c>
      <c r="I69" s="1851" t="s">
        <v>837</v>
      </c>
    </row>
    <row customHeight="1" ht="11.25">
      <c r="A70" s="1851" t="s">
        <v>2284</v>
      </c>
      <c r="B70" s="1851" t="s">
        <v>16</v>
      </c>
      <c r="C70" s="1851" t="s">
        <v>2508</v>
      </c>
      <c r="D70" s="1851" t="s">
        <v>2509</v>
      </c>
      <c r="E70" s="1851" t="s">
        <v>2510</v>
      </c>
      <c r="F70" s="1851" t="s">
        <v>2365</v>
      </c>
      <c r="G70" s="1851" t="s">
        <v>2511</v>
      </c>
      <c r="H70" s="1851" t="s">
        <v>28</v>
      </c>
      <c r="I70" s="1851" t="s">
        <v>837</v>
      </c>
    </row>
    <row customHeight="1" ht="11.25">
      <c r="A71" s="1851" t="s">
        <v>2284</v>
      </c>
      <c r="B71" s="1851" t="s">
        <v>16</v>
      </c>
      <c r="C71" s="1851" t="s">
        <v>2512</v>
      </c>
      <c r="D71" s="1851" t="s">
        <v>2513</v>
      </c>
      <c r="E71" s="1851" t="s">
        <v>2514</v>
      </c>
      <c r="F71" s="1851" t="s">
        <v>2515</v>
      </c>
      <c r="G71" s="1851" t="s">
        <v>2322</v>
      </c>
      <c r="H71" s="1851" t="s">
        <v>28</v>
      </c>
      <c r="I71" s="1851" t="s">
        <v>837</v>
      </c>
    </row>
    <row customHeight="1" ht="11.25">
      <c r="A72" s="1851" t="s">
        <v>2284</v>
      </c>
      <c r="B72" s="1851" t="s">
        <v>16</v>
      </c>
      <c r="C72" s="1851" t="s">
        <v>2516</v>
      </c>
      <c r="D72" s="1851" t="s">
        <v>2517</v>
      </c>
      <c r="E72" s="1851" t="s">
        <v>2518</v>
      </c>
      <c r="F72" s="1851" t="s">
        <v>2302</v>
      </c>
      <c r="G72" s="1851" t="s">
        <v>2519</v>
      </c>
      <c r="H72" s="1851" t="s">
        <v>28</v>
      </c>
      <c r="I72" s="1851" t="s">
        <v>837</v>
      </c>
    </row>
    <row customHeight="1" ht="11.25">
      <c r="A73" s="1851" t="s">
        <v>2284</v>
      </c>
      <c r="B73" s="1851" t="s">
        <v>16</v>
      </c>
      <c r="C73" s="1851" t="s">
        <v>2520</v>
      </c>
      <c r="D73" s="1851" t="s">
        <v>2521</v>
      </c>
      <c r="E73" s="1851" t="s">
        <v>2522</v>
      </c>
      <c r="F73" s="1851" t="s">
        <v>53</v>
      </c>
      <c r="G73" s="1851" t="s">
        <v>2523</v>
      </c>
      <c r="H73" s="1851" t="s">
        <v>28</v>
      </c>
      <c r="I73" s="1851" t="s">
        <v>837</v>
      </c>
    </row>
    <row customHeight="1" ht="11.25">
      <c r="A74" s="1851" t="s">
        <v>2284</v>
      </c>
      <c r="B74" s="1851" t="s">
        <v>16</v>
      </c>
      <c r="C74" s="1851" t="s">
        <v>2524</v>
      </c>
      <c r="D74" s="1851" t="s">
        <v>2525</v>
      </c>
      <c r="E74" s="1851" t="s">
        <v>2526</v>
      </c>
      <c r="F74" s="1851" t="s">
        <v>53</v>
      </c>
      <c r="G74" s="1851" t="s">
        <v>28</v>
      </c>
      <c r="H74" s="1851" t="s">
        <v>28</v>
      </c>
      <c r="I74" s="1851" t="s">
        <v>837</v>
      </c>
    </row>
    <row customHeight="1" ht="11.25">
      <c r="A75" s="1851" t="s">
        <v>2284</v>
      </c>
      <c r="B75" s="1851" t="s">
        <v>16</v>
      </c>
      <c r="C75" s="1851" t="s">
        <v>2527</v>
      </c>
      <c r="D75" s="1851" t="s">
        <v>2528</v>
      </c>
      <c r="E75" s="1851" t="s">
        <v>2529</v>
      </c>
      <c r="F75" s="1851" t="s">
        <v>2302</v>
      </c>
      <c r="G75" s="1851" t="s">
        <v>28</v>
      </c>
      <c r="H75" s="1851" t="s">
        <v>28</v>
      </c>
      <c r="I75" s="1851" t="s">
        <v>837</v>
      </c>
    </row>
    <row customHeight="1" ht="11.25">
      <c r="A76" s="1851" t="s">
        <v>2284</v>
      </c>
      <c r="B76" s="1851" t="s">
        <v>16</v>
      </c>
      <c r="C76" s="1851" t="s">
        <v>2530</v>
      </c>
      <c r="D76" s="1851" t="s">
        <v>2531</v>
      </c>
      <c r="E76" s="1851" t="s">
        <v>2532</v>
      </c>
      <c r="F76" s="1851" t="s">
        <v>2302</v>
      </c>
      <c r="G76" s="1851" t="s">
        <v>28</v>
      </c>
      <c r="H76" s="1851" t="s">
        <v>28</v>
      </c>
      <c r="I76" s="1851" t="s">
        <v>837</v>
      </c>
    </row>
    <row customHeight="1" ht="11.25">
      <c r="A77" s="1851" t="s">
        <v>2284</v>
      </c>
      <c r="B77" s="1851" t="s">
        <v>16</v>
      </c>
      <c r="C77" s="1851" t="s">
        <v>2533</v>
      </c>
      <c r="D77" s="1851" t="s">
        <v>2534</v>
      </c>
      <c r="E77" s="1851" t="s">
        <v>2535</v>
      </c>
      <c r="F77" s="1851" t="s">
        <v>2335</v>
      </c>
      <c r="G77" s="1851" t="s">
        <v>2536</v>
      </c>
      <c r="H77" s="1851" t="s">
        <v>28</v>
      </c>
      <c r="I77" s="1851" t="s">
        <v>837</v>
      </c>
    </row>
    <row customHeight="1" ht="11.25">
      <c r="A78" s="1851" t="s">
        <v>2284</v>
      </c>
      <c r="B78" s="1851" t="s">
        <v>16</v>
      </c>
      <c r="C78" s="1851" t="s">
        <v>2537</v>
      </c>
      <c r="D78" s="1851" t="s">
        <v>2538</v>
      </c>
      <c r="E78" s="1851" t="s">
        <v>2539</v>
      </c>
      <c r="F78" s="1851" t="s">
        <v>53</v>
      </c>
      <c r="G78" s="1851" t="s">
        <v>2540</v>
      </c>
      <c r="H78" s="1851" t="s">
        <v>28</v>
      </c>
      <c r="I78" s="1851" t="s">
        <v>837</v>
      </c>
    </row>
    <row customHeight="1" ht="11.25">
      <c r="A79" s="1851" t="s">
        <v>2284</v>
      </c>
      <c r="B79" s="1851" t="s">
        <v>16</v>
      </c>
      <c r="C79" s="1851" t="s">
        <v>2541</v>
      </c>
      <c r="D79" s="1851" t="s">
        <v>2542</v>
      </c>
      <c r="E79" s="1851" t="s">
        <v>2543</v>
      </c>
      <c r="F79" s="1851" t="s">
        <v>53</v>
      </c>
      <c r="G79" s="1851" t="s">
        <v>28</v>
      </c>
      <c r="H79" s="1851" t="s">
        <v>28</v>
      </c>
      <c r="I79" s="1851" t="s">
        <v>837</v>
      </c>
    </row>
    <row customHeight="1" ht="11.25">
      <c r="A80" s="1851" t="s">
        <v>2284</v>
      </c>
      <c r="B80" s="1851" t="s">
        <v>16</v>
      </c>
      <c r="C80" s="1851" t="s">
        <v>2544</v>
      </c>
      <c r="D80" s="1851" t="s">
        <v>2545</v>
      </c>
      <c r="E80" s="1851" t="s">
        <v>2546</v>
      </c>
      <c r="F80" s="1851" t="s">
        <v>2365</v>
      </c>
      <c r="G80" s="1851" t="s">
        <v>28</v>
      </c>
      <c r="H80" s="1851" t="s">
        <v>28</v>
      </c>
      <c r="I80" s="1851" t="s">
        <v>837</v>
      </c>
    </row>
    <row customHeight="1" ht="11.25">
      <c r="A81" s="1851" t="s">
        <v>2284</v>
      </c>
      <c r="B81" s="1851" t="s">
        <v>16</v>
      </c>
      <c r="C81" s="1851" t="s">
        <v>2547</v>
      </c>
      <c r="D81" s="1851" t="s">
        <v>2545</v>
      </c>
      <c r="E81" s="1851" t="s">
        <v>2548</v>
      </c>
      <c r="F81" s="1851" t="s">
        <v>53</v>
      </c>
      <c r="G81" s="1851" t="s">
        <v>28</v>
      </c>
      <c r="H81" s="1851" t="s">
        <v>28</v>
      </c>
      <c r="I81" s="1851" t="s">
        <v>837</v>
      </c>
    </row>
    <row customHeight="1" ht="11.25">
      <c r="A82" s="1851" t="s">
        <v>2284</v>
      </c>
      <c r="B82" s="1851" t="s">
        <v>16</v>
      </c>
      <c r="C82" s="1851" t="s">
        <v>2549</v>
      </c>
      <c r="D82" s="1851" t="s">
        <v>2550</v>
      </c>
      <c r="E82" s="1851" t="s">
        <v>2551</v>
      </c>
      <c r="F82" s="1851" t="s">
        <v>53</v>
      </c>
      <c r="G82" s="1851" t="s">
        <v>28</v>
      </c>
      <c r="H82" s="1851" t="s">
        <v>28</v>
      </c>
      <c r="I82" s="1851" t="s">
        <v>837</v>
      </c>
    </row>
    <row customHeight="1" ht="11.25">
      <c r="A83" s="1851" t="s">
        <v>2284</v>
      </c>
      <c r="B83" s="1851" t="s">
        <v>16</v>
      </c>
      <c r="C83" s="1851" t="s">
        <v>2552</v>
      </c>
      <c r="D83" s="1851" t="s">
        <v>2553</v>
      </c>
      <c r="E83" s="1851" t="s">
        <v>2554</v>
      </c>
      <c r="F83" s="1851" t="s">
        <v>2302</v>
      </c>
      <c r="G83" s="1851" t="s">
        <v>28</v>
      </c>
      <c r="H83" s="1851" t="s">
        <v>28</v>
      </c>
      <c r="I83" s="1851" t="s">
        <v>837</v>
      </c>
    </row>
    <row customHeight="1" ht="11.25">
      <c r="A84" s="1851" t="s">
        <v>2284</v>
      </c>
      <c r="B84" s="1851" t="s">
        <v>16</v>
      </c>
      <c r="C84" s="1851" t="s">
        <v>2555</v>
      </c>
      <c r="D84" s="1851" t="s">
        <v>2556</v>
      </c>
      <c r="E84" s="1851" t="s">
        <v>2557</v>
      </c>
      <c r="F84" s="1851" t="s">
        <v>2365</v>
      </c>
      <c r="G84" s="1851" t="s">
        <v>28</v>
      </c>
      <c r="H84" s="1851" t="s">
        <v>28</v>
      </c>
      <c r="I84" s="1851" t="s">
        <v>837</v>
      </c>
    </row>
    <row customHeight="1" ht="11.25">
      <c r="A85" s="1851" t="s">
        <v>2284</v>
      </c>
      <c r="B85" s="1851" t="s">
        <v>16</v>
      </c>
      <c r="C85" s="1851" t="s">
        <v>2558</v>
      </c>
      <c r="D85" s="1851" t="s">
        <v>2559</v>
      </c>
      <c r="E85" s="1851" t="s">
        <v>2560</v>
      </c>
      <c r="F85" s="1851" t="s">
        <v>2349</v>
      </c>
      <c r="G85" s="1851" t="s">
        <v>28</v>
      </c>
      <c r="H85" s="1851" t="s">
        <v>28</v>
      </c>
      <c r="I85" s="1851" t="s">
        <v>837</v>
      </c>
    </row>
    <row customHeight="1" ht="11.25">
      <c r="A86" s="1851" t="s">
        <v>2284</v>
      </c>
      <c r="B86" s="1851" t="s">
        <v>16</v>
      </c>
      <c r="C86" s="1851" t="s">
        <v>2561</v>
      </c>
      <c r="D86" s="1851" t="s">
        <v>2562</v>
      </c>
      <c r="E86" s="1851" t="s">
        <v>2563</v>
      </c>
      <c r="F86" s="1851" t="s">
        <v>53</v>
      </c>
      <c r="G86" s="1851" t="s">
        <v>2564</v>
      </c>
      <c r="H86" s="1851" t="s">
        <v>28</v>
      </c>
      <c r="I86" s="1851" t="s">
        <v>837</v>
      </c>
    </row>
    <row customHeight="1" ht="11.25">
      <c r="A87" s="1851" t="s">
        <v>2284</v>
      </c>
      <c r="B87" s="1851" t="s">
        <v>16</v>
      </c>
      <c r="C87" s="1851" t="s">
        <v>2565</v>
      </c>
      <c r="D87" s="1851" t="s">
        <v>2566</v>
      </c>
      <c r="E87" s="1851" t="s">
        <v>2567</v>
      </c>
      <c r="F87" s="1851" t="s">
        <v>53</v>
      </c>
      <c r="G87" s="1851" t="s">
        <v>28</v>
      </c>
      <c r="H87" s="1851" t="s">
        <v>28</v>
      </c>
      <c r="I87" s="1851" t="s">
        <v>837</v>
      </c>
    </row>
    <row customHeight="1" ht="11.25">
      <c r="A88" s="1851" t="s">
        <v>2284</v>
      </c>
      <c r="B88" s="1851" t="s">
        <v>16</v>
      </c>
      <c r="C88" s="1851" t="s">
        <v>2568</v>
      </c>
      <c r="D88" s="1851" t="s">
        <v>2569</v>
      </c>
      <c r="E88" s="1851" t="s">
        <v>2570</v>
      </c>
      <c r="F88" s="1851" t="s">
        <v>53</v>
      </c>
      <c r="G88" s="1851" t="s">
        <v>28</v>
      </c>
      <c r="H88" s="1851" t="s">
        <v>28</v>
      </c>
      <c r="I88" s="1851" t="s">
        <v>837</v>
      </c>
    </row>
    <row customHeight="1" ht="11.25">
      <c r="A89" s="1851" t="s">
        <v>2284</v>
      </c>
      <c r="B89" s="1851" t="s">
        <v>16</v>
      </c>
      <c r="C89" s="1851" t="s">
        <v>2571</v>
      </c>
      <c r="D89" s="1851" t="s">
        <v>2572</v>
      </c>
      <c r="E89" s="1851" t="s">
        <v>2573</v>
      </c>
      <c r="F89" s="1851" t="s">
        <v>53</v>
      </c>
      <c r="G89" s="1851" t="s">
        <v>28</v>
      </c>
      <c r="H89" s="1851" t="s">
        <v>28</v>
      </c>
      <c r="I89" s="1851" t="s">
        <v>837</v>
      </c>
    </row>
    <row customHeight="1" ht="11.25">
      <c r="A90" s="1851" t="s">
        <v>2284</v>
      </c>
      <c r="B90" s="1851" t="s">
        <v>16</v>
      </c>
      <c r="C90" s="1851" t="s">
        <v>2574</v>
      </c>
      <c r="D90" s="1851" t="s">
        <v>2575</v>
      </c>
      <c r="E90" s="1851" t="s">
        <v>2576</v>
      </c>
      <c r="F90" s="1851" t="s">
        <v>53</v>
      </c>
      <c r="G90" s="1851" t="s">
        <v>28</v>
      </c>
      <c r="H90" s="1851" t="s">
        <v>28</v>
      </c>
      <c r="I90" s="1851" t="s">
        <v>837</v>
      </c>
    </row>
    <row customHeight="1" ht="11.25">
      <c r="A91" s="1851" t="s">
        <v>2284</v>
      </c>
      <c r="B91" s="1851" t="s">
        <v>16</v>
      </c>
      <c r="C91" s="1851" t="s">
        <v>2577</v>
      </c>
      <c r="D91" s="1851" t="s">
        <v>2578</v>
      </c>
      <c r="E91" s="1851" t="s">
        <v>2579</v>
      </c>
      <c r="F91" s="1851" t="s">
        <v>53</v>
      </c>
      <c r="G91" s="1851" t="s">
        <v>2580</v>
      </c>
      <c r="H91" s="1851" t="s">
        <v>28</v>
      </c>
      <c r="I91" s="1851" t="s">
        <v>837</v>
      </c>
    </row>
    <row customHeight="1" ht="11.25">
      <c r="A92" s="1851" t="s">
        <v>2284</v>
      </c>
      <c r="B92" s="1851" t="s">
        <v>16</v>
      </c>
      <c r="C92" s="1851" t="s">
        <v>2581</v>
      </c>
      <c r="D92" s="1851" t="s">
        <v>2582</v>
      </c>
      <c r="E92" s="1851" t="s">
        <v>2583</v>
      </c>
      <c r="F92" s="1851" t="s">
        <v>53</v>
      </c>
      <c r="G92" s="1851" t="s">
        <v>2584</v>
      </c>
      <c r="H92" s="1851" t="s">
        <v>28</v>
      </c>
      <c r="I92" s="1851" t="s">
        <v>837</v>
      </c>
    </row>
    <row customHeight="1" ht="11.25">
      <c r="A93" s="1851" t="s">
        <v>2284</v>
      </c>
      <c r="B93" s="1851" t="s">
        <v>16</v>
      </c>
      <c r="C93" s="1851" t="s">
        <v>2585</v>
      </c>
      <c r="D93" s="1851" t="s">
        <v>2586</v>
      </c>
      <c r="E93" s="1851" t="s">
        <v>2587</v>
      </c>
      <c r="F93" s="1851" t="s">
        <v>53</v>
      </c>
      <c r="G93" s="1851" t="s">
        <v>28</v>
      </c>
      <c r="H93" s="1851" t="s">
        <v>28</v>
      </c>
      <c r="I93" s="1851" t="s">
        <v>837</v>
      </c>
    </row>
    <row customHeight="1" ht="11.25">
      <c r="A94" s="1851" t="s">
        <v>2284</v>
      </c>
      <c r="B94" s="1851" t="s">
        <v>16</v>
      </c>
      <c r="C94" s="1851" t="s">
        <v>2588</v>
      </c>
      <c r="D94" s="1851" t="s">
        <v>2589</v>
      </c>
      <c r="E94" s="1851" t="s">
        <v>2590</v>
      </c>
      <c r="F94" s="1851" t="s">
        <v>2302</v>
      </c>
      <c r="G94" s="1851" t="s">
        <v>2591</v>
      </c>
      <c r="H94" s="1851" t="s">
        <v>28</v>
      </c>
      <c r="I94" s="1851" t="s">
        <v>837</v>
      </c>
    </row>
    <row customHeight="1" ht="11.25">
      <c r="A95" s="1851" t="s">
        <v>2284</v>
      </c>
      <c r="B95" s="1851" t="s">
        <v>16</v>
      </c>
      <c r="C95" s="1851" t="s">
        <v>2592</v>
      </c>
      <c r="D95" s="1851" t="s">
        <v>2593</v>
      </c>
      <c r="E95" s="1851" t="s">
        <v>2594</v>
      </c>
      <c r="F95" s="1851" t="s">
        <v>53</v>
      </c>
      <c r="G95" s="1851" t="s">
        <v>2595</v>
      </c>
      <c r="H95" s="1851" t="s">
        <v>28</v>
      </c>
      <c r="I95" s="1851" t="s">
        <v>837</v>
      </c>
    </row>
    <row customHeight="1" ht="11.25">
      <c r="A96" s="1851" t="s">
        <v>2284</v>
      </c>
      <c r="B96" s="1851" t="s">
        <v>16</v>
      </c>
      <c r="C96" s="1851" t="s">
        <v>2596</v>
      </c>
      <c r="D96" s="1851" t="s">
        <v>2597</v>
      </c>
      <c r="E96" s="1851" t="s">
        <v>2598</v>
      </c>
      <c r="F96" s="1851" t="s">
        <v>2383</v>
      </c>
      <c r="G96" s="1851" t="s">
        <v>28</v>
      </c>
      <c r="H96" s="1851" t="s">
        <v>28</v>
      </c>
      <c r="I96" s="1851" t="s">
        <v>837</v>
      </c>
    </row>
    <row customHeight="1" ht="11.25">
      <c r="A97" s="1851" t="s">
        <v>2284</v>
      </c>
      <c r="B97" s="1851" t="s">
        <v>16</v>
      </c>
      <c r="C97" s="1851" t="s">
        <v>2599</v>
      </c>
      <c r="D97" s="1851" t="s">
        <v>2600</v>
      </c>
      <c r="E97" s="1851" t="s">
        <v>2601</v>
      </c>
      <c r="F97" s="1851" t="s">
        <v>2349</v>
      </c>
      <c r="G97" s="1851" t="s">
        <v>28</v>
      </c>
      <c r="H97" s="1851" t="s">
        <v>28</v>
      </c>
      <c r="I97" s="1851" t="s">
        <v>837</v>
      </c>
    </row>
    <row customHeight="1" ht="11.25">
      <c r="A98" s="1851" t="s">
        <v>2284</v>
      </c>
      <c r="B98" s="1851" t="s">
        <v>16</v>
      </c>
      <c r="C98" s="1851" t="s">
        <v>2602</v>
      </c>
      <c r="D98" s="1851" t="s">
        <v>2603</v>
      </c>
      <c r="E98" s="1851" t="s">
        <v>2604</v>
      </c>
      <c r="F98" s="1851" t="s">
        <v>53</v>
      </c>
      <c r="G98" s="1851" t="s">
        <v>28</v>
      </c>
      <c r="H98" s="1851" t="s">
        <v>28</v>
      </c>
      <c r="I98" s="1851" t="s">
        <v>837</v>
      </c>
    </row>
    <row customHeight="1" ht="11.25">
      <c r="A99" s="1851" t="s">
        <v>2284</v>
      </c>
      <c r="B99" s="1851" t="s">
        <v>16</v>
      </c>
      <c r="C99" s="1851" t="s">
        <v>2605</v>
      </c>
      <c r="D99" s="1851" t="s">
        <v>2606</v>
      </c>
      <c r="E99" s="1851" t="s">
        <v>2607</v>
      </c>
      <c r="F99" s="1851" t="s">
        <v>53</v>
      </c>
      <c r="G99" s="1851" t="s">
        <v>28</v>
      </c>
      <c r="H99" s="1851" t="s">
        <v>28</v>
      </c>
      <c r="I99" s="1851" t="s">
        <v>837</v>
      </c>
    </row>
    <row customHeight="1" ht="11.25">
      <c r="A100" s="1851" t="s">
        <v>2284</v>
      </c>
      <c r="B100" s="1851" t="s">
        <v>16</v>
      </c>
      <c r="C100" s="1851" t="s">
        <v>2608</v>
      </c>
      <c r="D100" s="1851" t="s">
        <v>2609</v>
      </c>
      <c r="E100" s="1851" t="s">
        <v>2610</v>
      </c>
      <c r="F100" s="1851" t="s">
        <v>53</v>
      </c>
      <c r="G100" s="1851" t="s">
        <v>28</v>
      </c>
      <c r="H100" s="1851" t="s">
        <v>28</v>
      </c>
      <c r="I100" s="1851" t="s">
        <v>837</v>
      </c>
    </row>
    <row customHeight="1" ht="11.25">
      <c r="A101" s="1851" t="s">
        <v>2284</v>
      </c>
      <c r="B101" s="1851" t="s">
        <v>16</v>
      </c>
      <c r="C101" s="1851" t="s">
        <v>2611</v>
      </c>
      <c r="D101" s="1851" t="s">
        <v>2612</v>
      </c>
      <c r="E101" s="1851" t="s">
        <v>2613</v>
      </c>
      <c r="F101" s="1851" t="s">
        <v>53</v>
      </c>
      <c r="G101" s="1851" t="s">
        <v>28</v>
      </c>
      <c r="H101" s="1851" t="s">
        <v>28</v>
      </c>
      <c r="I101" s="1851" t="s">
        <v>837</v>
      </c>
    </row>
    <row customHeight="1" ht="11.25">
      <c r="A102" s="1851" t="s">
        <v>2284</v>
      </c>
      <c r="B102" s="1851" t="s">
        <v>16</v>
      </c>
      <c r="C102" s="1851" t="s">
        <v>2614</v>
      </c>
      <c r="D102" s="1851" t="s">
        <v>2615</v>
      </c>
      <c r="E102" s="1851" t="s">
        <v>2616</v>
      </c>
      <c r="F102" s="1851" t="s">
        <v>53</v>
      </c>
      <c r="G102" s="1851" t="s">
        <v>28</v>
      </c>
      <c r="H102" s="1851" t="s">
        <v>28</v>
      </c>
      <c r="I102" s="1851" t="s">
        <v>837</v>
      </c>
    </row>
    <row customHeight="1" ht="11.25">
      <c r="A103" s="1851" t="s">
        <v>2284</v>
      </c>
      <c r="B103" s="1851" t="s">
        <v>16</v>
      </c>
      <c r="C103" s="1851" t="s">
        <v>2617</v>
      </c>
      <c r="D103" s="1851" t="s">
        <v>2618</v>
      </c>
      <c r="E103" s="1851" t="s">
        <v>2619</v>
      </c>
      <c r="F103" s="1851" t="s">
        <v>53</v>
      </c>
      <c r="G103" s="1851" t="s">
        <v>28</v>
      </c>
      <c r="H103" s="1851" t="s">
        <v>28</v>
      </c>
      <c r="I103" s="1851" t="s">
        <v>837</v>
      </c>
    </row>
    <row customHeight="1" ht="11.25">
      <c r="A104" s="1851" t="s">
        <v>2284</v>
      </c>
      <c r="B104" s="1851" t="s">
        <v>16</v>
      </c>
      <c r="C104" s="1851" t="s">
        <v>2620</v>
      </c>
      <c r="D104" s="1851" t="s">
        <v>2621</v>
      </c>
      <c r="E104" s="1851" t="s">
        <v>2622</v>
      </c>
      <c r="F104" s="1851" t="s">
        <v>53</v>
      </c>
      <c r="G104" s="1851" t="s">
        <v>28</v>
      </c>
      <c r="H104" s="1851" t="s">
        <v>28</v>
      </c>
      <c r="I104" s="1851" t="s">
        <v>837</v>
      </c>
    </row>
    <row customHeight="1" ht="11.25">
      <c r="A105" s="1851" t="s">
        <v>2284</v>
      </c>
      <c r="B105" s="1851" t="s">
        <v>16</v>
      </c>
      <c r="C105" s="1851" t="s">
        <v>2623</v>
      </c>
      <c r="D105" s="1851" t="s">
        <v>2624</v>
      </c>
      <c r="E105" s="1851" t="s">
        <v>2625</v>
      </c>
      <c r="F105" s="1851" t="s">
        <v>53</v>
      </c>
      <c r="G105" s="1851" t="s">
        <v>2626</v>
      </c>
      <c r="H105" s="1851" t="s">
        <v>28</v>
      </c>
      <c r="I105" s="1851" t="s">
        <v>837</v>
      </c>
    </row>
    <row customHeight="1" ht="11.25">
      <c r="A106" s="1851" t="s">
        <v>2284</v>
      </c>
      <c r="B106" s="1851" t="s">
        <v>16</v>
      </c>
      <c r="C106" s="1851" t="s">
        <v>2627</v>
      </c>
      <c r="D106" s="1851" t="s">
        <v>2628</v>
      </c>
      <c r="E106" s="1851" t="s">
        <v>2629</v>
      </c>
      <c r="F106" s="1851" t="s">
        <v>2302</v>
      </c>
      <c r="G106" s="1851" t="s">
        <v>28</v>
      </c>
      <c r="H106" s="1851" t="s">
        <v>28</v>
      </c>
      <c r="I106" s="1851" t="s">
        <v>837</v>
      </c>
    </row>
    <row customHeight="1" ht="11.25">
      <c r="A107" s="1851" t="s">
        <v>2284</v>
      </c>
      <c r="B107" s="1851" t="s">
        <v>16</v>
      </c>
      <c r="C107" s="1851" t="s">
        <v>2630</v>
      </c>
      <c r="D107" s="1851" t="s">
        <v>2631</v>
      </c>
      <c r="E107" s="1851" t="s">
        <v>2465</v>
      </c>
      <c r="F107" s="1851" t="s">
        <v>2632</v>
      </c>
      <c r="G107" s="1851" t="s">
        <v>2633</v>
      </c>
      <c r="H107" s="1851" t="s">
        <v>28</v>
      </c>
      <c r="I107" s="1851" t="s">
        <v>837</v>
      </c>
    </row>
    <row customHeight="1" ht="11.25">
      <c r="A108" s="1851" t="s">
        <v>2284</v>
      </c>
      <c r="B108" s="1851" t="s">
        <v>16</v>
      </c>
      <c r="C108" s="1851" t="s">
        <v>2634</v>
      </c>
      <c r="D108" s="1851" t="s">
        <v>2635</v>
      </c>
      <c r="E108" s="1851" t="s">
        <v>2636</v>
      </c>
      <c r="F108" s="1851" t="s">
        <v>2637</v>
      </c>
      <c r="G108" s="1851" t="s">
        <v>2638</v>
      </c>
      <c r="H108" s="1851" t="s">
        <v>28</v>
      </c>
      <c r="I108" s="1851" t="s">
        <v>837</v>
      </c>
    </row>
    <row customHeight="1" ht="11.25">
      <c r="A109" s="1851" t="s">
        <v>2284</v>
      </c>
      <c r="B109" s="1851" t="s">
        <v>16</v>
      </c>
      <c r="C109" s="1851" t="s">
        <v>2639</v>
      </c>
      <c r="D109" s="1851" t="s">
        <v>2640</v>
      </c>
      <c r="E109" s="1851" t="s">
        <v>2641</v>
      </c>
      <c r="F109" s="1851" t="s">
        <v>2349</v>
      </c>
      <c r="G109" s="1851" t="s">
        <v>28</v>
      </c>
      <c r="H109" s="1851" t="s">
        <v>28</v>
      </c>
      <c r="I109" s="1851" t="s">
        <v>837</v>
      </c>
    </row>
    <row customHeight="1" ht="11.25">
      <c r="A110" s="1851" t="s">
        <v>2284</v>
      </c>
      <c r="B110" s="1851" t="s">
        <v>16</v>
      </c>
      <c r="C110" s="1851" t="s">
        <v>2642</v>
      </c>
      <c r="D110" s="1851" t="s">
        <v>2643</v>
      </c>
      <c r="E110" s="1851" t="s">
        <v>2644</v>
      </c>
      <c r="F110" s="1851" t="s">
        <v>53</v>
      </c>
      <c r="G110" s="1851" t="s">
        <v>28</v>
      </c>
      <c r="H110" s="1851" t="s">
        <v>28</v>
      </c>
      <c r="I110" s="1851" t="s">
        <v>837</v>
      </c>
    </row>
    <row customHeight="1" ht="11.25">
      <c r="A111" s="1851" t="s">
        <v>2284</v>
      </c>
      <c r="B111" s="1851" t="s">
        <v>16</v>
      </c>
      <c r="C111" s="1851" t="s">
        <v>2645</v>
      </c>
      <c r="D111" s="1851" t="s">
        <v>2646</v>
      </c>
      <c r="E111" s="1851" t="s">
        <v>2647</v>
      </c>
      <c r="F111" s="1851" t="s">
        <v>2349</v>
      </c>
      <c r="G111" s="1851" t="s">
        <v>28</v>
      </c>
      <c r="H111" s="1851" t="s">
        <v>28</v>
      </c>
      <c r="I111" s="1851" t="s">
        <v>837</v>
      </c>
    </row>
    <row customHeight="1" ht="11.25">
      <c r="A112" s="1851" t="s">
        <v>2284</v>
      </c>
      <c r="B112" s="1851" t="s">
        <v>16</v>
      </c>
      <c r="C112" s="1851" t="s">
        <v>2648</v>
      </c>
      <c r="D112" s="1851" t="s">
        <v>2649</v>
      </c>
      <c r="E112" s="1851" t="s">
        <v>2650</v>
      </c>
      <c r="F112" s="1851" t="s">
        <v>2353</v>
      </c>
      <c r="G112" s="1851" t="s">
        <v>28</v>
      </c>
      <c r="H112" s="1851" t="s">
        <v>28</v>
      </c>
      <c r="I112" s="1851" t="s">
        <v>837</v>
      </c>
    </row>
    <row customHeight="1" ht="11.25">
      <c r="A113" s="1851" t="s">
        <v>2284</v>
      </c>
      <c r="B113" s="1851" t="s">
        <v>16</v>
      </c>
      <c r="C113" s="1851" t="s">
        <v>2651</v>
      </c>
      <c r="D113" s="1851" t="s">
        <v>2652</v>
      </c>
      <c r="E113" s="1851" t="s">
        <v>2653</v>
      </c>
      <c r="F113" s="1851" t="s">
        <v>2297</v>
      </c>
      <c r="G113" s="1851" t="s">
        <v>2654</v>
      </c>
      <c r="H113" s="1851" t="s">
        <v>28</v>
      </c>
      <c r="I113" s="1851" t="s">
        <v>837</v>
      </c>
    </row>
    <row customHeight="1" ht="11.25">
      <c r="A114" s="1851" t="s">
        <v>2284</v>
      </c>
      <c r="B114" s="1851" t="s">
        <v>16</v>
      </c>
      <c r="C114" s="1851" t="s">
        <v>2655</v>
      </c>
      <c r="D114" s="1851" t="s">
        <v>2656</v>
      </c>
      <c r="E114" s="1851" t="s">
        <v>2657</v>
      </c>
      <c r="F114" s="1851" t="s">
        <v>2658</v>
      </c>
      <c r="G114" s="1851" t="s">
        <v>28</v>
      </c>
      <c r="H114" s="1851" t="s">
        <v>28</v>
      </c>
      <c r="I114" s="1851" t="s">
        <v>837</v>
      </c>
    </row>
    <row customHeight="1" ht="11.25">
      <c r="A115" s="1851" t="s">
        <v>2284</v>
      </c>
      <c r="B115" s="1851" t="s">
        <v>16</v>
      </c>
      <c r="C115" s="1851" t="s">
        <v>2659</v>
      </c>
      <c r="D115" s="1851" t="s">
        <v>2660</v>
      </c>
      <c r="E115" s="1851" t="s">
        <v>2661</v>
      </c>
      <c r="F115" s="1851" t="s">
        <v>2662</v>
      </c>
      <c r="G115" s="1851" t="s">
        <v>2663</v>
      </c>
      <c r="H115" s="1851" t="s">
        <v>28</v>
      </c>
      <c r="I115" s="1851" t="s">
        <v>837</v>
      </c>
    </row>
    <row customHeight="1" ht="11.25">
      <c r="A116" s="1851" t="s">
        <v>2284</v>
      </c>
      <c r="B116" s="1851" t="s">
        <v>16</v>
      </c>
      <c r="C116" s="1851" t="s">
        <v>2664</v>
      </c>
      <c r="D116" s="1851" t="s">
        <v>2665</v>
      </c>
      <c r="E116" s="1851" t="s">
        <v>2666</v>
      </c>
      <c r="F116" s="1851" t="s">
        <v>53</v>
      </c>
      <c r="G116" s="1851" t="s">
        <v>28</v>
      </c>
      <c r="H116" s="1851" t="s">
        <v>28</v>
      </c>
      <c r="I116" s="1851" t="s">
        <v>837</v>
      </c>
    </row>
    <row customHeight="1" ht="11.25">
      <c r="A117" s="1851" t="s">
        <v>2284</v>
      </c>
      <c r="B117" s="1851" t="s">
        <v>16</v>
      </c>
      <c r="C117" s="1851" t="s">
        <v>28</v>
      </c>
      <c r="D117" s="1851" t="s">
        <v>2667</v>
      </c>
      <c r="E117" s="1851" t="s">
        <v>2668</v>
      </c>
      <c r="F117" s="1851" t="s">
        <v>53</v>
      </c>
      <c r="G117" s="1851" t="s">
        <v>28</v>
      </c>
      <c r="H117" s="1851" t="s">
        <v>28</v>
      </c>
      <c r="I117" s="1851" t="s">
        <v>837</v>
      </c>
    </row>
    <row customHeight="1" ht="11.25">
      <c r="A118" s="1851" t="s">
        <v>2284</v>
      </c>
      <c r="B118" s="1851" t="s">
        <v>16</v>
      </c>
      <c r="C118" s="1851" t="s">
        <v>2669</v>
      </c>
      <c r="D118" s="1851" t="s">
        <v>2670</v>
      </c>
      <c r="E118" s="1851" t="s">
        <v>2671</v>
      </c>
      <c r="F118" s="1851" t="s">
        <v>2672</v>
      </c>
      <c r="G118" s="1851" t="s">
        <v>28</v>
      </c>
      <c r="H118" s="1851" t="s">
        <v>28</v>
      </c>
      <c r="I118" s="1851" t="s">
        <v>837</v>
      </c>
    </row>
    <row customHeight="1" ht="11.25">
      <c r="A119" s="1851" t="s">
        <v>2284</v>
      </c>
      <c r="B119" s="1851" t="s">
        <v>16</v>
      </c>
      <c r="C119" s="1851" t="s">
        <v>2673</v>
      </c>
      <c r="D119" s="1851" t="s">
        <v>2674</v>
      </c>
      <c r="E119" s="1851" t="s">
        <v>2675</v>
      </c>
      <c r="F119" s="1851" t="s">
        <v>2349</v>
      </c>
      <c r="G119" s="1851" t="s">
        <v>28</v>
      </c>
      <c r="H119" s="1851" t="s">
        <v>28</v>
      </c>
      <c r="I119" s="1851" t="s">
        <v>837</v>
      </c>
    </row>
    <row customHeight="1" ht="11.25">
      <c r="A120" s="1851" t="s">
        <v>2284</v>
      </c>
      <c r="B120" s="1851" t="s">
        <v>16</v>
      </c>
      <c r="C120" s="1851" t="s">
        <v>2676</v>
      </c>
      <c r="D120" s="1851" t="s">
        <v>2677</v>
      </c>
      <c r="E120" s="1851" t="s">
        <v>2678</v>
      </c>
      <c r="F120" s="1851" t="s">
        <v>53</v>
      </c>
      <c r="G120" s="1851" t="s">
        <v>2679</v>
      </c>
      <c r="H120" s="1851" t="s">
        <v>28</v>
      </c>
      <c r="I120" s="1851" t="s">
        <v>837</v>
      </c>
    </row>
    <row customHeight="1" ht="11.25">
      <c r="A121" s="1851" t="s">
        <v>2284</v>
      </c>
      <c r="B121" s="1851" t="s">
        <v>16</v>
      </c>
      <c r="C121" s="1851" t="s">
        <v>2680</v>
      </c>
      <c r="D121" s="1851" t="s">
        <v>2681</v>
      </c>
      <c r="E121" s="1851" t="s">
        <v>2682</v>
      </c>
      <c r="F121" s="1851" t="s">
        <v>2683</v>
      </c>
      <c r="G121" s="1851" t="s">
        <v>28</v>
      </c>
      <c r="H121" s="1851" t="s">
        <v>28</v>
      </c>
      <c r="I121" s="1851" t="s">
        <v>837</v>
      </c>
    </row>
    <row customHeight="1" ht="11.25">
      <c r="A122" s="1851" t="s">
        <v>2284</v>
      </c>
      <c r="B122" s="1851" t="s">
        <v>16</v>
      </c>
      <c r="C122" s="1851" t="s">
        <v>2684</v>
      </c>
      <c r="D122" s="1851" t="s">
        <v>2685</v>
      </c>
      <c r="E122" s="1851" t="s">
        <v>2686</v>
      </c>
      <c r="F122" s="1851" t="s">
        <v>2687</v>
      </c>
      <c r="G122" s="1851" t="s">
        <v>28</v>
      </c>
      <c r="H122" s="1851" t="s">
        <v>28</v>
      </c>
      <c r="I122" s="1851" t="s">
        <v>837</v>
      </c>
    </row>
    <row customHeight="1" ht="11.25">
      <c r="A123" s="1851" t="s">
        <v>2284</v>
      </c>
      <c r="B123" s="1851" t="s">
        <v>16</v>
      </c>
      <c r="C123" s="1851" t="s">
        <v>2688</v>
      </c>
      <c r="D123" s="1851" t="s">
        <v>2689</v>
      </c>
      <c r="E123" s="1851" t="s">
        <v>2682</v>
      </c>
      <c r="F123" s="1851" t="s">
        <v>2687</v>
      </c>
      <c r="G123" s="1851" t="s">
        <v>28</v>
      </c>
      <c r="H123" s="1851" t="s">
        <v>28</v>
      </c>
      <c r="I123" s="1851" t="s">
        <v>837</v>
      </c>
    </row>
    <row customHeight="1" ht="11.25">
      <c r="A124" s="1851" t="s">
        <v>2284</v>
      </c>
      <c r="B124" s="1851" t="s">
        <v>16</v>
      </c>
      <c r="C124" s="1851" t="s">
        <v>2690</v>
      </c>
      <c r="D124" s="1851" t="s">
        <v>2691</v>
      </c>
      <c r="E124" s="1851" t="s">
        <v>2692</v>
      </c>
      <c r="F124" s="1851" t="s">
        <v>53</v>
      </c>
      <c r="G124" s="1851" t="s">
        <v>28</v>
      </c>
      <c r="H124" s="1851" t="s">
        <v>28</v>
      </c>
      <c r="I124" s="1851" t="s">
        <v>837</v>
      </c>
    </row>
    <row customHeight="1" ht="11.25">
      <c r="A125" s="1851" t="s">
        <v>2284</v>
      </c>
      <c r="B125" s="1851" t="s">
        <v>16</v>
      </c>
      <c r="C125" s="1851" t="s">
        <v>2693</v>
      </c>
      <c r="D125" s="1851" t="s">
        <v>2694</v>
      </c>
      <c r="E125" s="1851" t="s">
        <v>2695</v>
      </c>
      <c r="F125" s="1851" t="s">
        <v>2696</v>
      </c>
      <c r="G125" s="1851" t="s">
        <v>28</v>
      </c>
      <c r="H125" s="1851" t="s">
        <v>28</v>
      </c>
      <c r="I125" s="1851" t="s">
        <v>837</v>
      </c>
    </row>
    <row customHeight="1" ht="11.25">
      <c r="A126" s="1851" t="s">
        <v>2284</v>
      </c>
      <c r="B126" s="1851" t="s">
        <v>16</v>
      </c>
      <c r="C126" s="1851" t="s">
        <v>2697</v>
      </c>
      <c r="D126" s="1851" t="s">
        <v>2698</v>
      </c>
      <c r="E126" s="1851" t="s">
        <v>2699</v>
      </c>
      <c r="F126" s="1851" t="s">
        <v>2353</v>
      </c>
      <c r="G126" s="1851" t="s">
        <v>28</v>
      </c>
      <c r="H126" s="1851" t="s">
        <v>28</v>
      </c>
      <c r="I126" s="1851" t="s">
        <v>837</v>
      </c>
    </row>
    <row customHeight="1" ht="11.25">
      <c r="A127" s="1851" t="s">
        <v>2284</v>
      </c>
      <c r="B127" s="1851" t="s">
        <v>16</v>
      </c>
      <c r="C127" s="1851" t="s">
        <v>2700</v>
      </c>
      <c r="D127" s="1851" t="s">
        <v>2701</v>
      </c>
      <c r="E127" s="1851" t="s">
        <v>2702</v>
      </c>
      <c r="F127" s="1851" t="s">
        <v>2637</v>
      </c>
      <c r="G127" s="1851" t="s">
        <v>2703</v>
      </c>
      <c r="H127" s="1851" t="s">
        <v>28</v>
      </c>
      <c r="I127" s="1851" t="s">
        <v>837</v>
      </c>
    </row>
    <row customHeight="1" ht="11.25">
      <c r="A128" s="1851" t="s">
        <v>2284</v>
      </c>
      <c r="B128" s="1851" t="s">
        <v>16</v>
      </c>
      <c r="C128" s="1851" t="s">
        <v>2704</v>
      </c>
      <c r="D128" s="1851" t="s">
        <v>2705</v>
      </c>
      <c r="E128" s="1851" t="s">
        <v>2695</v>
      </c>
      <c r="F128" s="1851" t="s">
        <v>2706</v>
      </c>
      <c r="G128" s="1851" t="s">
        <v>28</v>
      </c>
      <c r="H128" s="1851" t="s">
        <v>28</v>
      </c>
      <c r="I128" s="1851" t="s">
        <v>837</v>
      </c>
    </row>
    <row customHeight="1" ht="11.25">
      <c r="A129" s="1851" t="s">
        <v>2284</v>
      </c>
      <c r="B129" s="1851" t="s">
        <v>16</v>
      </c>
      <c r="C129" s="1851" t="s">
        <v>2707</v>
      </c>
      <c r="D129" s="1851" t="s">
        <v>2708</v>
      </c>
      <c r="E129" s="1851" t="s">
        <v>2709</v>
      </c>
      <c r="F129" s="1851" t="s">
        <v>2365</v>
      </c>
      <c r="G129" s="1851" t="s">
        <v>28</v>
      </c>
      <c r="H129" s="1851" t="s">
        <v>28</v>
      </c>
      <c r="I129" s="1851" t="s">
        <v>837</v>
      </c>
    </row>
    <row customHeight="1" ht="11.25">
      <c r="A130" s="1851" t="s">
        <v>2284</v>
      </c>
      <c r="B130" s="1851" t="s">
        <v>16</v>
      </c>
      <c r="C130" s="1851" t="s">
        <v>2310</v>
      </c>
      <c r="D130" s="1851" t="s">
        <v>2311</v>
      </c>
      <c r="E130" s="1851" t="s">
        <v>2312</v>
      </c>
      <c r="F130" s="1851" t="s">
        <v>53</v>
      </c>
      <c r="G130" s="1851" t="s">
        <v>28</v>
      </c>
      <c r="H130" s="1851" t="s">
        <v>28</v>
      </c>
      <c r="I130" s="1851" t="s">
        <v>923</v>
      </c>
    </row>
    <row customHeight="1" ht="11.25">
      <c r="A131" s="1851" t="s">
        <v>2284</v>
      </c>
      <c r="B131" s="1851" t="s">
        <v>16</v>
      </c>
      <c r="C131" s="1851" t="s">
        <v>13</v>
      </c>
      <c r="D131" s="1851" t="s">
        <v>48</v>
      </c>
      <c r="E131" s="1851" t="s">
        <v>51</v>
      </c>
      <c r="F131" s="1851" t="s">
        <v>53</v>
      </c>
      <c r="G131" s="1851" t="s">
        <v>2322</v>
      </c>
      <c r="H131" s="1851" t="s">
        <v>28</v>
      </c>
      <c r="I131" s="1851" t="s">
        <v>923</v>
      </c>
    </row>
    <row customHeight="1" ht="11.25">
      <c r="A132" s="1851" t="s">
        <v>2284</v>
      </c>
      <c r="B132" s="1851" t="s">
        <v>16</v>
      </c>
      <c r="C132" s="1851" t="s">
        <v>2323</v>
      </c>
      <c r="D132" s="1851" t="s">
        <v>2324</v>
      </c>
      <c r="E132" s="1851" t="s">
        <v>2325</v>
      </c>
      <c r="F132" s="1851" t="s">
        <v>53</v>
      </c>
      <c r="G132" s="1851" t="s">
        <v>28</v>
      </c>
      <c r="H132" s="1851" t="s">
        <v>28</v>
      </c>
      <c r="I132" s="1851" t="s">
        <v>923</v>
      </c>
    </row>
    <row customHeight="1" ht="11.25">
      <c r="A133" s="1851" t="s">
        <v>2284</v>
      </c>
      <c r="B133" s="1851" t="s">
        <v>16</v>
      </c>
      <c r="C133" s="1851" t="s">
        <v>2342</v>
      </c>
      <c r="D133" s="1851" t="s">
        <v>2343</v>
      </c>
      <c r="E133" s="1851" t="s">
        <v>2344</v>
      </c>
      <c r="F133" s="1851" t="s">
        <v>2302</v>
      </c>
      <c r="G133" s="1851" t="s">
        <v>2345</v>
      </c>
      <c r="H133" s="1851" t="s">
        <v>28</v>
      </c>
      <c r="I133" s="1851" t="s">
        <v>923</v>
      </c>
    </row>
    <row customHeight="1" ht="11.25">
      <c r="A134" s="1851" t="s">
        <v>2284</v>
      </c>
      <c r="B134" s="1851" t="s">
        <v>16</v>
      </c>
      <c r="C134" s="1851" t="s">
        <v>2350</v>
      </c>
      <c r="D134" s="1851" t="s">
        <v>2351</v>
      </c>
      <c r="E134" s="1851" t="s">
        <v>2352</v>
      </c>
      <c r="F134" s="1851" t="s">
        <v>2353</v>
      </c>
      <c r="G134" s="1851" t="s">
        <v>28</v>
      </c>
      <c r="H134" s="1851" t="s">
        <v>28</v>
      </c>
      <c r="I134" s="1851" t="s">
        <v>923</v>
      </c>
    </row>
    <row customHeight="1" ht="11.25">
      <c r="A135" s="1851" t="s">
        <v>2284</v>
      </c>
      <c r="B135" s="1851" t="s">
        <v>16</v>
      </c>
      <c r="C135" s="1851" t="s">
        <v>2354</v>
      </c>
      <c r="D135" s="1851" t="s">
        <v>2355</v>
      </c>
      <c r="E135" s="1851" t="s">
        <v>2356</v>
      </c>
      <c r="F135" s="1851" t="s">
        <v>53</v>
      </c>
      <c r="G135" s="1851" t="s">
        <v>2357</v>
      </c>
      <c r="H135" s="1851" t="s">
        <v>28</v>
      </c>
      <c r="I135" s="1851" t="s">
        <v>923</v>
      </c>
    </row>
    <row customHeight="1" ht="11.25">
      <c r="A136" s="1851" t="s">
        <v>2284</v>
      </c>
      <c r="B136" s="1851" t="s">
        <v>16</v>
      </c>
      <c r="C136" s="1851" t="s">
        <v>2362</v>
      </c>
      <c r="D136" s="1851" t="s">
        <v>2363</v>
      </c>
      <c r="E136" s="1851" t="s">
        <v>2364</v>
      </c>
      <c r="F136" s="1851" t="s">
        <v>2365</v>
      </c>
      <c r="G136" s="1851" t="s">
        <v>28</v>
      </c>
      <c r="H136" s="1851" t="s">
        <v>28</v>
      </c>
      <c r="I136" s="1851" t="s">
        <v>923</v>
      </c>
    </row>
    <row customHeight="1" ht="11.25">
      <c r="A137" s="1851" t="s">
        <v>2284</v>
      </c>
      <c r="B137" s="1851" t="s">
        <v>16</v>
      </c>
      <c r="C137" s="1851" t="s">
        <v>28</v>
      </c>
      <c r="D137" s="1851" t="s">
        <v>2366</v>
      </c>
      <c r="E137" s="1851" t="s">
        <v>2367</v>
      </c>
      <c r="F137" s="1851" t="s">
        <v>53</v>
      </c>
      <c r="G137" s="1851" t="s">
        <v>28</v>
      </c>
      <c r="H137" s="1851" t="s">
        <v>28</v>
      </c>
      <c r="I137" s="1851" t="s">
        <v>923</v>
      </c>
    </row>
    <row customHeight="1" ht="11.25">
      <c r="A138" s="1851" t="s">
        <v>2284</v>
      </c>
      <c r="B138" s="1851" t="s">
        <v>16</v>
      </c>
      <c r="C138" s="1851" t="s">
        <v>2368</v>
      </c>
      <c r="D138" s="1851" t="s">
        <v>2369</v>
      </c>
      <c r="E138" s="1851" t="s">
        <v>2312</v>
      </c>
      <c r="F138" s="1851" t="s">
        <v>2340</v>
      </c>
      <c r="G138" s="1851" t="s">
        <v>28</v>
      </c>
      <c r="H138" s="1851" t="s">
        <v>28</v>
      </c>
      <c r="I138" s="1851" t="s">
        <v>923</v>
      </c>
    </row>
    <row customHeight="1" ht="11.25">
      <c r="A139" s="1851" t="s">
        <v>2284</v>
      </c>
      <c r="B139" s="1851" t="s">
        <v>16</v>
      </c>
      <c r="C139" s="1851" t="s">
        <v>2390</v>
      </c>
      <c r="D139" s="1851" t="s">
        <v>2391</v>
      </c>
      <c r="E139" s="1851" t="s">
        <v>2392</v>
      </c>
      <c r="F139" s="1851" t="s">
        <v>2353</v>
      </c>
      <c r="G139" s="1851" t="s">
        <v>28</v>
      </c>
      <c r="H139" s="1851" t="s">
        <v>28</v>
      </c>
      <c r="I139" s="1851" t="s">
        <v>923</v>
      </c>
    </row>
    <row customHeight="1" ht="11.25">
      <c r="A140" s="1851" t="s">
        <v>2284</v>
      </c>
      <c r="B140" s="1851" t="s">
        <v>16</v>
      </c>
      <c r="C140" s="1851" t="s">
        <v>2399</v>
      </c>
      <c r="D140" s="1851" t="s">
        <v>2400</v>
      </c>
      <c r="E140" s="1851" t="s">
        <v>2401</v>
      </c>
      <c r="F140" s="1851" t="s">
        <v>2302</v>
      </c>
      <c r="G140" s="1851" t="s">
        <v>28</v>
      </c>
      <c r="H140" s="1851" t="s">
        <v>28</v>
      </c>
      <c r="I140" s="1851" t="s">
        <v>923</v>
      </c>
    </row>
    <row customHeight="1" ht="11.25">
      <c r="A141" s="1851" t="s">
        <v>2284</v>
      </c>
      <c r="B141" s="1851" t="s">
        <v>16</v>
      </c>
      <c r="C141" s="1851" t="s">
        <v>2412</v>
      </c>
      <c r="D141" s="1851" t="s">
        <v>2413</v>
      </c>
      <c r="E141" s="1851" t="s">
        <v>2414</v>
      </c>
      <c r="F141" s="1851" t="s">
        <v>2415</v>
      </c>
      <c r="G141" s="1851" t="s">
        <v>28</v>
      </c>
      <c r="H141" s="1851" t="s">
        <v>28</v>
      </c>
      <c r="I141" s="1851" t="s">
        <v>923</v>
      </c>
    </row>
    <row customHeight="1" ht="11.25">
      <c r="A142" s="1851" t="s">
        <v>2284</v>
      </c>
      <c r="B142" s="1851" t="s">
        <v>16</v>
      </c>
      <c r="C142" s="1851" t="s">
        <v>2416</v>
      </c>
      <c r="D142" s="1851" t="s">
        <v>2417</v>
      </c>
      <c r="E142" s="1851" t="s">
        <v>2418</v>
      </c>
      <c r="F142" s="1851" t="s">
        <v>2349</v>
      </c>
      <c r="G142" s="1851" t="s">
        <v>28</v>
      </c>
      <c r="H142" s="1851" t="s">
        <v>28</v>
      </c>
      <c r="I142" s="1851" t="s">
        <v>923</v>
      </c>
    </row>
    <row customHeight="1" ht="11.25">
      <c r="A143" s="1851" t="s">
        <v>2284</v>
      </c>
      <c r="B143" s="1851" t="s">
        <v>16</v>
      </c>
      <c r="C143" s="1851" t="s">
        <v>2438</v>
      </c>
      <c r="D143" s="1851" t="s">
        <v>2439</v>
      </c>
      <c r="E143" s="1851" t="s">
        <v>2440</v>
      </c>
      <c r="F143" s="1851" t="s">
        <v>2302</v>
      </c>
      <c r="G143" s="1851" t="s">
        <v>28</v>
      </c>
      <c r="H143" s="1851" t="s">
        <v>28</v>
      </c>
      <c r="I143" s="1851" t="s">
        <v>923</v>
      </c>
    </row>
    <row customHeight="1" ht="11.25">
      <c r="A144" s="1851" t="s">
        <v>2284</v>
      </c>
      <c r="B144" s="1851" t="s">
        <v>16</v>
      </c>
      <c r="C144" s="1851" t="s">
        <v>2444</v>
      </c>
      <c r="D144" s="1851" t="s">
        <v>2445</v>
      </c>
      <c r="E144" s="1851" t="s">
        <v>2446</v>
      </c>
      <c r="F144" s="1851" t="s">
        <v>2383</v>
      </c>
      <c r="G144" s="1851" t="s">
        <v>28</v>
      </c>
      <c r="H144" s="1851" t="s">
        <v>28</v>
      </c>
      <c r="I144" s="1851" t="s">
        <v>923</v>
      </c>
    </row>
    <row customHeight="1" ht="11.25">
      <c r="A145" s="1851" t="s">
        <v>2284</v>
      </c>
      <c r="B145" s="1851" t="s">
        <v>16</v>
      </c>
      <c r="C145" s="1851" t="s">
        <v>2499</v>
      </c>
      <c r="D145" s="1851" t="s">
        <v>2500</v>
      </c>
      <c r="E145" s="1851" t="s">
        <v>2501</v>
      </c>
      <c r="F145" s="1851" t="s">
        <v>53</v>
      </c>
      <c r="G145" s="1851" t="s">
        <v>28</v>
      </c>
      <c r="H145" s="1851" t="s">
        <v>28</v>
      </c>
      <c r="I145" s="1851" t="s">
        <v>923</v>
      </c>
    </row>
    <row customHeight="1" ht="11.25">
      <c r="A146" s="1851" t="s">
        <v>2284</v>
      </c>
      <c r="B146" s="1851" t="s">
        <v>16</v>
      </c>
      <c r="C146" s="1851" t="s">
        <v>2505</v>
      </c>
      <c r="D146" s="1851" t="s">
        <v>2506</v>
      </c>
      <c r="E146" s="1851" t="s">
        <v>2507</v>
      </c>
      <c r="F146" s="1851" t="s">
        <v>53</v>
      </c>
      <c r="G146" s="1851" t="s">
        <v>28</v>
      </c>
      <c r="H146" s="1851" t="s">
        <v>28</v>
      </c>
      <c r="I146" s="1851" t="s">
        <v>923</v>
      </c>
    </row>
    <row customHeight="1" ht="11.25">
      <c r="A147" s="1851" t="s">
        <v>2284</v>
      </c>
      <c r="B147" s="1851" t="s">
        <v>16</v>
      </c>
      <c r="C147" s="1851" t="s">
        <v>2508</v>
      </c>
      <c r="D147" s="1851" t="s">
        <v>2509</v>
      </c>
      <c r="E147" s="1851" t="s">
        <v>2510</v>
      </c>
      <c r="F147" s="1851" t="s">
        <v>2365</v>
      </c>
      <c r="G147" s="1851" t="s">
        <v>2511</v>
      </c>
      <c r="H147" s="1851" t="s">
        <v>28</v>
      </c>
      <c r="I147" s="1851" t="s">
        <v>923</v>
      </c>
    </row>
    <row customHeight="1" ht="11.25">
      <c r="A148" s="1851" t="s">
        <v>2284</v>
      </c>
      <c r="B148" s="1851" t="s">
        <v>16</v>
      </c>
      <c r="C148" s="1851" t="s">
        <v>2530</v>
      </c>
      <c r="D148" s="1851" t="s">
        <v>2531</v>
      </c>
      <c r="E148" s="1851" t="s">
        <v>2532</v>
      </c>
      <c r="F148" s="1851" t="s">
        <v>2302</v>
      </c>
      <c r="G148" s="1851" t="s">
        <v>28</v>
      </c>
      <c r="H148" s="1851" t="s">
        <v>28</v>
      </c>
      <c r="I148" s="1851" t="s">
        <v>923</v>
      </c>
    </row>
    <row customHeight="1" ht="11.25">
      <c r="A149" s="1851" t="s">
        <v>2284</v>
      </c>
      <c r="B149" s="1851" t="s">
        <v>16</v>
      </c>
      <c r="C149" s="1851" t="s">
        <v>2581</v>
      </c>
      <c r="D149" s="1851" t="s">
        <v>2582</v>
      </c>
      <c r="E149" s="1851" t="s">
        <v>2583</v>
      </c>
      <c r="F149" s="1851" t="s">
        <v>53</v>
      </c>
      <c r="G149" s="1851" t="s">
        <v>2584</v>
      </c>
      <c r="H149" s="1851" t="s">
        <v>28</v>
      </c>
      <c r="I149" s="1851" t="s">
        <v>923</v>
      </c>
    </row>
    <row customHeight="1" ht="11.25">
      <c r="A150" s="1851" t="s">
        <v>2284</v>
      </c>
      <c r="B150" s="1851" t="s">
        <v>16</v>
      </c>
      <c r="C150" s="1851" t="s">
        <v>2588</v>
      </c>
      <c r="D150" s="1851" t="s">
        <v>2589</v>
      </c>
      <c r="E150" s="1851" t="s">
        <v>2590</v>
      </c>
      <c r="F150" s="1851" t="s">
        <v>2302</v>
      </c>
      <c r="G150" s="1851" t="s">
        <v>2591</v>
      </c>
      <c r="H150" s="1851" t="s">
        <v>28</v>
      </c>
      <c r="I150" s="1851" t="s">
        <v>923</v>
      </c>
    </row>
    <row customHeight="1" ht="11.25">
      <c r="A151" s="1851" t="s">
        <v>2284</v>
      </c>
      <c r="B151" s="1851" t="s">
        <v>16</v>
      </c>
      <c r="C151" s="1851" t="s">
        <v>2599</v>
      </c>
      <c r="D151" s="1851" t="s">
        <v>2600</v>
      </c>
      <c r="E151" s="1851" t="s">
        <v>2601</v>
      </c>
      <c r="F151" s="1851" t="s">
        <v>2349</v>
      </c>
      <c r="G151" s="1851" t="s">
        <v>28</v>
      </c>
      <c r="H151" s="1851" t="s">
        <v>28</v>
      </c>
      <c r="I151" s="1851" t="s">
        <v>923</v>
      </c>
    </row>
    <row customHeight="1" ht="11.25">
      <c r="A152" s="1851" t="s">
        <v>2284</v>
      </c>
      <c r="B152" s="1851" t="s">
        <v>16</v>
      </c>
      <c r="C152" s="1851" t="s">
        <v>2602</v>
      </c>
      <c r="D152" s="1851" t="s">
        <v>2603</v>
      </c>
      <c r="E152" s="1851" t="s">
        <v>2604</v>
      </c>
      <c r="F152" s="1851" t="s">
        <v>53</v>
      </c>
      <c r="G152" s="1851" t="s">
        <v>28</v>
      </c>
      <c r="H152" s="1851" t="s">
        <v>28</v>
      </c>
      <c r="I152" s="1851" t="s">
        <v>923</v>
      </c>
    </row>
    <row customHeight="1" ht="11.25">
      <c r="A153" s="1851" t="s">
        <v>2284</v>
      </c>
      <c r="B153" s="1851" t="s">
        <v>16</v>
      </c>
      <c r="C153" s="1851" t="s">
        <v>2605</v>
      </c>
      <c r="D153" s="1851" t="s">
        <v>2606</v>
      </c>
      <c r="E153" s="1851" t="s">
        <v>2607</v>
      </c>
      <c r="F153" s="1851" t="s">
        <v>53</v>
      </c>
      <c r="G153" s="1851" t="s">
        <v>28</v>
      </c>
      <c r="H153" s="1851" t="s">
        <v>28</v>
      </c>
      <c r="I153" s="1851" t="s">
        <v>923</v>
      </c>
    </row>
    <row customHeight="1" ht="11.25">
      <c r="A154" s="1851" t="s">
        <v>2284</v>
      </c>
      <c r="B154" s="1851" t="s">
        <v>16</v>
      </c>
      <c r="C154" s="1851" t="s">
        <v>2611</v>
      </c>
      <c r="D154" s="1851" t="s">
        <v>2612</v>
      </c>
      <c r="E154" s="1851" t="s">
        <v>2613</v>
      </c>
      <c r="F154" s="1851" t="s">
        <v>53</v>
      </c>
      <c r="G154" s="1851" t="s">
        <v>28</v>
      </c>
      <c r="H154" s="1851" t="s">
        <v>28</v>
      </c>
      <c r="I154" s="1851" t="s">
        <v>923</v>
      </c>
    </row>
    <row customHeight="1" ht="11.25">
      <c r="A155" s="1851" t="s">
        <v>2284</v>
      </c>
      <c r="B155" s="1851" t="s">
        <v>16</v>
      </c>
      <c r="C155" s="1851" t="s">
        <v>2627</v>
      </c>
      <c r="D155" s="1851" t="s">
        <v>2628</v>
      </c>
      <c r="E155" s="1851" t="s">
        <v>2629</v>
      </c>
      <c r="F155" s="1851" t="s">
        <v>2302</v>
      </c>
      <c r="G155" s="1851" t="s">
        <v>28</v>
      </c>
      <c r="H155" s="1851" t="s">
        <v>28</v>
      </c>
      <c r="I155" s="1851" t="s">
        <v>923</v>
      </c>
    </row>
    <row customHeight="1" ht="11.25">
      <c r="A156" s="1851" t="s">
        <v>2284</v>
      </c>
      <c r="B156" s="1851" t="s">
        <v>16</v>
      </c>
      <c r="C156" s="1851" t="s">
        <v>2634</v>
      </c>
      <c r="D156" s="1851" t="s">
        <v>2635</v>
      </c>
      <c r="E156" s="1851" t="s">
        <v>2636</v>
      </c>
      <c r="F156" s="1851" t="s">
        <v>2637</v>
      </c>
      <c r="G156" s="1851" t="s">
        <v>2638</v>
      </c>
      <c r="H156" s="1851" t="s">
        <v>28</v>
      </c>
      <c r="I156" s="1851" t="s">
        <v>923</v>
      </c>
    </row>
    <row customHeight="1" ht="11.25">
      <c r="A157" s="1851" t="s">
        <v>2284</v>
      </c>
      <c r="B157" s="1851" t="s">
        <v>16</v>
      </c>
      <c r="C157" s="1851" t="s">
        <v>28</v>
      </c>
      <c r="D157" s="1851" t="s">
        <v>2667</v>
      </c>
      <c r="E157" s="1851" t="s">
        <v>2668</v>
      </c>
      <c r="F157" s="1851" t="s">
        <v>53</v>
      </c>
      <c r="G157" s="1851" t="s">
        <v>28</v>
      </c>
      <c r="H157" s="1851" t="s">
        <v>28</v>
      </c>
      <c r="I157" s="1851" t="s">
        <v>923</v>
      </c>
    </row>
    <row customHeight="1" ht="11.25">
      <c r="A158" s="1851" t="s">
        <v>2284</v>
      </c>
      <c r="B158" s="1851" t="s">
        <v>16</v>
      </c>
      <c r="C158" s="1851" t="s">
        <v>2669</v>
      </c>
      <c r="D158" s="1851" t="s">
        <v>2670</v>
      </c>
      <c r="E158" s="1851" t="s">
        <v>2671</v>
      </c>
      <c r="F158" s="1851" t="s">
        <v>2672</v>
      </c>
      <c r="G158" s="1851" t="s">
        <v>28</v>
      </c>
      <c r="H158" s="1851" t="s">
        <v>28</v>
      </c>
      <c r="I158" s="1851" t="s">
        <v>923</v>
      </c>
    </row>
    <row customHeight="1" ht="11.25">
      <c r="A159" s="1851" t="s">
        <v>2284</v>
      </c>
      <c r="B159" s="1851" t="s">
        <v>16</v>
      </c>
      <c r="C159" s="1851" t="s">
        <v>2673</v>
      </c>
      <c r="D159" s="1851" t="s">
        <v>2674</v>
      </c>
      <c r="E159" s="1851" t="s">
        <v>2675</v>
      </c>
      <c r="F159" s="1851" t="s">
        <v>2349</v>
      </c>
      <c r="G159" s="1851" t="s">
        <v>28</v>
      </c>
      <c r="H159" s="1851" t="s">
        <v>28</v>
      </c>
      <c r="I159" s="1851" t="s">
        <v>923</v>
      </c>
    </row>
    <row customHeight="1" ht="11.25">
      <c r="A160" s="1851" t="s">
        <v>2284</v>
      </c>
      <c r="B160" s="1851" t="s">
        <v>16</v>
      </c>
      <c r="C160" s="1851" t="s">
        <v>2688</v>
      </c>
      <c r="D160" s="1851" t="s">
        <v>2689</v>
      </c>
      <c r="E160" s="1851" t="s">
        <v>2682</v>
      </c>
      <c r="F160" s="1851" t="s">
        <v>2687</v>
      </c>
      <c r="G160" s="1851" t="s">
        <v>28</v>
      </c>
      <c r="H160" s="1851" t="s">
        <v>28</v>
      </c>
      <c r="I160" s="1851" t="s">
        <v>923</v>
      </c>
    </row>
    <row customHeight="1" ht="11.25">
      <c r="A161" s="1851" t="s">
        <v>2284</v>
      </c>
      <c r="B161" s="1851" t="s">
        <v>16</v>
      </c>
      <c r="C161" s="1851" t="s">
        <v>2693</v>
      </c>
      <c r="D161" s="1851" t="s">
        <v>2694</v>
      </c>
      <c r="E161" s="1851" t="s">
        <v>2695</v>
      </c>
      <c r="F161" s="1851" t="s">
        <v>2696</v>
      </c>
      <c r="G161" s="1851" t="s">
        <v>28</v>
      </c>
      <c r="H161" s="1851" t="s">
        <v>28</v>
      </c>
      <c r="I161" s="1851" t="s">
        <v>923</v>
      </c>
    </row>
    <row customHeight="1" ht="11.25">
      <c r="A162" s="1851" t="s">
        <v>2284</v>
      </c>
      <c r="B162" s="1851" t="s">
        <v>16</v>
      </c>
      <c r="C162" s="1851" t="s">
        <v>2704</v>
      </c>
      <c r="D162" s="1851" t="s">
        <v>2705</v>
      </c>
      <c r="E162" s="1851" t="s">
        <v>2695</v>
      </c>
      <c r="F162" s="1851" t="s">
        <v>2706</v>
      </c>
      <c r="G162" s="1851" t="s">
        <v>28</v>
      </c>
      <c r="H162" s="1851" t="s">
        <v>28</v>
      </c>
      <c r="I162" s="1851" t="s">
        <v>923</v>
      </c>
    </row>
    <row customHeight="1" ht="11.25">
      <c r="A163" s="1851" t="s">
        <v>2284</v>
      </c>
      <c r="B163" s="1851" t="s">
        <v>16</v>
      </c>
      <c r="C163" s="1851" t="s">
        <v>2291</v>
      </c>
      <c r="D163" s="1851" t="s">
        <v>2292</v>
      </c>
      <c r="E163" s="1851" t="s">
        <v>2293</v>
      </c>
      <c r="F163" s="1851" t="s">
        <v>53</v>
      </c>
      <c r="G163" s="1851" t="s">
        <v>28</v>
      </c>
      <c r="H163" s="1851" t="s">
        <v>28</v>
      </c>
      <c r="I163" s="1851" t="s">
        <v>883</v>
      </c>
    </row>
    <row customHeight="1" ht="11.25">
      <c r="A164" s="1851" t="s">
        <v>2284</v>
      </c>
      <c r="B164" s="1851" t="s">
        <v>16</v>
      </c>
      <c r="C164" s="1851" t="s">
        <v>2710</v>
      </c>
      <c r="D164" s="1851" t="s">
        <v>2711</v>
      </c>
      <c r="E164" s="1851" t="s">
        <v>2712</v>
      </c>
      <c r="F164" s="1851" t="s">
        <v>2349</v>
      </c>
      <c r="G164" s="1851" t="s">
        <v>28</v>
      </c>
      <c r="H164" s="1851" t="s">
        <v>28</v>
      </c>
      <c r="I164" s="1851" t="s">
        <v>883</v>
      </c>
    </row>
    <row customHeight="1" ht="11.25">
      <c r="A165" s="1851" t="s">
        <v>2284</v>
      </c>
      <c r="B165" s="1851" t="s">
        <v>16</v>
      </c>
      <c r="C165" s="1851" t="s">
        <v>2299</v>
      </c>
      <c r="D165" s="1851" t="s">
        <v>2300</v>
      </c>
      <c r="E165" s="1851" t="s">
        <v>2301</v>
      </c>
      <c r="F165" s="1851" t="s">
        <v>2302</v>
      </c>
      <c r="G165" s="1851" t="s">
        <v>28</v>
      </c>
      <c r="H165" s="1851" t="s">
        <v>28</v>
      </c>
      <c r="I165" s="1851" t="s">
        <v>883</v>
      </c>
    </row>
    <row customHeight="1" ht="11.25">
      <c r="A166" s="1851" t="s">
        <v>2284</v>
      </c>
      <c r="B166" s="1851" t="s">
        <v>16</v>
      </c>
      <c r="C166" s="1851" t="s">
        <v>2303</v>
      </c>
      <c r="D166" s="1851" t="s">
        <v>2304</v>
      </c>
      <c r="E166" s="1851" t="s">
        <v>2305</v>
      </c>
      <c r="F166" s="1851" t="s">
        <v>2302</v>
      </c>
      <c r="G166" s="1851" t="s">
        <v>28</v>
      </c>
      <c r="H166" s="1851" t="s">
        <v>28</v>
      </c>
      <c r="I166" s="1851" t="s">
        <v>883</v>
      </c>
    </row>
    <row customHeight="1" ht="11.25">
      <c r="A167" s="1851" t="s">
        <v>2284</v>
      </c>
      <c r="B167" s="1851" t="s">
        <v>16</v>
      </c>
      <c r="C167" s="1851" t="s">
        <v>2310</v>
      </c>
      <c r="D167" s="1851" t="s">
        <v>2311</v>
      </c>
      <c r="E167" s="1851" t="s">
        <v>2312</v>
      </c>
      <c r="F167" s="1851" t="s">
        <v>53</v>
      </c>
      <c r="G167" s="1851" t="s">
        <v>28</v>
      </c>
      <c r="H167" s="1851" t="s">
        <v>28</v>
      </c>
      <c r="I167" s="1851" t="s">
        <v>883</v>
      </c>
    </row>
    <row customHeight="1" ht="11.25">
      <c r="A168" s="1851" t="s">
        <v>2284</v>
      </c>
      <c r="B168" s="1851" t="s">
        <v>16</v>
      </c>
      <c r="C168" s="1851" t="s">
        <v>2313</v>
      </c>
      <c r="D168" s="1851" t="s">
        <v>2314</v>
      </c>
      <c r="E168" s="1851" t="s">
        <v>2315</v>
      </c>
      <c r="F168" s="1851" t="s">
        <v>2302</v>
      </c>
      <c r="G168" s="1851" t="s">
        <v>28</v>
      </c>
      <c r="H168" s="1851" t="s">
        <v>28</v>
      </c>
      <c r="I168" s="1851" t="s">
        <v>883</v>
      </c>
    </row>
    <row customHeight="1" ht="11.25">
      <c r="A169" s="1851" t="s">
        <v>2284</v>
      </c>
      <c r="B169" s="1851" t="s">
        <v>16</v>
      </c>
      <c r="C169" s="1851" t="s">
        <v>2713</v>
      </c>
      <c r="D169" s="1851" t="s">
        <v>2714</v>
      </c>
      <c r="E169" s="1851" t="s">
        <v>2715</v>
      </c>
      <c r="F169" s="1851" t="s">
        <v>53</v>
      </c>
      <c r="G169" s="1851" t="s">
        <v>28</v>
      </c>
      <c r="H169" s="1851" t="s">
        <v>28</v>
      </c>
      <c r="I169" s="1851" t="s">
        <v>883</v>
      </c>
    </row>
    <row customHeight="1" ht="11.25">
      <c r="A170" s="1851" t="s">
        <v>2284</v>
      </c>
      <c r="B170" s="1851" t="s">
        <v>16</v>
      </c>
      <c r="C170" s="1851" t="s">
        <v>2319</v>
      </c>
      <c r="D170" s="1851" t="s">
        <v>2320</v>
      </c>
      <c r="E170" s="1851" t="s">
        <v>2321</v>
      </c>
      <c r="F170" s="1851" t="s">
        <v>53</v>
      </c>
      <c r="G170" s="1851" t="s">
        <v>28</v>
      </c>
      <c r="H170" s="1851" t="s">
        <v>28</v>
      </c>
      <c r="I170" s="1851" t="s">
        <v>883</v>
      </c>
    </row>
    <row customHeight="1" ht="11.25">
      <c r="A171" s="1851" t="s">
        <v>2284</v>
      </c>
      <c r="B171" s="1851" t="s">
        <v>16</v>
      </c>
      <c r="C171" s="1851" t="s">
        <v>2326</v>
      </c>
      <c r="D171" s="1851" t="s">
        <v>2327</v>
      </c>
      <c r="E171" s="1851" t="s">
        <v>2328</v>
      </c>
      <c r="F171" s="1851" t="s">
        <v>53</v>
      </c>
      <c r="G171" s="1851" t="s">
        <v>28</v>
      </c>
      <c r="H171" s="1851" t="s">
        <v>28</v>
      </c>
      <c r="I171" s="1851" t="s">
        <v>883</v>
      </c>
    </row>
    <row customHeight="1" ht="11.25">
      <c r="A172" s="1851" t="s">
        <v>2284</v>
      </c>
      <c r="B172" s="1851" t="s">
        <v>16</v>
      </c>
      <c r="C172" s="1851" t="s">
        <v>2342</v>
      </c>
      <c r="D172" s="1851" t="s">
        <v>2343</v>
      </c>
      <c r="E172" s="1851" t="s">
        <v>2344</v>
      </c>
      <c r="F172" s="1851" t="s">
        <v>2302</v>
      </c>
      <c r="G172" s="1851" t="s">
        <v>2345</v>
      </c>
      <c r="H172" s="1851" t="s">
        <v>28</v>
      </c>
      <c r="I172" s="1851" t="s">
        <v>883</v>
      </c>
    </row>
    <row customHeight="1" ht="11.25">
      <c r="A173" s="1851" t="s">
        <v>2284</v>
      </c>
      <c r="B173" s="1851" t="s">
        <v>16</v>
      </c>
      <c r="C173" s="1851" t="s">
        <v>2346</v>
      </c>
      <c r="D173" s="1851" t="s">
        <v>2347</v>
      </c>
      <c r="E173" s="1851" t="s">
        <v>2348</v>
      </c>
      <c r="F173" s="1851" t="s">
        <v>2349</v>
      </c>
      <c r="G173" s="1851" t="s">
        <v>28</v>
      </c>
      <c r="H173" s="1851" t="s">
        <v>28</v>
      </c>
      <c r="I173" s="1851" t="s">
        <v>883</v>
      </c>
    </row>
    <row customHeight="1" ht="11.25">
      <c r="A174" s="1851" t="s">
        <v>2284</v>
      </c>
      <c r="B174" s="1851" t="s">
        <v>16</v>
      </c>
      <c r="C174" s="1851" t="s">
        <v>2716</v>
      </c>
      <c r="D174" s="1851" t="s">
        <v>2717</v>
      </c>
      <c r="E174" s="1851" t="s">
        <v>2718</v>
      </c>
      <c r="F174" s="1851" t="s">
        <v>2353</v>
      </c>
      <c r="G174" s="1851" t="s">
        <v>28</v>
      </c>
      <c r="H174" s="1851" t="s">
        <v>28</v>
      </c>
      <c r="I174" s="1851" t="s">
        <v>883</v>
      </c>
    </row>
    <row customHeight="1" ht="11.25">
      <c r="A175" s="1851" t="s">
        <v>2284</v>
      </c>
      <c r="B175" s="1851" t="s">
        <v>16</v>
      </c>
      <c r="C175" s="1851" t="s">
        <v>2354</v>
      </c>
      <c r="D175" s="1851" t="s">
        <v>2355</v>
      </c>
      <c r="E175" s="1851" t="s">
        <v>2356</v>
      </c>
      <c r="F175" s="1851" t="s">
        <v>53</v>
      </c>
      <c r="G175" s="1851" t="s">
        <v>2357</v>
      </c>
      <c r="H175" s="1851" t="s">
        <v>28</v>
      </c>
      <c r="I175" s="1851" t="s">
        <v>883</v>
      </c>
    </row>
    <row customHeight="1" ht="11.25">
      <c r="A176" s="1851" t="s">
        <v>2284</v>
      </c>
      <c r="B176" s="1851" t="s">
        <v>16</v>
      </c>
      <c r="C176" s="1851" t="s">
        <v>2358</v>
      </c>
      <c r="D176" s="1851" t="s">
        <v>2359</v>
      </c>
      <c r="E176" s="1851" t="s">
        <v>2360</v>
      </c>
      <c r="F176" s="1851" t="s">
        <v>2302</v>
      </c>
      <c r="G176" s="1851" t="s">
        <v>2361</v>
      </c>
      <c r="H176" s="1851" t="s">
        <v>28</v>
      </c>
      <c r="I176" s="1851" t="s">
        <v>883</v>
      </c>
    </row>
    <row customHeight="1" ht="11.25">
      <c r="A177" s="1851" t="s">
        <v>2284</v>
      </c>
      <c r="B177" s="1851" t="s">
        <v>16</v>
      </c>
      <c r="C177" s="1851" t="s">
        <v>2362</v>
      </c>
      <c r="D177" s="1851" t="s">
        <v>2363</v>
      </c>
      <c r="E177" s="1851" t="s">
        <v>2364</v>
      </c>
      <c r="F177" s="1851" t="s">
        <v>2365</v>
      </c>
      <c r="G177" s="1851" t="s">
        <v>28</v>
      </c>
      <c r="H177" s="1851" t="s">
        <v>28</v>
      </c>
      <c r="I177" s="1851" t="s">
        <v>883</v>
      </c>
    </row>
    <row customHeight="1" ht="11.25">
      <c r="A178" s="1851" t="s">
        <v>2284</v>
      </c>
      <c r="B178" s="1851" t="s">
        <v>16</v>
      </c>
      <c r="C178" s="1851" t="s">
        <v>28</v>
      </c>
      <c r="D178" s="1851" t="s">
        <v>2366</v>
      </c>
      <c r="E178" s="1851" t="s">
        <v>2367</v>
      </c>
      <c r="F178" s="1851" t="s">
        <v>53</v>
      </c>
      <c r="G178" s="1851" t="s">
        <v>28</v>
      </c>
      <c r="H178" s="1851" t="s">
        <v>28</v>
      </c>
      <c r="I178" s="1851" t="s">
        <v>883</v>
      </c>
    </row>
    <row customHeight="1" ht="11.25">
      <c r="A179" s="1851" t="s">
        <v>2284</v>
      </c>
      <c r="B179" s="1851" t="s">
        <v>16</v>
      </c>
      <c r="C179" s="1851" t="s">
        <v>2368</v>
      </c>
      <c r="D179" s="1851" t="s">
        <v>2369</v>
      </c>
      <c r="E179" s="1851" t="s">
        <v>2312</v>
      </c>
      <c r="F179" s="1851" t="s">
        <v>2340</v>
      </c>
      <c r="G179" s="1851" t="s">
        <v>28</v>
      </c>
      <c r="H179" s="1851" t="s">
        <v>28</v>
      </c>
      <c r="I179" s="1851" t="s">
        <v>883</v>
      </c>
    </row>
    <row customHeight="1" ht="11.25">
      <c r="A180" s="1851" t="s">
        <v>2284</v>
      </c>
      <c r="B180" s="1851" t="s">
        <v>16</v>
      </c>
      <c r="C180" s="1851" t="s">
        <v>2374</v>
      </c>
      <c r="D180" s="1851" t="s">
        <v>2375</v>
      </c>
      <c r="E180" s="1851" t="s">
        <v>2376</v>
      </c>
      <c r="F180" s="1851" t="s">
        <v>605</v>
      </c>
      <c r="G180" s="1851" t="s">
        <v>28</v>
      </c>
      <c r="H180" s="1851" t="s">
        <v>28</v>
      </c>
      <c r="I180" s="1851" t="s">
        <v>883</v>
      </c>
    </row>
    <row customHeight="1" ht="11.25">
      <c r="A181" s="1851" t="s">
        <v>2284</v>
      </c>
      <c r="B181" s="1851" t="s">
        <v>16</v>
      </c>
      <c r="C181" s="1851" t="s">
        <v>2377</v>
      </c>
      <c r="D181" s="1851" t="s">
        <v>2378</v>
      </c>
      <c r="E181" s="1851" t="s">
        <v>2379</v>
      </c>
      <c r="F181" s="1851" t="s">
        <v>605</v>
      </c>
      <c r="G181" s="1851" t="s">
        <v>28</v>
      </c>
      <c r="H181" s="1851" t="s">
        <v>28</v>
      </c>
      <c r="I181" s="1851" t="s">
        <v>883</v>
      </c>
    </row>
    <row customHeight="1" ht="11.25">
      <c r="A182" s="1851" t="s">
        <v>2284</v>
      </c>
      <c r="B182" s="1851" t="s">
        <v>16</v>
      </c>
      <c r="C182" s="1851" t="s">
        <v>2719</v>
      </c>
      <c r="D182" s="1851" t="s">
        <v>2720</v>
      </c>
      <c r="E182" s="1851" t="s">
        <v>2721</v>
      </c>
      <c r="F182" s="1851" t="s">
        <v>2353</v>
      </c>
      <c r="G182" s="1851" t="s">
        <v>28</v>
      </c>
      <c r="H182" s="1851" t="s">
        <v>28</v>
      </c>
      <c r="I182" s="1851" t="s">
        <v>883</v>
      </c>
    </row>
    <row customHeight="1" ht="11.25">
      <c r="A183" s="1851" t="s">
        <v>2284</v>
      </c>
      <c r="B183" s="1851" t="s">
        <v>16</v>
      </c>
      <c r="C183" s="1851" t="s">
        <v>2390</v>
      </c>
      <c r="D183" s="1851" t="s">
        <v>2391</v>
      </c>
      <c r="E183" s="1851" t="s">
        <v>2392</v>
      </c>
      <c r="F183" s="1851" t="s">
        <v>2353</v>
      </c>
      <c r="G183" s="1851" t="s">
        <v>28</v>
      </c>
      <c r="H183" s="1851" t="s">
        <v>28</v>
      </c>
      <c r="I183" s="1851" t="s">
        <v>883</v>
      </c>
    </row>
    <row customHeight="1" ht="11.25">
      <c r="A184" s="1851" t="s">
        <v>2284</v>
      </c>
      <c r="B184" s="1851" t="s">
        <v>16</v>
      </c>
      <c r="C184" s="1851" t="s">
        <v>2393</v>
      </c>
      <c r="D184" s="1851" t="s">
        <v>2394</v>
      </c>
      <c r="E184" s="1851" t="s">
        <v>2395</v>
      </c>
      <c r="F184" s="1851" t="s">
        <v>2353</v>
      </c>
      <c r="G184" s="1851" t="s">
        <v>28</v>
      </c>
      <c r="H184" s="1851" t="s">
        <v>28</v>
      </c>
      <c r="I184" s="1851" t="s">
        <v>883</v>
      </c>
    </row>
    <row customHeight="1" ht="11.25">
      <c r="A185" s="1851" t="s">
        <v>2284</v>
      </c>
      <c r="B185" s="1851" t="s">
        <v>16</v>
      </c>
      <c r="C185" s="1851" t="s">
        <v>2396</v>
      </c>
      <c r="D185" s="1851" t="s">
        <v>2397</v>
      </c>
      <c r="E185" s="1851" t="s">
        <v>2398</v>
      </c>
      <c r="F185" s="1851" t="s">
        <v>2302</v>
      </c>
      <c r="G185" s="1851" t="s">
        <v>28</v>
      </c>
      <c r="H185" s="1851" t="s">
        <v>28</v>
      </c>
      <c r="I185" s="1851" t="s">
        <v>883</v>
      </c>
    </row>
    <row customHeight="1" ht="11.25">
      <c r="A186" s="1851" t="s">
        <v>2284</v>
      </c>
      <c r="B186" s="1851" t="s">
        <v>16</v>
      </c>
      <c r="C186" s="1851" t="s">
        <v>2399</v>
      </c>
      <c r="D186" s="1851" t="s">
        <v>2400</v>
      </c>
      <c r="E186" s="1851" t="s">
        <v>2401</v>
      </c>
      <c r="F186" s="1851" t="s">
        <v>2302</v>
      </c>
      <c r="G186" s="1851" t="s">
        <v>28</v>
      </c>
      <c r="H186" s="1851" t="s">
        <v>28</v>
      </c>
      <c r="I186" s="1851" t="s">
        <v>883</v>
      </c>
    </row>
    <row customHeight="1" ht="11.25">
      <c r="A187" s="1851" t="s">
        <v>2284</v>
      </c>
      <c r="B187" s="1851" t="s">
        <v>16</v>
      </c>
      <c r="C187" s="1851" t="s">
        <v>2402</v>
      </c>
      <c r="D187" s="1851" t="s">
        <v>2403</v>
      </c>
      <c r="E187" s="1851" t="s">
        <v>2404</v>
      </c>
      <c r="F187" s="1851" t="s">
        <v>2383</v>
      </c>
      <c r="G187" s="1851" t="s">
        <v>2405</v>
      </c>
      <c r="H187" s="1851" t="s">
        <v>28</v>
      </c>
      <c r="I187" s="1851" t="s">
        <v>883</v>
      </c>
    </row>
    <row customHeight="1" ht="11.25">
      <c r="A188" s="1851" t="s">
        <v>2284</v>
      </c>
      <c r="B188" s="1851" t="s">
        <v>16</v>
      </c>
      <c r="C188" s="1851" t="s">
        <v>2406</v>
      </c>
      <c r="D188" s="1851" t="s">
        <v>2407</v>
      </c>
      <c r="E188" s="1851" t="s">
        <v>2408</v>
      </c>
      <c r="F188" s="1851" t="s">
        <v>2353</v>
      </c>
      <c r="G188" s="1851" t="s">
        <v>28</v>
      </c>
      <c r="H188" s="1851" t="s">
        <v>28</v>
      </c>
      <c r="I188" s="1851" t="s">
        <v>883</v>
      </c>
    </row>
    <row customHeight="1" ht="11.25">
      <c r="A189" s="1851" t="s">
        <v>2284</v>
      </c>
      <c r="B189" s="1851" t="s">
        <v>16</v>
      </c>
      <c r="C189" s="1851" t="s">
        <v>2409</v>
      </c>
      <c r="D189" s="1851" t="s">
        <v>2410</v>
      </c>
      <c r="E189" s="1851" t="s">
        <v>2411</v>
      </c>
      <c r="F189" s="1851" t="s">
        <v>2383</v>
      </c>
      <c r="G189" s="1851" t="s">
        <v>28</v>
      </c>
      <c r="H189" s="1851" t="s">
        <v>28</v>
      </c>
      <c r="I189" s="1851" t="s">
        <v>883</v>
      </c>
    </row>
    <row customHeight="1" ht="11.25">
      <c r="A190" s="1851" t="s">
        <v>2284</v>
      </c>
      <c r="B190" s="1851" t="s">
        <v>16</v>
      </c>
      <c r="C190" s="1851" t="s">
        <v>2412</v>
      </c>
      <c r="D190" s="1851" t="s">
        <v>2413</v>
      </c>
      <c r="E190" s="1851" t="s">
        <v>2414</v>
      </c>
      <c r="F190" s="1851" t="s">
        <v>2415</v>
      </c>
      <c r="G190" s="1851" t="s">
        <v>28</v>
      </c>
      <c r="H190" s="1851" t="s">
        <v>28</v>
      </c>
      <c r="I190" s="1851" t="s">
        <v>883</v>
      </c>
    </row>
    <row customHeight="1" ht="11.25">
      <c r="A191" s="1851" t="s">
        <v>2284</v>
      </c>
      <c r="B191" s="1851" t="s">
        <v>16</v>
      </c>
      <c r="C191" s="1851" t="s">
        <v>2416</v>
      </c>
      <c r="D191" s="1851" t="s">
        <v>2417</v>
      </c>
      <c r="E191" s="1851" t="s">
        <v>2418</v>
      </c>
      <c r="F191" s="1851" t="s">
        <v>2349</v>
      </c>
      <c r="G191" s="1851" t="s">
        <v>28</v>
      </c>
      <c r="H191" s="1851" t="s">
        <v>28</v>
      </c>
      <c r="I191" s="1851" t="s">
        <v>883</v>
      </c>
    </row>
    <row customHeight="1" ht="11.25">
      <c r="A192" s="1851" t="s">
        <v>2284</v>
      </c>
      <c r="B192" s="1851" t="s">
        <v>16</v>
      </c>
      <c r="C192" s="1851" t="s">
        <v>2419</v>
      </c>
      <c r="D192" s="1851" t="s">
        <v>2420</v>
      </c>
      <c r="E192" s="1851" t="s">
        <v>2421</v>
      </c>
      <c r="F192" s="1851" t="s">
        <v>2302</v>
      </c>
      <c r="G192" s="1851" t="s">
        <v>2422</v>
      </c>
      <c r="H192" s="1851" t="s">
        <v>28</v>
      </c>
      <c r="I192" s="1851" t="s">
        <v>883</v>
      </c>
    </row>
    <row customHeight="1" ht="11.25">
      <c r="A193" s="1851" t="s">
        <v>2284</v>
      </c>
      <c r="B193" s="1851" t="s">
        <v>16</v>
      </c>
      <c r="C193" s="1851" t="s">
        <v>2423</v>
      </c>
      <c r="D193" s="1851" t="s">
        <v>2424</v>
      </c>
      <c r="E193" s="1851" t="s">
        <v>2425</v>
      </c>
      <c r="F193" s="1851" t="s">
        <v>2383</v>
      </c>
      <c r="G193" s="1851" t="s">
        <v>28</v>
      </c>
      <c r="H193" s="1851" t="s">
        <v>28</v>
      </c>
      <c r="I193" s="1851" t="s">
        <v>883</v>
      </c>
    </row>
    <row customHeight="1" ht="11.25">
      <c r="A194" s="1851" t="s">
        <v>2284</v>
      </c>
      <c r="B194" s="1851" t="s">
        <v>16</v>
      </c>
      <c r="C194" s="1851" t="s">
        <v>2429</v>
      </c>
      <c r="D194" s="1851" t="s">
        <v>2430</v>
      </c>
      <c r="E194" s="1851" t="s">
        <v>2431</v>
      </c>
      <c r="F194" s="1851" t="s">
        <v>2353</v>
      </c>
      <c r="G194" s="1851" t="s">
        <v>28</v>
      </c>
      <c r="H194" s="1851" t="s">
        <v>28</v>
      </c>
      <c r="I194" s="1851" t="s">
        <v>883</v>
      </c>
    </row>
    <row customHeight="1" ht="11.25">
      <c r="A195" s="1851" t="s">
        <v>2284</v>
      </c>
      <c r="B195" s="1851" t="s">
        <v>16</v>
      </c>
      <c r="C195" s="1851" t="s">
        <v>2432</v>
      </c>
      <c r="D195" s="1851" t="s">
        <v>2433</v>
      </c>
      <c r="E195" s="1851" t="s">
        <v>2434</v>
      </c>
      <c r="F195" s="1851" t="s">
        <v>2302</v>
      </c>
      <c r="G195" s="1851" t="s">
        <v>28</v>
      </c>
      <c r="H195" s="1851" t="s">
        <v>28</v>
      </c>
      <c r="I195" s="1851" t="s">
        <v>883</v>
      </c>
    </row>
    <row customHeight="1" ht="11.25">
      <c r="A196" s="1851" t="s">
        <v>2284</v>
      </c>
      <c r="B196" s="1851" t="s">
        <v>16</v>
      </c>
      <c r="C196" s="1851" t="s">
        <v>2435</v>
      </c>
      <c r="D196" s="1851" t="s">
        <v>2436</v>
      </c>
      <c r="E196" s="1851" t="s">
        <v>2437</v>
      </c>
      <c r="F196" s="1851" t="s">
        <v>2383</v>
      </c>
      <c r="G196" s="1851" t="s">
        <v>28</v>
      </c>
      <c r="H196" s="1851" t="s">
        <v>28</v>
      </c>
      <c r="I196" s="1851" t="s">
        <v>883</v>
      </c>
    </row>
    <row customHeight="1" ht="11.25">
      <c r="A197" s="1851" t="s">
        <v>2284</v>
      </c>
      <c r="B197" s="1851" t="s">
        <v>16</v>
      </c>
      <c r="C197" s="1851" t="s">
        <v>2438</v>
      </c>
      <c r="D197" s="1851" t="s">
        <v>2439</v>
      </c>
      <c r="E197" s="1851" t="s">
        <v>2440</v>
      </c>
      <c r="F197" s="1851" t="s">
        <v>2302</v>
      </c>
      <c r="G197" s="1851" t="s">
        <v>28</v>
      </c>
      <c r="H197" s="1851" t="s">
        <v>28</v>
      </c>
      <c r="I197" s="1851" t="s">
        <v>883</v>
      </c>
    </row>
    <row customHeight="1" ht="11.25">
      <c r="A198" s="1851" t="s">
        <v>2284</v>
      </c>
      <c r="B198" s="1851" t="s">
        <v>16</v>
      </c>
      <c r="C198" s="1851" t="s">
        <v>2441</v>
      </c>
      <c r="D198" s="1851" t="s">
        <v>2442</v>
      </c>
      <c r="E198" s="1851" t="s">
        <v>2443</v>
      </c>
      <c r="F198" s="1851" t="s">
        <v>2349</v>
      </c>
      <c r="G198" s="1851" t="s">
        <v>28</v>
      </c>
      <c r="H198" s="1851" t="s">
        <v>28</v>
      </c>
      <c r="I198" s="1851" t="s">
        <v>883</v>
      </c>
    </row>
    <row customHeight="1" ht="11.25">
      <c r="A199" s="1851" t="s">
        <v>2284</v>
      </c>
      <c r="B199" s="1851" t="s">
        <v>16</v>
      </c>
      <c r="C199" s="1851" t="s">
        <v>2444</v>
      </c>
      <c r="D199" s="1851" t="s">
        <v>2445</v>
      </c>
      <c r="E199" s="1851" t="s">
        <v>2446</v>
      </c>
      <c r="F199" s="1851" t="s">
        <v>2383</v>
      </c>
      <c r="G199" s="1851" t="s">
        <v>28</v>
      </c>
      <c r="H199" s="1851" t="s">
        <v>28</v>
      </c>
      <c r="I199" s="1851" t="s">
        <v>883</v>
      </c>
    </row>
    <row customHeight="1" ht="11.25">
      <c r="A200" s="1851" t="s">
        <v>2284</v>
      </c>
      <c r="B200" s="1851" t="s">
        <v>16</v>
      </c>
      <c r="C200" s="1851" t="s">
        <v>2447</v>
      </c>
      <c r="D200" s="1851" t="s">
        <v>2448</v>
      </c>
      <c r="E200" s="1851" t="s">
        <v>2449</v>
      </c>
      <c r="F200" s="1851" t="s">
        <v>2450</v>
      </c>
      <c r="G200" s="1851" t="s">
        <v>28</v>
      </c>
      <c r="H200" s="1851" t="s">
        <v>28</v>
      </c>
      <c r="I200" s="1851" t="s">
        <v>883</v>
      </c>
    </row>
    <row customHeight="1" ht="11.25">
      <c r="A201" s="1851" t="s">
        <v>2284</v>
      </c>
      <c r="B201" s="1851" t="s">
        <v>16</v>
      </c>
      <c r="C201" s="1851" t="s">
        <v>2722</v>
      </c>
      <c r="D201" s="1851" t="s">
        <v>2723</v>
      </c>
      <c r="E201" s="1851" t="s">
        <v>2724</v>
      </c>
      <c r="F201" s="1851" t="s">
        <v>2302</v>
      </c>
      <c r="G201" s="1851" t="s">
        <v>2725</v>
      </c>
      <c r="H201" s="1851" t="s">
        <v>28</v>
      </c>
      <c r="I201" s="1851" t="s">
        <v>883</v>
      </c>
    </row>
    <row customHeight="1" ht="11.25">
      <c r="A202" s="1851" t="s">
        <v>2284</v>
      </c>
      <c r="B202" s="1851" t="s">
        <v>16</v>
      </c>
      <c r="C202" s="1851" t="s">
        <v>2460</v>
      </c>
      <c r="D202" s="1851" t="s">
        <v>2461</v>
      </c>
      <c r="E202" s="1851" t="s">
        <v>2462</v>
      </c>
      <c r="F202" s="1851" t="s">
        <v>2353</v>
      </c>
      <c r="G202" s="1851" t="s">
        <v>28</v>
      </c>
      <c r="H202" s="1851" t="s">
        <v>28</v>
      </c>
      <c r="I202" s="1851" t="s">
        <v>883</v>
      </c>
    </row>
    <row customHeight="1" ht="11.25">
      <c r="A203" s="1851" t="s">
        <v>2284</v>
      </c>
      <c r="B203" s="1851" t="s">
        <v>16</v>
      </c>
      <c r="C203" s="1851" t="s">
        <v>2726</v>
      </c>
      <c r="D203" s="1851" t="s">
        <v>2727</v>
      </c>
      <c r="E203" s="1851" t="s">
        <v>2728</v>
      </c>
      <c r="F203" s="1851" t="s">
        <v>2365</v>
      </c>
      <c r="G203" s="1851" t="s">
        <v>2729</v>
      </c>
      <c r="H203" s="1851" t="s">
        <v>28</v>
      </c>
      <c r="I203" s="1851" t="s">
        <v>883</v>
      </c>
    </row>
    <row customHeight="1" ht="11.25">
      <c r="A204" s="1851" t="s">
        <v>2284</v>
      </c>
      <c r="B204" s="1851" t="s">
        <v>16</v>
      </c>
      <c r="C204" s="1851" t="s">
        <v>2485</v>
      </c>
      <c r="D204" s="1851" t="s">
        <v>2486</v>
      </c>
      <c r="E204" s="1851" t="s">
        <v>2487</v>
      </c>
      <c r="F204" s="1851" t="s">
        <v>53</v>
      </c>
      <c r="G204" s="1851" t="s">
        <v>2488</v>
      </c>
      <c r="H204" s="1851" t="s">
        <v>28</v>
      </c>
      <c r="I204" s="1851" t="s">
        <v>883</v>
      </c>
    </row>
    <row customHeight="1" ht="11.25">
      <c r="A205" s="1851" t="s">
        <v>2284</v>
      </c>
      <c r="B205" s="1851" t="s">
        <v>16</v>
      </c>
      <c r="C205" s="1851" t="s">
        <v>2489</v>
      </c>
      <c r="D205" s="1851" t="s">
        <v>2490</v>
      </c>
      <c r="E205" s="1851" t="s">
        <v>2491</v>
      </c>
      <c r="F205" s="1851" t="s">
        <v>2302</v>
      </c>
      <c r="G205" s="1851" t="s">
        <v>2492</v>
      </c>
      <c r="H205" s="1851" t="s">
        <v>28</v>
      </c>
      <c r="I205" s="1851" t="s">
        <v>883</v>
      </c>
    </row>
    <row customHeight="1" ht="11.25">
      <c r="A206" s="1851" t="s">
        <v>2284</v>
      </c>
      <c r="B206" s="1851" t="s">
        <v>16</v>
      </c>
      <c r="C206" s="1851" t="s">
        <v>2493</v>
      </c>
      <c r="D206" s="1851" t="s">
        <v>2494</v>
      </c>
      <c r="E206" s="1851" t="s">
        <v>2495</v>
      </c>
      <c r="F206" s="1851" t="s">
        <v>2353</v>
      </c>
      <c r="G206" s="1851" t="s">
        <v>28</v>
      </c>
      <c r="H206" s="1851" t="s">
        <v>28</v>
      </c>
      <c r="I206" s="1851" t="s">
        <v>883</v>
      </c>
    </row>
    <row customHeight="1" ht="11.25">
      <c r="A207" s="1851" t="s">
        <v>2284</v>
      </c>
      <c r="B207" s="1851" t="s">
        <v>16</v>
      </c>
      <c r="C207" s="1851" t="s">
        <v>2496</v>
      </c>
      <c r="D207" s="1851" t="s">
        <v>2497</v>
      </c>
      <c r="E207" s="1851" t="s">
        <v>2498</v>
      </c>
      <c r="F207" s="1851" t="s">
        <v>2383</v>
      </c>
      <c r="G207" s="1851" t="s">
        <v>28</v>
      </c>
      <c r="H207" s="1851" t="s">
        <v>28</v>
      </c>
      <c r="I207" s="1851" t="s">
        <v>883</v>
      </c>
    </row>
    <row customHeight="1" ht="11.25">
      <c r="A208" s="1851" t="s">
        <v>2284</v>
      </c>
      <c r="B208" s="1851" t="s">
        <v>16</v>
      </c>
      <c r="C208" s="1851" t="s">
        <v>2508</v>
      </c>
      <c r="D208" s="1851" t="s">
        <v>2509</v>
      </c>
      <c r="E208" s="1851" t="s">
        <v>2510</v>
      </c>
      <c r="F208" s="1851" t="s">
        <v>2365</v>
      </c>
      <c r="G208" s="1851" t="s">
        <v>2511</v>
      </c>
      <c r="H208" s="1851" t="s">
        <v>28</v>
      </c>
      <c r="I208" s="1851" t="s">
        <v>883</v>
      </c>
    </row>
    <row customHeight="1" ht="11.25">
      <c r="A209" s="1851" t="s">
        <v>2284</v>
      </c>
      <c r="B209" s="1851" t="s">
        <v>16</v>
      </c>
      <c r="C209" s="1851" t="s">
        <v>2527</v>
      </c>
      <c r="D209" s="1851" t="s">
        <v>2528</v>
      </c>
      <c r="E209" s="1851" t="s">
        <v>2529</v>
      </c>
      <c r="F209" s="1851" t="s">
        <v>2302</v>
      </c>
      <c r="G209" s="1851" t="s">
        <v>28</v>
      </c>
      <c r="H209" s="1851" t="s">
        <v>28</v>
      </c>
      <c r="I209" s="1851" t="s">
        <v>883</v>
      </c>
    </row>
    <row customHeight="1" ht="11.25">
      <c r="A210" s="1851" t="s">
        <v>2284</v>
      </c>
      <c r="B210" s="1851" t="s">
        <v>16</v>
      </c>
      <c r="C210" s="1851" t="s">
        <v>2530</v>
      </c>
      <c r="D210" s="1851" t="s">
        <v>2531</v>
      </c>
      <c r="E210" s="1851" t="s">
        <v>2532</v>
      </c>
      <c r="F210" s="1851" t="s">
        <v>2302</v>
      </c>
      <c r="G210" s="1851" t="s">
        <v>28</v>
      </c>
      <c r="H210" s="1851" t="s">
        <v>28</v>
      </c>
      <c r="I210" s="1851" t="s">
        <v>883</v>
      </c>
    </row>
    <row customHeight="1" ht="11.25">
      <c r="A211" s="1851" t="s">
        <v>2284</v>
      </c>
      <c r="B211" s="1851" t="s">
        <v>16</v>
      </c>
      <c r="C211" s="1851" t="s">
        <v>2547</v>
      </c>
      <c r="D211" s="1851" t="s">
        <v>2545</v>
      </c>
      <c r="E211" s="1851" t="s">
        <v>2548</v>
      </c>
      <c r="F211" s="1851" t="s">
        <v>53</v>
      </c>
      <c r="G211" s="1851" t="s">
        <v>28</v>
      </c>
      <c r="H211" s="1851" t="s">
        <v>28</v>
      </c>
      <c r="I211" s="1851" t="s">
        <v>883</v>
      </c>
    </row>
    <row customHeight="1" ht="11.25">
      <c r="A212" s="1851" t="s">
        <v>2284</v>
      </c>
      <c r="B212" s="1851" t="s">
        <v>16</v>
      </c>
      <c r="C212" s="1851" t="s">
        <v>2552</v>
      </c>
      <c r="D212" s="1851" t="s">
        <v>2553</v>
      </c>
      <c r="E212" s="1851" t="s">
        <v>2554</v>
      </c>
      <c r="F212" s="1851" t="s">
        <v>2302</v>
      </c>
      <c r="G212" s="1851" t="s">
        <v>28</v>
      </c>
      <c r="H212" s="1851" t="s">
        <v>28</v>
      </c>
      <c r="I212" s="1851" t="s">
        <v>883</v>
      </c>
    </row>
    <row customHeight="1" ht="11.25">
      <c r="A213" s="1851" t="s">
        <v>2284</v>
      </c>
      <c r="B213" s="1851" t="s">
        <v>16</v>
      </c>
      <c r="C213" s="1851" t="s">
        <v>2555</v>
      </c>
      <c r="D213" s="1851" t="s">
        <v>2556</v>
      </c>
      <c r="E213" s="1851" t="s">
        <v>2557</v>
      </c>
      <c r="F213" s="1851" t="s">
        <v>2365</v>
      </c>
      <c r="G213" s="1851" t="s">
        <v>28</v>
      </c>
      <c r="H213" s="1851" t="s">
        <v>28</v>
      </c>
      <c r="I213" s="1851" t="s">
        <v>883</v>
      </c>
    </row>
    <row customHeight="1" ht="11.25">
      <c r="A214" s="1851" t="s">
        <v>2284</v>
      </c>
      <c r="B214" s="1851" t="s">
        <v>16</v>
      </c>
      <c r="C214" s="1851" t="s">
        <v>2730</v>
      </c>
      <c r="D214" s="1851" t="s">
        <v>2731</v>
      </c>
      <c r="E214" s="1851" t="s">
        <v>2732</v>
      </c>
      <c r="F214" s="1851" t="s">
        <v>2733</v>
      </c>
      <c r="G214" s="1851" t="s">
        <v>28</v>
      </c>
      <c r="H214" s="1851" t="s">
        <v>28</v>
      </c>
      <c r="I214" s="1851" t="s">
        <v>883</v>
      </c>
    </row>
    <row customHeight="1" ht="11.25">
      <c r="A215" s="1851" t="s">
        <v>2284</v>
      </c>
      <c r="B215" s="1851" t="s">
        <v>16</v>
      </c>
      <c r="C215" s="1851" t="s">
        <v>2588</v>
      </c>
      <c r="D215" s="1851" t="s">
        <v>2589</v>
      </c>
      <c r="E215" s="1851" t="s">
        <v>2590</v>
      </c>
      <c r="F215" s="1851" t="s">
        <v>2302</v>
      </c>
      <c r="G215" s="1851" t="s">
        <v>2591</v>
      </c>
      <c r="H215" s="1851" t="s">
        <v>28</v>
      </c>
      <c r="I215" s="1851" t="s">
        <v>883</v>
      </c>
    </row>
    <row customHeight="1" ht="11.25">
      <c r="A216" s="1851" t="s">
        <v>2284</v>
      </c>
      <c r="B216" s="1851" t="s">
        <v>16</v>
      </c>
      <c r="C216" s="1851" t="s">
        <v>2599</v>
      </c>
      <c r="D216" s="1851" t="s">
        <v>2600</v>
      </c>
      <c r="E216" s="1851" t="s">
        <v>2601</v>
      </c>
      <c r="F216" s="1851" t="s">
        <v>2349</v>
      </c>
      <c r="G216" s="1851" t="s">
        <v>28</v>
      </c>
      <c r="H216" s="1851" t="s">
        <v>28</v>
      </c>
      <c r="I216" s="1851" t="s">
        <v>883</v>
      </c>
    </row>
    <row customHeight="1" ht="11.25">
      <c r="A217" s="1851" t="s">
        <v>2284</v>
      </c>
      <c r="B217" s="1851" t="s">
        <v>16</v>
      </c>
      <c r="C217" s="1851" t="s">
        <v>2611</v>
      </c>
      <c r="D217" s="1851" t="s">
        <v>2612</v>
      </c>
      <c r="E217" s="1851" t="s">
        <v>2613</v>
      </c>
      <c r="F217" s="1851" t="s">
        <v>53</v>
      </c>
      <c r="G217" s="1851" t="s">
        <v>28</v>
      </c>
      <c r="H217" s="1851" t="s">
        <v>28</v>
      </c>
      <c r="I217" s="1851" t="s">
        <v>883</v>
      </c>
    </row>
    <row customHeight="1" ht="11.25">
      <c r="A218" s="1851" t="s">
        <v>2284</v>
      </c>
      <c r="B218" s="1851" t="s">
        <v>16</v>
      </c>
      <c r="C218" s="1851" t="s">
        <v>2734</v>
      </c>
      <c r="D218" s="1851" t="s">
        <v>2735</v>
      </c>
      <c r="E218" s="1851" t="s">
        <v>2732</v>
      </c>
      <c r="F218" s="1851" t="s">
        <v>53</v>
      </c>
      <c r="G218" s="1851" t="s">
        <v>2736</v>
      </c>
      <c r="H218" s="1851" t="s">
        <v>28</v>
      </c>
      <c r="I218" s="1851" t="s">
        <v>883</v>
      </c>
    </row>
    <row customHeight="1" ht="11.25">
      <c r="A219" s="1851" t="s">
        <v>2284</v>
      </c>
      <c r="B219" s="1851" t="s">
        <v>16</v>
      </c>
      <c r="C219" s="1851" t="s">
        <v>2627</v>
      </c>
      <c r="D219" s="1851" t="s">
        <v>2628</v>
      </c>
      <c r="E219" s="1851" t="s">
        <v>2629</v>
      </c>
      <c r="F219" s="1851" t="s">
        <v>2302</v>
      </c>
      <c r="G219" s="1851" t="s">
        <v>28</v>
      </c>
      <c r="H219" s="1851" t="s">
        <v>28</v>
      </c>
      <c r="I219" s="1851" t="s">
        <v>883</v>
      </c>
    </row>
    <row customHeight="1" ht="11.25">
      <c r="A220" s="1851" t="s">
        <v>2284</v>
      </c>
      <c r="B220" s="1851" t="s">
        <v>16</v>
      </c>
      <c r="C220" s="1851" t="s">
        <v>2737</v>
      </c>
      <c r="D220" s="1851" t="s">
        <v>2738</v>
      </c>
      <c r="E220" s="1851" t="s">
        <v>2739</v>
      </c>
      <c r="F220" s="1851" t="s">
        <v>2349</v>
      </c>
      <c r="G220" s="1851" t="s">
        <v>2740</v>
      </c>
      <c r="H220" s="1851" t="s">
        <v>28</v>
      </c>
      <c r="I220" s="1851" t="s">
        <v>883</v>
      </c>
    </row>
    <row customHeight="1" ht="11.25">
      <c r="A221" s="1851" t="s">
        <v>2284</v>
      </c>
      <c r="B221" s="1851" t="s">
        <v>16</v>
      </c>
      <c r="C221" s="1851" t="s">
        <v>2634</v>
      </c>
      <c r="D221" s="1851" t="s">
        <v>2635</v>
      </c>
      <c r="E221" s="1851" t="s">
        <v>2636</v>
      </c>
      <c r="F221" s="1851" t="s">
        <v>2637</v>
      </c>
      <c r="G221" s="1851" t="s">
        <v>2638</v>
      </c>
      <c r="H221" s="1851" t="s">
        <v>28</v>
      </c>
      <c r="I221" s="1851" t="s">
        <v>883</v>
      </c>
    </row>
    <row customHeight="1" ht="11.25">
      <c r="A222" s="1851" t="s">
        <v>2284</v>
      </c>
      <c r="B222" s="1851" t="s">
        <v>16</v>
      </c>
      <c r="C222" s="1851" t="s">
        <v>2639</v>
      </c>
      <c r="D222" s="1851" t="s">
        <v>2640</v>
      </c>
      <c r="E222" s="1851" t="s">
        <v>2641</v>
      </c>
      <c r="F222" s="1851" t="s">
        <v>2349</v>
      </c>
      <c r="G222" s="1851" t="s">
        <v>28</v>
      </c>
      <c r="H222" s="1851" t="s">
        <v>28</v>
      </c>
      <c r="I222" s="1851" t="s">
        <v>883</v>
      </c>
    </row>
    <row customHeight="1" ht="11.25">
      <c r="A223" s="1851" t="s">
        <v>2284</v>
      </c>
      <c r="B223" s="1851" t="s">
        <v>16</v>
      </c>
      <c r="C223" s="1851" t="s">
        <v>2645</v>
      </c>
      <c r="D223" s="1851" t="s">
        <v>2646</v>
      </c>
      <c r="E223" s="1851" t="s">
        <v>2647</v>
      </c>
      <c r="F223" s="1851" t="s">
        <v>2349</v>
      </c>
      <c r="G223" s="1851" t="s">
        <v>28</v>
      </c>
      <c r="H223" s="1851" t="s">
        <v>28</v>
      </c>
      <c r="I223" s="1851" t="s">
        <v>883</v>
      </c>
    </row>
    <row customHeight="1" ht="11.25">
      <c r="A224" s="1851" t="s">
        <v>2284</v>
      </c>
      <c r="B224" s="1851" t="s">
        <v>16</v>
      </c>
      <c r="C224" s="1851" t="s">
        <v>2648</v>
      </c>
      <c r="D224" s="1851" t="s">
        <v>2649</v>
      </c>
      <c r="E224" s="1851" t="s">
        <v>2650</v>
      </c>
      <c r="F224" s="1851" t="s">
        <v>2353</v>
      </c>
      <c r="G224" s="1851" t="s">
        <v>28</v>
      </c>
      <c r="H224" s="1851" t="s">
        <v>28</v>
      </c>
      <c r="I224" s="1851" t="s">
        <v>883</v>
      </c>
    </row>
    <row customHeight="1" ht="11.25">
      <c r="A225" s="1851" t="s">
        <v>2284</v>
      </c>
      <c r="B225" s="1851" t="s">
        <v>16</v>
      </c>
      <c r="C225" s="1851" t="s">
        <v>2741</v>
      </c>
      <c r="D225" s="1851" t="s">
        <v>2742</v>
      </c>
      <c r="E225" s="1851" t="s">
        <v>2743</v>
      </c>
      <c r="F225" s="1851" t="s">
        <v>53</v>
      </c>
      <c r="G225" s="1851" t="s">
        <v>2744</v>
      </c>
      <c r="H225" s="1851" t="s">
        <v>28</v>
      </c>
      <c r="I225" s="1851" t="s">
        <v>883</v>
      </c>
    </row>
    <row customHeight="1" ht="11.25">
      <c r="A226" s="1851" t="s">
        <v>2284</v>
      </c>
      <c r="B226" s="1851" t="s">
        <v>16</v>
      </c>
      <c r="C226" s="1851" t="s">
        <v>2655</v>
      </c>
      <c r="D226" s="1851" t="s">
        <v>2656</v>
      </c>
      <c r="E226" s="1851" t="s">
        <v>2657</v>
      </c>
      <c r="F226" s="1851" t="s">
        <v>2658</v>
      </c>
      <c r="G226" s="1851" t="s">
        <v>28</v>
      </c>
      <c r="H226" s="1851" t="s">
        <v>28</v>
      </c>
      <c r="I226" s="1851" t="s">
        <v>883</v>
      </c>
    </row>
    <row customHeight="1" ht="11.25">
      <c r="A227" s="1851" t="s">
        <v>2284</v>
      </c>
      <c r="B227" s="1851" t="s">
        <v>16</v>
      </c>
      <c r="C227" s="1851" t="s">
        <v>2745</v>
      </c>
      <c r="D227" s="1851" t="s">
        <v>2660</v>
      </c>
      <c r="E227" s="1851" t="s">
        <v>2661</v>
      </c>
      <c r="F227" s="1851" t="s">
        <v>2746</v>
      </c>
      <c r="G227" s="1851" t="s">
        <v>28</v>
      </c>
      <c r="H227" s="1851" t="s">
        <v>28</v>
      </c>
      <c r="I227" s="1851" t="s">
        <v>883</v>
      </c>
    </row>
    <row customHeight="1" ht="11.25">
      <c r="A228" s="1851" t="s">
        <v>2284</v>
      </c>
      <c r="B228" s="1851" t="s">
        <v>16</v>
      </c>
      <c r="C228" s="1851" t="s">
        <v>2659</v>
      </c>
      <c r="D228" s="1851" t="s">
        <v>2660</v>
      </c>
      <c r="E228" s="1851" t="s">
        <v>2661</v>
      </c>
      <c r="F228" s="1851" t="s">
        <v>2662</v>
      </c>
      <c r="G228" s="1851" t="s">
        <v>2663</v>
      </c>
      <c r="H228" s="1851" t="s">
        <v>28</v>
      </c>
      <c r="I228" s="1851" t="s">
        <v>883</v>
      </c>
    </row>
    <row customHeight="1" ht="11.25">
      <c r="A229" s="1851" t="s">
        <v>2284</v>
      </c>
      <c r="B229" s="1851" t="s">
        <v>16</v>
      </c>
      <c r="C229" s="1851" t="s">
        <v>2664</v>
      </c>
      <c r="D229" s="1851" t="s">
        <v>2665</v>
      </c>
      <c r="E229" s="1851" t="s">
        <v>2666</v>
      </c>
      <c r="F229" s="1851" t="s">
        <v>53</v>
      </c>
      <c r="G229" s="1851" t="s">
        <v>28</v>
      </c>
      <c r="H229" s="1851" t="s">
        <v>28</v>
      </c>
      <c r="I229" s="1851" t="s">
        <v>883</v>
      </c>
    </row>
    <row customHeight="1" ht="11.25">
      <c r="A230" s="1851" t="s">
        <v>2284</v>
      </c>
      <c r="B230" s="1851" t="s">
        <v>16</v>
      </c>
      <c r="C230" s="1851" t="s">
        <v>28</v>
      </c>
      <c r="D230" s="1851" t="s">
        <v>2667</v>
      </c>
      <c r="E230" s="1851" t="s">
        <v>2668</v>
      </c>
      <c r="F230" s="1851" t="s">
        <v>53</v>
      </c>
      <c r="G230" s="1851" t="s">
        <v>28</v>
      </c>
      <c r="H230" s="1851" t="s">
        <v>28</v>
      </c>
      <c r="I230" s="1851" t="s">
        <v>883</v>
      </c>
    </row>
    <row customHeight="1" ht="11.25">
      <c r="A231" s="1851" t="s">
        <v>2284</v>
      </c>
      <c r="B231" s="1851" t="s">
        <v>16</v>
      </c>
      <c r="C231" s="1851" t="s">
        <v>2669</v>
      </c>
      <c r="D231" s="1851" t="s">
        <v>2670</v>
      </c>
      <c r="E231" s="1851" t="s">
        <v>2671</v>
      </c>
      <c r="F231" s="1851" t="s">
        <v>2672</v>
      </c>
      <c r="G231" s="1851" t="s">
        <v>28</v>
      </c>
      <c r="H231" s="1851" t="s">
        <v>28</v>
      </c>
      <c r="I231" s="1851" t="s">
        <v>883</v>
      </c>
    </row>
    <row customHeight="1" ht="11.25">
      <c r="A232" s="1851" t="s">
        <v>2284</v>
      </c>
      <c r="B232" s="1851" t="s">
        <v>16</v>
      </c>
      <c r="C232" s="1851" t="s">
        <v>2673</v>
      </c>
      <c r="D232" s="1851" t="s">
        <v>2674</v>
      </c>
      <c r="E232" s="1851" t="s">
        <v>2675</v>
      </c>
      <c r="F232" s="1851" t="s">
        <v>2349</v>
      </c>
      <c r="G232" s="1851" t="s">
        <v>28</v>
      </c>
      <c r="H232" s="1851" t="s">
        <v>28</v>
      </c>
      <c r="I232" s="1851" t="s">
        <v>883</v>
      </c>
    </row>
    <row customHeight="1" ht="11.25">
      <c r="A233" s="1851" t="s">
        <v>2284</v>
      </c>
      <c r="B233" s="1851" t="s">
        <v>16</v>
      </c>
      <c r="C233" s="1851" t="s">
        <v>2680</v>
      </c>
      <c r="D233" s="1851" t="s">
        <v>2681</v>
      </c>
      <c r="E233" s="1851" t="s">
        <v>2682</v>
      </c>
      <c r="F233" s="1851" t="s">
        <v>2683</v>
      </c>
      <c r="G233" s="1851" t="s">
        <v>28</v>
      </c>
      <c r="H233" s="1851" t="s">
        <v>28</v>
      </c>
      <c r="I233" s="1851" t="s">
        <v>883</v>
      </c>
    </row>
    <row customHeight="1" ht="11.25">
      <c r="A234" s="1851" t="s">
        <v>2284</v>
      </c>
      <c r="B234" s="1851" t="s">
        <v>16</v>
      </c>
      <c r="C234" s="1851" t="s">
        <v>2688</v>
      </c>
      <c r="D234" s="1851" t="s">
        <v>2689</v>
      </c>
      <c r="E234" s="1851" t="s">
        <v>2682</v>
      </c>
      <c r="F234" s="1851" t="s">
        <v>2687</v>
      </c>
      <c r="G234" s="1851" t="s">
        <v>28</v>
      </c>
      <c r="H234" s="1851" t="s">
        <v>28</v>
      </c>
      <c r="I234" s="1851" t="s">
        <v>883</v>
      </c>
    </row>
    <row customHeight="1" ht="11.25">
      <c r="A235" s="1851" t="s">
        <v>2284</v>
      </c>
      <c r="B235" s="1851" t="s">
        <v>16</v>
      </c>
      <c r="C235" s="1851" t="s">
        <v>2690</v>
      </c>
      <c r="D235" s="1851" t="s">
        <v>2691</v>
      </c>
      <c r="E235" s="1851" t="s">
        <v>2692</v>
      </c>
      <c r="F235" s="1851" t="s">
        <v>53</v>
      </c>
      <c r="G235" s="1851" t="s">
        <v>28</v>
      </c>
      <c r="H235" s="1851" t="s">
        <v>28</v>
      </c>
      <c r="I235" s="1851" t="s">
        <v>883</v>
      </c>
    </row>
    <row customHeight="1" ht="11.25">
      <c r="A236" s="1851" t="s">
        <v>2284</v>
      </c>
      <c r="B236" s="1851" t="s">
        <v>16</v>
      </c>
      <c r="C236" s="1851" t="s">
        <v>2693</v>
      </c>
      <c r="D236" s="1851" t="s">
        <v>2694</v>
      </c>
      <c r="E236" s="1851" t="s">
        <v>2695</v>
      </c>
      <c r="F236" s="1851" t="s">
        <v>2696</v>
      </c>
      <c r="G236" s="1851" t="s">
        <v>28</v>
      </c>
      <c r="H236" s="1851" t="s">
        <v>28</v>
      </c>
      <c r="I236" s="1851" t="s">
        <v>883</v>
      </c>
    </row>
    <row customHeight="1" ht="11.25">
      <c r="A237" s="1851" t="s">
        <v>2284</v>
      </c>
      <c r="B237" s="1851" t="s">
        <v>16</v>
      </c>
      <c r="C237" s="1851" t="s">
        <v>2704</v>
      </c>
      <c r="D237" s="1851" t="s">
        <v>2705</v>
      </c>
      <c r="E237" s="1851" t="s">
        <v>2695</v>
      </c>
      <c r="F237" s="1851" t="s">
        <v>2706</v>
      </c>
      <c r="G237" s="1851" t="s">
        <v>28</v>
      </c>
      <c r="H237" s="1851" t="s">
        <v>28</v>
      </c>
      <c r="I237" s="1851" t="s">
        <v>883</v>
      </c>
    </row>
    <row customHeight="1" ht="11.25">
      <c r="A238" s="1851" t="s">
        <v>2284</v>
      </c>
      <c r="B238" s="1851" t="s">
        <v>16</v>
      </c>
      <c r="C238" s="1851" t="s">
        <v>2707</v>
      </c>
      <c r="D238" s="1851" t="s">
        <v>2708</v>
      </c>
      <c r="E238" s="1851" t="s">
        <v>2709</v>
      </c>
      <c r="F238" s="1851" t="s">
        <v>2365</v>
      </c>
      <c r="G238" s="1851" t="s">
        <v>28</v>
      </c>
      <c r="H238" s="1851" t="s">
        <v>28</v>
      </c>
      <c r="I238" s="1851" t="s">
        <v>883</v>
      </c>
    </row>
    <row customHeight="1" ht="11.25">
      <c r="A239" s="1851" t="s">
        <v>2284</v>
      </c>
      <c r="B239" s="1851" t="s">
        <v>16</v>
      </c>
      <c r="C239" s="1851" t="s">
        <v>2291</v>
      </c>
      <c r="D239" s="1851" t="s">
        <v>2292</v>
      </c>
      <c r="E239" s="1851" t="s">
        <v>2293</v>
      </c>
      <c r="F239" s="1851" t="s">
        <v>53</v>
      </c>
      <c r="G239" s="1851" t="s">
        <v>28</v>
      </c>
      <c r="H239" s="1851" t="s">
        <v>28</v>
      </c>
      <c r="I239" s="1851" t="s">
        <v>936</v>
      </c>
    </row>
    <row customHeight="1" ht="11.25">
      <c r="A240" s="1851" t="s">
        <v>2284</v>
      </c>
      <c r="B240" s="1851" t="s">
        <v>16</v>
      </c>
      <c r="C240" s="1851" t="s">
        <v>2710</v>
      </c>
      <c r="D240" s="1851" t="s">
        <v>2711</v>
      </c>
      <c r="E240" s="1851" t="s">
        <v>2712</v>
      </c>
      <c r="F240" s="1851" t="s">
        <v>2349</v>
      </c>
      <c r="G240" s="1851" t="s">
        <v>28</v>
      </c>
      <c r="H240" s="1851" t="s">
        <v>28</v>
      </c>
      <c r="I240" s="1851" t="s">
        <v>936</v>
      </c>
    </row>
    <row customHeight="1" ht="11.25">
      <c r="A241" s="1851" t="s">
        <v>2284</v>
      </c>
      <c r="B241" s="1851" t="s">
        <v>16</v>
      </c>
      <c r="C241" s="1851" t="s">
        <v>2299</v>
      </c>
      <c r="D241" s="1851" t="s">
        <v>2300</v>
      </c>
      <c r="E241" s="1851" t="s">
        <v>2301</v>
      </c>
      <c r="F241" s="1851" t="s">
        <v>2302</v>
      </c>
      <c r="G241" s="1851" t="s">
        <v>28</v>
      </c>
      <c r="H241" s="1851" t="s">
        <v>28</v>
      </c>
      <c r="I241" s="1851" t="s">
        <v>936</v>
      </c>
    </row>
    <row customHeight="1" ht="11.25">
      <c r="A242" s="1851" t="s">
        <v>2284</v>
      </c>
      <c r="B242" s="1851" t="s">
        <v>16</v>
      </c>
      <c r="C242" s="1851" t="s">
        <v>2303</v>
      </c>
      <c r="D242" s="1851" t="s">
        <v>2304</v>
      </c>
      <c r="E242" s="1851" t="s">
        <v>2305</v>
      </c>
      <c r="F242" s="1851" t="s">
        <v>2302</v>
      </c>
      <c r="G242" s="1851" t="s">
        <v>28</v>
      </c>
      <c r="H242" s="1851" t="s">
        <v>28</v>
      </c>
      <c r="I242" s="1851" t="s">
        <v>936</v>
      </c>
    </row>
    <row customHeight="1" ht="11.25">
      <c r="A243" s="1851" t="s">
        <v>2284</v>
      </c>
      <c r="B243" s="1851" t="s">
        <v>16</v>
      </c>
      <c r="C243" s="1851" t="s">
        <v>2310</v>
      </c>
      <c r="D243" s="1851" t="s">
        <v>2311</v>
      </c>
      <c r="E243" s="1851" t="s">
        <v>2312</v>
      </c>
      <c r="F243" s="1851" t="s">
        <v>53</v>
      </c>
      <c r="G243" s="1851" t="s">
        <v>28</v>
      </c>
      <c r="H243" s="1851" t="s">
        <v>28</v>
      </c>
      <c r="I243" s="1851" t="s">
        <v>936</v>
      </c>
    </row>
    <row customHeight="1" ht="11.25">
      <c r="A244" s="1851" t="s">
        <v>2284</v>
      </c>
      <c r="B244" s="1851" t="s">
        <v>16</v>
      </c>
      <c r="C244" s="1851" t="s">
        <v>2713</v>
      </c>
      <c r="D244" s="1851" t="s">
        <v>2714</v>
      </c>
      <c r="E244" s="1851" t="s">
        <v>2715</v>
      </c>
      <c r="F244" s="1851" t="s">
        <v>53</v>
      </c>
      <c r="G244" s="1851" t="s">
        <v>28</v>
      </c>
      <c r="H244" s="1851" t="s">
        <v>28</v>
      </c>
      <c r="I244" s="1851" t="s">
        <v>936</v>
      </c>
    </row>
    <row customHeight="1" ht="11.25">
      <c r="A245" s="1851" t="s">
        <v>2284</v>
      </c>
      <c r="B245" s="1851" t="s">
        <v>16</v>
      </c>
      <c r="C245" s="1851" t="s">
        <v>2319</v>
      </c>
      <c r="D245" s="1851" t="s">
        <v>2320</v>
      </c>
      <c r="E245" s="1851" t="s">
        <v>2321</v>
      </c>
      <c r="F245" s="1851" t="s">
        <v>53</v>
      </c>
      <c r="G245" s="1851" t="s">
        <v>28</v>
      </c>
      <c r="H245" s="1851" t="s">
        <v>28</v>
      </c>
      <c r="I245" s="1851" t="s">
        <v>936</v>
      </c>
    </row>
    <row customHeight="1" ht="11.25">
      <c r="A246" s="1851" t="s">
        <v>2284</v>
      </c>
      <c r="B246" s="1851" t="s">
        <v>16</v>
      </c>
      <c r="C246" s="1851" t="s">
        <v>2326</v>
      </c>
      <c r="D246" s="1851" t="s">
        <v>2327</v>
      </c>
      <c r="E246" s="1851" t="s">
        <v>2328</v>
      </c>
      <c r="F246" s="1851" t="s">
        <v>53</v>
      </c>
      <c r="G246" s="1851" t="s">
        <v>28</v>
      </c>
      <c r="H246" s="1851" t="s">
        <v>28</v>
      </c>
      <c r="I246" s="1851" t="s">
        <v>936</v>
      </c>
    </row>
    <row customHeight="1" ht="11.25">
      <c r="A247" s="1851" t="s">
        <v>2284</v>
      </c>
      <c r="B247" s="1851" t="s">
        <v>16</v>
      </c>
      <c r="C247" s="1851" t="s">
        <v>2342</v>
      </c>
      <c r="D247" s="1851" t="s">
        <v>2343</v>
      </c>
      <c r="E247" s="1851" t="s">
        <v>2344</v>
      </c>
      <c r="F247" s="1851" t="s">
        <v>2302</v>
      </c>
      <c r="G247" s="1851" t="s">
        <v>2345</v>
      </c>
      <c r="H247" s="1851" t="s">
        <v>28</v>
      </c>
      <c r="I247" s="1851" t="s">
        <v>936</v>
      </c>
    </row>
    <row customHeight="1" ht="11.25">
      <c r="A248" s="1851" t="s">
        <v>2284</v>
      </c>
      <c r="B248" s="1851" t="s">
        <v>16</v>
      </c>
      <c r="C248" s="1851" t="s">
        <v>2354</v>
      </c>
      <c r="D248" s="1851" t="s">
        <v>2355</v>
      </c>
      <c r="E248" s="1851" t="s">
        <v>2356</v>
      </c>
      <c r="F248" s="1851" t="s">
        <v>53</v>
      </c>
      <c r="G248" s="1851" t="s">
        <v>2357</v>
      </c>
      <c r="H248" s="1851" t="s">
        <v>28</v>
      </c>
      <c r="I248" s="1851" t="s">
        <v>936</v>
      </c>
    </row>
    <row customHeight="1" ht="11.25">
      <c r="A249" s="1851" t="s">
        <v>2284</v>
      </c>
      <c r="B249" s="1851" t="s">
        <v>16</v>
      </c>
      <c r="C249" s="1851" t="s">
        <v>28</v>
      </c>
      <c r="D249" s="1851" t="s">
        <v>2366</v>
      </c>
      <c r="E249" s="1851" t="s">
        <v>2367</v>
      </c>
      <c r="F249" s="1851" t="s">
        <v>53</v>
      </c>
      <c r="G249" s="1851" t="s">
        <v>28</v>
      </c>
      <c r="H249" s="1851" t="s">
        <v>28</v>
      </c>
      <c r="I249" s="1851" t="s">
        <v>936</v>
      </c>
    </row>
    <row customHeight="1" ht="11.25">
      <c r="A250" s="1851" t="s">
        <v>2284</v>
      </c>
      <c r="B250" s="1851" t="s">
        <v>16</v>
      </c>
      <c r="C250" s="1851" t="s">
        <v>2368</v>
      </c>
      <c r="D250" s="1851" t="s">
        <v>2369</v>
      </c>
      <c r="E250" s="1851" t="s">
        <v>2312</v>
      </c>
      <c r="F250" s="1851" t="s">
        <v>2340</v>
      </c>
      <c r="G250" s="1851" t="s">
        <v>28</v>
      </c>
      <c r="H250" s="1851" t="s">
        <v>28</v>
      </c>
      <c r="I250" s="1851" t="s">
        <v>936</v>
      </c>
    </row>
    <row customHeight="1" ht="11.25">
      <c r="A251" s="1851" t="s">
        <v>2284</v>
      </c>
      <c r="B251" s="1851" t="s">
        <v>16</v>
      </c>
      <c r="C251" s="1851" t="s">
        <v>2747</v>
      </c>
      <c r="D251" s="1851" t="s">
        <v>2748</v>
      </c>
      <c r="E251" s="1851" t="s">
        <v>2749</v>
      </c>
      <c r="F251" s="1851" t="s">
        <v>2302</v>
      </c>
      <c r="G251" s="1851" t="s">
        <v>28</v>
      </c>
      <c r="H251" s="1851" t="s">
        <v>28</v>
      </c>
      <c r="I251" s="1851" t="s">
        <v>936</v>
      </c>
    </row>
    <row customHeight="1" ht="11.25">
      <c r="A252" s="1851" t="s">
        <v>2284</v>
      </c>
      <c r="B252" s="1851" t="s">
        <v>16</v>
      </c>
      <c r="C252" s="1851" t="s">
        <v>2719</v>
      </c>
      <c r="D252" s="1851" t="s">
        <v>2720</v>
      </c>
      <c r="E252" s="1851" t="s">
        <v>2721</v>
      </c>
      <c r="F252" s="1851" t="s">
        <v>2353</v>
      </c>
      <c r="G252" s="1851" t="s">
        <v>28</v>
      </c>
      <c r="H252" s="1851" t="s">
        <v>28</v>
      </c>
      <c r="I252" s="1851" t="s">
        <v>936</v>
      </c>
    </row>
    <row customHeight="1" ht="11.25">
      <c r="A253" s="1851" t="s">
        <v>2284</v>
      </c>
      <c r="B253" s="1851" t="s">
        <v>16</v>
      </c>
      <c r="C253" s="1851" t="s">
        <v>2396</v>
      </c>
      <c r="D253" s="1851" t="s">
        <v>2397</v>
      </c>
      <c r="E253" s="1851" t="s">
        <v>2398</v>
      </c>
      <c r="F253" s="1851" t="s">
        <v>2302</v>
      </c>
      <c r="G253" s="1851" t="s">
        <v>28</v>
      </c>
      <c r="H253" s="1851" t="s">
        <v>28</v>
      </c>
      <c r="I253" s="1851" t="s">
        <v>936</v>
      </c>
    </row>
    <row customHeight="1" ht="11.25">
      <c r="A254" s="1851" t="s">
        <v>2284</v>
      </c>
      <c r="B254" s="1851" t="s">
        <v>16</v>
      </c>
      <c r="C254" s="1851" t="s">
        <v>2399</v>
      </c>
      <c r="D254" s="1851" t="s">
        <v>2400</v>
      </c>
      <c r="E254" s="1851" t="s">
        <v>2401</v>
      </c>
      <c r="F254" s="1851" t="s">
        <v>2302</v>
      </c>
      <c r="G254" s="1851" t="s">
        <v>28</v>
      </c>
      <c r="H254" s="1851" t="s">
        <v>28</v>
      </c>
      <c r="I254" s="1851" t="s">
        <v>936</v>
      </c>
    </row>
    <row customHeight="1" ht="11.25">
      <c r="A255" s="1851" t="s">
        <v>2284</v>
      </c>
      <c r="B255" s="1851" t="s">
        <v>16</v>
      </c>
      <c r="C255" s="1851" t="s">
        <v>2402</v>
      </c>
      <c r="D255" s="1851" t="s">
        <v>2403</v>
      </c>
      <c r="E255" s="1851" t="s">
        <v>2404</v>
      </c>
      <c r="F255" s="1851" t="s">
        <v>2383</v>
      </c>
      <c r="G255" s="1851" t="s">
        <v>2405</v>
      </c>
      <c r="H255" s="1851" t="s">
        <v>28</v>
      </c>
      <c r="I255" s="1851" t="s">
        <v>936</v>
      </c>
    </row>
    <row customHeight="1" ht="11.25">
      <c r="A256" s="1851" t="s">
        <v>2284</v>
      </c>
      <c r="B256" s="1851" t="s">
        <v>16</v>
      </c>
      <c r="C256" s="1851" t="s">
        <v>2409</v>
      </c>
      <c r="D256" s="1851" t="s">
        <v>2410</v>
      </c>
      <c r="E256" s="1851" t="s">
        <v>2411</v>
      </c>
      <c r="F256" s="1851" t="s">
        <v>2383</v>
      </c>
      <c r="G256" s="1851" t="s">
        <v>28</v>
      </c>
      <c r="H256" s="1851" t="s">
        <v>28</v>
      </c>
      <c r="I256" s="1851" t="s">
        <v>936</v>
      </c>
    </row>
    <row customHeight="1" ht="11.25">
      <c r="A257" s="1851" t="s">
        <v>2284</v>
      </c>
      <c r="B257" s="1851" t="s">
        <v>16</v>
      </c>
      <c r="C257" s="1851" t="s">
        <v>2429</v>
      </c>
      <c r="D257" s="1851" t="s">
        <v>2430</v>
      </c>
      <c r="E257" s="1851" t="s">
        <v>2431</v>
      </c>
      <c r="F257" s="1851" t="s">
        <v>2353</v>
      </c>
      <c r="G257" s="1851" t="s">
        <v>28</v>
      </c>
      <c r="H257" s="1851" t="s">
        <v>28</v>
      </c>
      <c r="I257" s="1851" t="s">
        <v>936</v>
      </c>
    </row>
    <row customHeight="1" ht="11.25">
      <c r="A258" s="1851" t="s">
        <v>2284</v>
      </c>
      <c r="B258" s="1851" t="s">
        <v>16</v>
      </c>
      <c r="C258" s="1851" t="s">
        <v>2432</v>
      </c>
      <c r="D258" s="1851" t="s">
        <v>2433</v>
      </c>
      <c r="E258" s="1851" t="s">
        <v>2434</v>
      </c>
      <c r="F258" s="1851" t="s">
        <v>2302</v>
      </c>
      <c r="G258" s="1851" t="s">
        <v>28</v>
      </c>
      <c r="H258" s="1851" t="s">
        <v>28</v>
      </c>
      <c r="I258" s="1851" t="s">
        <v>936</v>
      </c>
    </row>
    <row customHeight="1" ht="11.25">
      <c r="A259" s="1851" t="s">
        <v>2284</v>
      </c>
      <c r="B259" s="1851" t="s">
        <v>16</v>
      </c>
      <c r="C259" s="1851" t="s">
        <v>2435</v>
      </c>
      <c r="D259" s="1851" t="s">
        <v>2436</v>
      </c>
      <c r="E259" s="1851" t="s">
        <v>2437</v>
      </c>
      <c r="F259" s="1851" t="s">
        <v>2383</v>
      </c>
      <c r="G259" s="1851" t="s">
        <v>28</v>
      </c>
      <c r="H259" s="1851" t="s">
        <v>28</v>
      </c>
      <c r="I259" s="1851" t="s">
        <v>936</v>
      </c>
    </row>
    <row customHeight="1" ht="11.25">
      <c r="A260" s="1851" t="s">
        <v>2284</v>
      </c>
      <c r="B260" s="1851" t="s">
        <v>16</v>
      </c>
      <c r="C260" s="1851" t="s">
        <v>2438</v>
      </c>
      <c r="D260" s="1851" t="s">
        <v>2439</v>
      </c>
      <c r="E260" s="1851" t="s">
        <v>2440</v>
      </c>
      <c r="F260" s="1851" t="s">
        <v>2302</v>
      </c>
      <c r="G260" s="1851" t="s">
        <v>28</v>
      </c>
      <c r="H260" s="1851" t="s">
        <v>28</v>
      </c>
      <c r="I260" s="1851" t="s">
        <v>936</v>
      </c>
    </row>
    <row customHeight="1" ht="11.25">
      <c r="A261" s="1851" t="s">
        <v>2284</v>
      </c>
      <c r="B261" s="1851" t="s">
        <v>16</v>
      </c>
      <c r="C261" s="1851" t="s">
        <v>2444</v>
      </c>
      <c r="D261" s="1851" t="s">
        <v>2445</v>
      </c>
      <c r="E261" s="1851" t="s">
        <v>2446</v>
      </c>
      <c r="F261" s="1851" t="s">
        <v>2383</v>
      </c>
      <c r="G261" s="1851" t="s">
        <v>28</v>
      </c>
      <c r="H261" s="1851" t="s">
        <v>28</v>
      </c>
      <c r="I261" s="1851" t="s">
        <v>936</v>
      </c>
    </row>
    <row customHeight="1" ht="11.25">
      <c r="A262" s="1851" t="s">
        <v>2284</v>
      </c>
      <c r="B262" s="1851" t="s">
        <v>16</v>
      </c>
      <c r="C262" s="1851" t="s">
        <v>2447</v>
      </c>
      <c r="D262" s="1851" t="s">
        <v>2448</v>
      </c>
      <c r="E262" s="1851" t="s">
        <v>2449</v>
      </c>
      <c r="F262" s="1851" t="s">
        <v>2450</v>
      </c>
      <c r="G262" s="1851" t="s">
        <v>28</v>
      </c>
      <c r="H262" s="1851" t="s">
        <v>28</v>
      </c>
      <c r="I262" s="1851" t="s">
        <v>936</v>
      </c>
    </row>
    <row customHeight="1" ht="11.25">
      <c r="A263" s="1851" t="s">
        <v>2284</v>
      </c>
      <c r="B263" s="1851" t="s">
        <v>16</v>
      </c>
      <c r="C263" s="1851" t="s">
        <v>2750</v>
      </c>
      <c r="D263" s="1851" t="s">
        <v>2751</v>
      </c>
      <c r="E263" s="1851" t="s">
        <v>2752</v>
      </c>
      <c r="F263" s="1851" t="s">
        <v>53</v>
      </c>
      <c r="G263" s="1851" t="s">
        <v>28</v>
      </c>
      <c r="H263" s="1851" t="s">
        <v>28</v>
      </c>
      <c r="I263" s="1851" t="s">
        <v>936</v>
      </c>
    </row>
    <row customHeight="1" ht="11.25">
      <c r="A264" s="1851" t="s">
        <v>2284</v>
      </c>
      <c r="B264" s="1851" t="s">
        <v>16</v>
      </c>
      <c r="C264" s="1851" t="s">
        <v>2722</v>
      </c>
      <c r="D264" s="1851" t="s">
        <v>2723</v>
      </c>
      <c r="E264" s="1851" t="s">
        <v>2724</v>
      </c>
      <c r="F264" s="1851" t="s">
        <v>2302</v>
      </c>
      <c r="G264" s="1851" t="s">
        <v>2725</v>
      </c>
      <c r="H264" s="1851" t="s">
        <v>28</v>
      </c>
      <c r="I264" s="1851" t="s">
        <v>936</v>
      </c>
    </row>
    <row customHeight="1" ht="11.25">
      <c r="A265" s="1851" t="s">
        <v>2284</v>
      </c>
      <c r="B265" s="1851" t="s">
        <v>16</v>
      </c>
      <c r="C265" s="1851" t="s">
        <v>2726</v>
      </c>
      <c r="D265" s="1851" t="s">
        <v>2727</v>
      </c>
      <c r="E265" s="1851" t="s">
        <v>2728</v>
      </c>
      <c r="F265" s="1851" t="s">
        <v>2365</v>
      </c>
      <c r="G265" s="1851" t="s">
        <v>2729</v>
      </c>
      <c r="H265" s="1851" t="s">
        <v>28</v>
      </c>
      <c r="I265" s="1851" t="s">
        <v>936</v>
      </c>
    </row>
    <row customHeight="1" ht="11.25">
      <c r="A266" s="1851" t="s">
        <v>2284</v>
      </c>
      <c r="B266" s="1851" t="s">
        <v>16</v>
      </c>
      <c r="C266" s="1851" t="s">
        <v>2485</v>
      </c>
      <c r="D266" s="1851" t="s">
        <v>2486</v>
      </c>
      <c r="E266" s="1851" t="s">
        <v>2487</v>
      </c>
      <c r="F266" s="1851" t="s">
        <v>53</v>
      </c>
      <c r="G266" s="1851" t="s">
        <v>2488</v>
      </c>
      <c r="H266" s="1851" t="s">
        <v>28</v>
      </c>
      <c r="I266" s="1851" t="s">
        <v>936</v>
      </c>
    </row>
    <row customHeight="1" ht="11.25">
      <c r="A267" s="1851" t="s">
        <v>2284</v>
      </c>
      <c r="B267" s="1851" t="s">
        <v>16</v>
      </c>
      <c r="C267" s="1851" t="s">
        <v>2496</v>
      </c>
      <c r="D267" s="1851" t="s">
        <v>2497</v>
      </c>
      <c r="E267" s="1851" t="s">
        <v>2498</v>
      </c>
      <c r="F267" s="1851" t="s">
        <v>2383</v>
      </c>
      <c r="G267" s="1851" t="s">
        <v>28</v>
      </c>
      <c r="H267" s="1851" t="s">
        <v>28</v>
      </c>
      <c r="I267" s="1851" t="s">
        <v>936</v>
      </c>
    </row>
    <row customHeight="1" ht="11.25">
      <c r="A268" s="1851" t="s">
        <v>2284</v>
      </c>
      <c r="B268" s="1851" t="s">
        <v>16</v>
      </c>
      <c r="C268" s="1851" t="s">
        <v>2527</v>
      </c>
      <c r="D268" s="1851" t="s">
        <v>2528</v>
      </c>
      <c r="E268" s="1851" t="s">
        <v>2529</v>
      </c>
      <c r="F268" s="1851" t="s">
        <v>2302</v>
      </c>
      <c r="G268" s="1851" t="s">
        <v>28</v>
      </c>
      <c r="H268" s="1851" t="s">
        <v>28</v>
      </c>
      <c r="I268" s="1851" t="s">
        <v>936</v>
      </c>
    </row>
    <row customHeight="1" ht="11.25">
      <c r="A269" s="1851" t="s">
        <v>2284</v>
      </c>
      <c r="B269" s="1851" t="s">
        <v>16</v>
      </c>
      <c r="C269" s="1851" t="s">
        <v>2530</v>
      </c>
      <c r="D269" s="1851" t="s">
        <v>2531</v>
      </c>
      <c r="E269" s="1851" t="s">
        <v>2532</v>
      </c>
      <c r="F269" s="1851" t="s">
        <v>2302</v>
      </c>
      <c r="G269" s="1851" t="s">
        <v>28</v>
      </c>
      <c r="H269" s="1851" t="s">
        <v>28</v>
      </c>
      <c r="I269" s="1851" t="s">
        <v>936</v>
      </c>
    </row>
    <row customHeight="1" ht="11.25">
      <c r="A270" s="1851" t="s">
        <v>2284</v>
      </c>
      <c r="B270" s="1851" t="s">
        <v>16</v>
      </c>
      <c r="C270" s="1851" t="s">
        <v>2547</v>
      </c>
      <c r="D270" s="1851" t="s">
        <v>2545</v>
      </c>
      <c r="E270" s="1851" t="s">
        <v>2548</v>
      </c>
      <c r="F270" s="1851" t="s">
        <v>53</v>
      </c>
      <c r="G270" s="1851" t="s">
        <v>28</v>
      </c>
      <c r="H270" s="1851" t="s">
        <v>28</v>
      </c>
      <c r="I270" s="1851" t="s">
        <v>936</v>
      </c>
    </row>
    <row customHeight="1" ht="11.25">
      <c r="A271" s="1851" t="s">
        <v>2284</v>
      </c>
      <c r="B271" s="1851" t="s">
        <v>16</v>
      </c>
      <c r="C271" s="1851" t="s">
        <v>2552</v>
      </c>
      <c r="D271" s="1851" t="s">
        <v>2553</v>
      </c>
      <c r="E271" s="1851" t="s">
        <v>2554</v>
      </c>
      <c r="F271" s="1851" t="s">
        <v>2302</v>
      </c>
      <c r="G271" s="1851" t="s">
        <v>28</v>
      </c>
      <c r="H271" s="1851" t="s">
        <v>28</v>
      </c>
      <c r="I271" s="1851" t="s">
        <v>936</v>
      </c>
    </row>
    <row customHeight="1" ht="11.25">
      <c r="A272" s="1851" t="s">
        <v>2284</v>
      </c>
      <c r="B272" s="1851" t="s">
        <v>16</v>
      </c>
      <c r="C272" s="1851" t="s">
        <v>2588</v>
      </c>
      <c r="D272" s="1851" t="s">
        <v>2589</v>
      </c>
      <c r="E272" s="1851" t="s">
        <v>2590</v>
      </c>
      <c r="F272" s="1851" t="s">
        <v>2302</v>
      </c>
      <c r="G272" s="1851" t="s">
        <v>2591</v>
      </c>
      <c r="H272" s="1851" t="s">
        <v>28</v>
      </c>
      <c r="I272" s="1851" t="s">
        <v>936</v>
      </c>
    </row>
    <row customHeight="1" ht="11.25">
      <c r="A273" s="1851" t="s">
        <v>2284</v>
      </c>
      <c r="B273" s="1851" t="s">
        <v>16</v>
      </c>
      <c r="C273" s="1851" t="s">
        <v>2599</v>
      </c>
      <c r="D273" s="1851" t="s">
        <v>2600</v>
      </c>
      <c r="E273" s="1851" t="s">
        <v>2601</v>
      </c>
      <c r="F273" s="1851" t="s">
        <v>2349</v>
      </c>
      <c r="G273" s="1851" t="s">
        <v>28</v>
      </c>
      <c r="H273" s="1851" t="s">
        <v>28</v>
      </c>
      <c r="I273" s="1851" t="s">
        <v>936</v>
      </c>
    </row>
    <row customHeight="1" ht="11.25">
      <c r="A274" s="1851" t="s">
        <v>2284</v>
      </c>
      <c r="B274" s="1851" t="s">
        <v>16</v>
      </c>
      <c r="C274" s="1851" t="s">
        <v>2611</v>
      </c>
      <c r="D274" s="1851" t="s">
        <v>2612</v>
      </c>
      <c r="E274" s="1851" t="s">
        <v>2613</v>
      </c>
      <c r="F274" s="1851" t="s">
        <v>53</v>
      </c>
      <c r="G274" s="1851" t="s">
        <v>28</v>
      </c>
      <c r="H274" s="1851" t="s">
        <v>28</v>
      </c>
      <c r="I274" s="1851" t="s">
        <v>936</v>
      </c>
    </row>
    <row customHeight="1" ht="11.25">
      <c r="A275" s="1851" t="s">
        <v>2284</v>
      </c>
      <c r="B275" s="1851" t="s">
        <v>16</v>
      </c>
      <c r="C275" s="1851" t="s">
        <v>2627</v>
      </c>
      <c r="D275" s="1851" t="s">
        <v>2628</v>
      </c>
      <c r="E275" s="1851" t="s">
        <v>2629</v>
      </c>
      <c r="F275" s="1851" t="s">
        <v>2302</v>
      </c>
      <c r="G275" s="1851" t="s">
        <v>28</v>
      </c>
      <c r="H275" s="1851" t="s">
        <v>28</v>
      </c>
      <c r="I275" s="1851" t="s">
        <v>936</v>
      </c>
    </row>
    <row customHeight="1" ht="11.25">
      <c r="A276" s="1851" t="s">
        <v>2284</v>
      </c>
      <c r="B276" s="1851" t="s">
        <v>16</v>
      </c>
      <c r="C276" s="1851" t="s">
        <v>2634</v>
      </c>
      <c r="D276" s="1851" t="s">
        <v>2635</v>
      </c>
      <c r="E276" s="1851" t="s">
        <v>2636</v>
      </c>
      <c r="F276" s="1851" t="s">
        <v>2637</v>
      </c>
      <c r="G276" s="1851" t="s">
        <v>2638</v>
      </c>
      <c r="H276" s="1851" t="s">
        <v>28</v>
      </c>
      <c r="I276" s="1851" t="s">
        <v>936</v>
      </c>
    </row>
    <row customHeight="1" ht="11.25">
      <c r="A277" s="1851" t="s">
        <v>2284</v>
      </c>
      <c r="B277" s="1851" t="s">
        <v>16</v>
      </c>
      <c r="C277" s="1851" t="s">
        <v>2645</v>
      </c>
      <c r="D277" s="1851" t="s">
        <v>2646</v>
      </c>
      <c r="E277" s="1851" t="s">
        <v>2647</v>
      </c>
      <c r="F277" s="1851" t="s">
        <v>2349</v>
      </c>
      <c r="G277" s="1851" t="s">
        <v>28</v>
      </c>
      <c r="H277" s="1851" t="s">
        <v>28</v>
      </c>
      <c r="I277" s="1851" t="s">
        <v>936</v>
      </c>
    </row>
    <row customHeight="1" ht="11.25">
      <c r="A278" s="1851" t="s">
        <v>2284</v>
      </c>
      <c r="B278" s="1851" t="s">
        <v>16</v>
      </c>
      <c r="C278" s="1851" t="s">
        <v>2745</v>
      </c>
      <c r="D278" s="1851" t="s">
        <v>2660</v>
      </c>
      <c r="E278" s="1851" t="s">
        <v>2661</v>
      </c>
      <c r="F278" s="1851" t="s">
        <v>2746</v>
      </c>
      <c r="G278" s="1851" t="s">
        <v>28</v>
      </c>
      <c r="H278" s="1851" t="s">
        <v>28</v>
      </c>
      <c r="I278" s="1851" t="s">
        <v>936</v>
      </c>
    </row>
    <row customHeight="1" ht="11.25">
      <c r="A279" s="1851" t="s">
        <v>2284</v>
      </c>
      <c r="B279" s="1851" t="s">
        <v>16</v>
      </c>
      <c r="C279" s="1851" t="s">
        <v>2659</v>
      </c>
      <c r="D279" s="1851" t="s">
        <v>2660</v>
      </c>
      <c r="E279" s="1851" t="s">
        <v>2661</v>
      </c>
      <c r="F279" s="1851" t="s">
        <v>2662</v>
      </c>
      <c r="G279" s="1851" t="s">
        <v>2663</v>
      </c>
      <c r="H279" s="1851" t="s">
        <v>28</v>
      </c>
      <c r="I279" s="1851" t="s">
        <v>936</v>
      </c>
    </row>
    <row customHeight="1" ht="11.25">
      <c r="A280" s="1851" t="s">
        <v>2284</v>
      </c>
      <c r="B280" s="1851" t="s">
        <v>16</v>
      </c>
      <c r="C280" s="1851" t="s">
        <v>2664</v>
      </c>
      <c r="D280" s="1851" t="s">
        <v>2665</v>
      </c>
      <c r="E280" s="1851" t="s">
        <v>2666</v>
      </c>
      <c r="F280" s="1851" t="s">
        <v>53</v>
      </c>
      <c r="G280" s="1851" t="s">
        <v>28</v>
      </c>
      <c r="H280" s="1851" t="s">
        <v>28</v>
      </c>
      <c r="I280" s="1851" t="s">
        <v>936</v>
      </c>
    </row>
    <row customHeight="1" ht="11.25">
      <c r="A281" s="1851" t="s">
        <v>2284</v>
      </c>
      <c r="B281" s="1851" t="s">
        <v>16</v>
      </c>
      <c r="C281" s="1851" t="s">
        <v>28</v>
      </c>
      <c r="D281" s="1851" t="s">
        <v>2667</v>
      </c>
      <c r="E281" s="1851" t="s">
        <v>2668</v>
      </c>
      <c r="F281" s="1851" t="s">
        <v>53</v>
      </c>
      <c r="G281" s="1851" t="s">
        <v>28</v>
      </c>
      <c r="H281" s="1851" t="s">
        <v>28</v>
      </c>
      <c r="I281" s="1851" t="s">
        <v>936</v>
      </c>
    </row>
    <row customHeight="1" ht="11.25">
      <c r="A282" s="1851" t="s">
        <v>2284</v>
      </c>
      <c r="B282" s="1851" t="s">
        <v>16</v>
      </c>
      <c r="C282" s="1851" t="s">
        <v>2669</v>
      </c>
      <c r="D282" s="1851" t="s">
        <v>2670</v>
      </c>
      <c r="E282" s="1851" t="s">
        <v>2671</v>
      </c>
      <c r="F282" s="1851" t="s">
        <v>2672</v>
      </c>
      <c r="G282" s="1851" t="s">
        <v>28</v>
      </c>
      <c r="H282" s="1851" t="s">
        <v>28</v>
      </c>
      <c r="I282" s="1851" t="s">
        <v>936</v>
      </c>
    </row>
    <row customHeight="1" ht="11.25">
      <c r="A283" s="1851" t="s">
        <v>2284</v>
      </c>
      <c r="B283" s="1851" t="s">
        <v>16</v>
      </c>
      <c r="C283" s="1851" t="s">
        <v>2673</v>
      </c>
      <c r="D283" s="1851" t="s">
        <v>2674</v>
      </c>
      <c r="E283" s="1851" t="s">
        <v>2675</v>
      </c>
      <c r="F283" s="1851" t="s">
        <v>2349</v>
      </c>
      <c r="G283" s="1851" t="s">
        <v>28</v>
      </c>
      <c r="H283" s="1851" t="s">
        <v>28</v>
      </c>
      <c r="I283" s="1851" t="s">
        <v>936</v>
      </c>
    </row>
    <row customHeight="1" ht="11.25">
      <c r="A284" s="1851" t="s">
        <v>2284</v>
      </c>
      <c r="B284" s="1851" t="s">
        <v>16</v>
      </c>
      <c r="C284" s="1851" t="s">
        <v>2680</v>
      </c>
      <c r="D284" s="1851" t="s">
        <v>2681</v>
      </c>
      <c r="E284" s="1851" t="s">
        <v>2682</v>
      </c>
      <c r="F284" s="1851" t="s">
        <v>2683</v>
      </c>
      <c r="G284" s="1851" t="s">
        <v>28</v>
      </c>
      <c r="H284" s="1851" t="s">
        <v>28</v>
      </c>
      <c r="I284" s="1851" t="s">
        <v>936</v>
      </c>
    </row>
    <row customHeight="1" ht="11.25">
      <c r="A285" s="1851" t="s">
        <v>2284</v>
      </c>
      <c r="B285" s="1851" t="s">
        <v>16</v>
      </c>
      <c r="C285" s="1851" t="s">
        <v>2688</v>
      </c>
      <c r="D285" s="1851" t="s">
        <v>2689</v>
      </c>
      <c r="E285" s="1851" t="s">
        <v>2682</v>
      </c>
      <c r="F285" s="1851" t="s">
        <v>2687</v>
      </c>
      <c r="G285" s="1851" t="s">
        <v>28</v>
      </c>
      <c r="H285" s="1851" t="s">
        <v>28</v>
      </c>
      <c r="I285" s="1851" t="s">
        <v>936</v>
      </c>
    </row>
    <row customHeight="1" ht="11.25">
      <c r="A286" s="1851" t="s">
        <v>2284</v>
      </c>
      <c r="B286" s="1851" t="s">
        <v>16</v>
      </c>
      <c r="C286" s="1851" t="s">
        <v>2753</v>
      </c>
      <c r="D286" s="1851" t="s">
        <v>2754</v>
      </c>
      <c r="E286" s="1851" t="s">
        <v>2682</v>
      </c>
      <c r="F286" s="1851" t="s">
        <v>2755</v>
      </c>
      <c r="G286" s="1851" t="s">
        <v>28</v>
      </c>
      <c r="H286" s="1851" t="s">
        <v>28</v>
      </c>
      <c r="I286" s="1851" t="s">
        <v>936</v>
      </c>
    </row>
    <row customHeight="1" ht="11.25">
      <c r="A287" s="1851" t="s">
        <v>2284</v>
      </c>
      <c r="B287" s="1851" t="s">
        <v>16</v>
      </c>
      <c r="C287" s="1851" t="s">
        <v>2690</v>
      </c>
      <c r="D287" s="1851" t="s">
        <v>2691</v>
      </c>
      <c r="E287" s="1851" t="s">
        <v>2692</v>
      </c>
      <c r="F287" s="1851" t="s">
        <v>53</v>
      </c>
      <c r="G287" s="1851" t="s">
        <v>28</v>
      </c>
      <c r="H287" s="1851" t="s">
        <v>28</v>
      </c>
      <c r="I287" s="1851" t="s">
        <v>936</v>
      </c>
    </row>
    <row customHeight="1" ht="11.25">
      <c r="A288" s="1851" t="s">
        <v>2284</v>
      </c>
      <c r="B288" s="1851" t="s">
        <v>16</v>
      </c>
      <c r="C288" s="1851" t="s">
        <v>2693</v>
      </c>
      <c r="D288" s="1851" t="s">
        <v>2694</v>
      </c>
      <c r="E288" s="1851" t="s">
        <v>2695</v>
      </c>
      <c r="F288" s="1851" t="s">
        <v>2696</v>
      </c>
      <c r="G288" s="1851" t="s">
        <v>28</v>
      </c>
      <c r="H288" s="1851" t="s">
        <v>28</v>
      </c>
      <c r="I288" s="1851" t="s">
        <v>936</v>
      </c>
    </row>
    <row customHeight="1" ht="11.25">
      <c r="A289" s="1851" t="s">
        <v>2284</v>
      </c>
      <c r="B289" s="1851" t="s">
        <v>16</v>
      </c>
      <c r="C289" s="1851" t="s">
        <v>2704</v>
      </c>
      <c r="D289" s="1851" t="s">
        <v>2705</v>
      </c>
      <c r="E289" s="1851" t="s">
        <v>2695</v>
      </c>
      <c r="F289" s="1851" t="s">
        <v>2706</v>
      </c>
      <c r="G289" s="1851" t="s">
        <v>28</v>
      </c>
      <c r="H289" s="1851" t="s">
        <v>28</v>
      </c>
      <c r="I289" s="1851" t="s">
        <v>936</v>
      </c>
    </row>
    <row customHeight="1" ht="11.25">
      <c r="A290" s="1851" t="s">
        <v>2284</v>
      </c>
      <c r="B290" s="1851" t="s">
        <v>16</v>
      </c>
      <c r="C290" s="1851" t="s">
        <v>2707</v>
      </c>
      <c r="D290" s="1851" t="s">
        <v>2708</v>
      </c>
      <c r="E290" s="1851" t="s">
        <v>2709</v>
      </c>
      <c r="F290" s="1851" t="s">
        <v>2365</v>
      </c>
      <c r="G290" s="1851" t="s">
        <v>28</v>
      </c>
      <c r="H290" s="1851" t="s">
        <v>28</v>
      </c>
      <c r="I290" s="1851" t="s">
        <v>936</v>
      </c>
    </row>
    <row customHeight="1" ht="11.25">
      <c r="A291" s="1851" t="s">
        <v>2284</v>
      </c>
      <c r="B291" s="1851" t="s">
        <v>16</v>
      </c>
      <c r="C291" s="1851" t="s">
        <v>28</v>
      </c>
      <c r="D291" s="1851" t="s">
        <v>2366</v>
      </c>
      <c r="E291" s="1851" t="s">
        <v>2367</v>
      </c>
      <c r="F291" s="1851" t="s">
        <v>53</v>
      </c>
      <c r="G291" s="1851" t="s">
        <v>28</v>
      </c>
      <c r="H291" s="1851" t="s">
        <v>28</v>
      </c>
      <c r="I291" s="1851" t="s">
        <v>1655</v>
      </c>
    </row>
    <row customHeight="1" ht="11.25">
      <c r="A292" s="1851" t="s">
        <v>2284</v>
      </c>
      <c r="B292" s="1851" t="s">
        <v>16</v>
      </c>
      <c r="C292" s="1851" t="s">
        <v>2374</v>
      </c>
      <c r="D292" s="1851" t="s">
        <v>2375</v>
      </c>
      <c r="E292" s="1851" t="s">
        <v>2376</v>
      </c>
      <c r="F292" s="1851" t="s">
        <v>605</v>
      </c>
      <c r="G292" s="1851" t="s">
        <v>28</v>
      </c>
      <c r="H292" s="1851" t="s">
        <v>28</v>
      </c>
      <c r="I292" s="1851" t="s">
        <v>1655</v>
      </c>
    </row>
    <row customHeight="1" ht="11.25">
      <c r="A293" s="1851" t="s">
        <v>2284</v>
      </c>
      <c r="B293" s="1851" t="s">
        <v>16</v>
      </c>
      <c r="C293" s="1851" t="s">
        <v>2756</v>
      </c>
      <c r="D293" s="1851" t="s">
        <v>2757</v>
      </c>
      <c r="E293" s="1851" t="s">
        <v>2758</v>
      </c>
      <c r="F293" s="1851" t="s">
        <v>605</v>
      </c>
      <c r="G293" s="1851" t="s">
        <v>28</v>
      </c>
      <c r="H293" s="1851" t="s">
        <v>28</v>
      </c>
      <c r="I293" s="1851" t="s">
        <v>1655</v>
      </c>
    </row>
    <row customHeight="1" ht="11.25">
      <c r="A294" s="1851" t="s">
        <v>2284</v>
      </c>
      <c r="B294" s="1851" t="s">
        <v>16</v>
      </c>
      <c r="C294" s="1851" t="s">
        <v>2390</v>
      </c>
      <c r="D294" s="1851" t="s">
        <v>2391</v>
      </c>
      <c r="E294" s="1851" t="s">
        <v>2392</v>
      </c>
      <c r="F294" s="1851" t="s">
        <v>2353</v>
      </c>
      <c r="G294" s="1851" t="s">
        <v>28</v>
      </c>
      <c r="H294" s="1851" t="s">
        <v>28</v>
      </c>
      <c r="I294" s="1851" t="s">
        <v>1655</v>
      </c>
    </row>
    <row customHeight="1" ht="11.25">
      <c r="A295" s="1851" t="s">
        <v>2284</v>
      </c>
      <c r="B295" s="1851" t="s">
        <v>16</v>
      </c>
      <c r="C295" s="1851" t="s">
        <v>2399</v>
      </c>
      <c r="D295" s="1851" t="s">
        <v>2400</v>
      </c>
      <c r="E295" s="1851" t="s">
        <v>2401</v>
      </c>
      <c r="F295" s="1851" t="s">
        <v>2302</v>
      </c>
      <c r="G295" s="1851" t="s">
        <v>28</v>
      </c>
      <c r="H295" s="1851" t="s">
        <v>28</v>
      </c>
      <c r="I295" s="1851" t="s">
        <v>1655</v>
      </c>
    </row>
    <row customHeight="1" ht="11.25">
      <c r="A296" s="1851" t="s">
        <v>2284</v>
      </c>
      <c r="B296" s="1851" t="s">
        <v>16</v>
      </c>
      <c r="C296" s="1851" t="s">
        <v>2406</v>
      </c>
      <c r="D296" s="1851" t="s">
        <v>2407</v>
      </c>
      <c r="E296" s="1851" t="s">
        <v>2408</v>
      </c>
      <c r="F296" s="1851" t="s">
        <v>2353</v>
      </c>
      <c r="G296" s="1851" t="s">
        <v>28</v>
      </c>
      <c r="H296" s="1851" t="s">
        <v>28</v>
      </c>
      <c r="I296" s="1851" t="s">
        <v>1655</v>
      </c>
    </row>
    <row customHeight="1" ht="11.25">
      <c r="A297" s="1851" t="s">
        <v>2284</v>
      </c>
      <c r="B297" s="1851" t="s">
        <v>16</v>
      </c>
      <c r="C297" s="1851" t="s">
        <v>2423</v>
      </c>
      <c r="D297" s="1851" t="s">
        <v>2424</v>
      </c>
      <c r="E297" s="1851" t="s">
        <v>2425</v>
      </c>
      <c r="F297" s="1851" t="s">
        <v>2383</v>
      </c>
      <c r="G297" s="1851" t="s">
        <v>28</v>
      </c>
      <c r="H297" s="1851" t="s">
        <v>28</v>
      </c>
      <c r="I297" s="1851" t="s">
        <v>1655</v>
      </c>
    </row>
    <row customHeight="1" ht="11.25">
      <c r="A298" s="1851" t="s">
        <v>2284</v>
      </c>
      <c r="B298" s="1851" t="s">
        <v>16</v>
      </c>
      <c r="C298" s="1851" t="s">
        <v>2441</v>
      </c>
      <c r="D298" s="1851" t="s">
        <v>2442</v>
      </c>
      <c r="E298" s="1851" t="s">
        <v>2443</v>
      </c>
      <c r="F298" s="1851" t="s">
        <v>2349</v>
      </c>
      <c r="G298" s="1851" t="s">
        <v>28</v>
      </c>
      <c r="H298" s="1851" t="s">
        <v>28</v>
      </c>
      <c r="I298" s="1851" t="s">
        <v>1655</v>
      </c>
    </row>
    <row customHeight="1" ht="11.25">
      <c r="A299" s="1851" t="s">
        <v>2284</v>
      </c>
      <c r="B299" s="1851" t="s">
        <v>16</v>
      </c>
      <c r="C299" s="1851" t="s">
        <v>2759</v>
      </c>
      <c r="D299" s="1851" t="s">
        <v>2760</v>
      </c>
      <c r="E299" s="1851" t="s">
        <v>2761</v>
      </c>
      <c r="F299" s="1851" t="s">
        <v>53</v>
      </c>
      <c r="G299" s="1851" t="s">
        <v>28</v>
      </c>
      <c r="H299" s="1851" t="s">
        <v>28</v>
      </c>
      <c r="I299" s="1851" t="s">
        <v>1655</v>
      </c>
    </row>
    <row customHeight="1" ht="11.25">
      <c r="A300" s="1851" t="s">
        <v>2284</v>
      </c>
      <c r="B300" s="1851" t="s">
        <v>16</v>
      </c>
      <c r="C300" s="1851" t="s">
        <v>2726</v>
      </c>
      <c r="D300" s="1851" t="s">
        <v>2727</v>
      </c>
      <c r="E300" s="1851" t="s">
        <v>2728</v>
      </c>
      <c r="F300" s="1851" t="s">
        <v>2365</v>
      </c>
      <c r="G300" s="1851" t="s">
        <v>2729</v>
      </c>
      <c r="H300" s="1851" t="s">
        <v>28</v>
      </c>
      <c r="I300" s="1851" t="s">
        <v>1655</v>
      </c>
    </row>
    <row customHeight="1" ht="11.25">
      <c r="A301" s="1851" t="s">
        <v>2284</v>
      </c>
      <c r="B301" s="1851" t="s">
        <v>16</v>
      </c>
      <c r="C301" s="1851" t="s">
        <v>2762</v>
      </c>
      <c r="D301" s="1851" t="s">
        <v>2763</v>
      </c>
      <c r="E301" s="1851" t="s">
        <v>2764</v>
      </c>
      <c r="F301" s="1851" t="s">
        <v>53</v>
      </c>
      <c r="G301" s="1851" t="s">
        <v>28</v>
      </c>
      <c r="H301" s="1851" t="s">
        <v>28</v>
      </c>
      <c r="I301" s="1851" t="s">
        <v>1655</v>
      </c>
    </row>
    <row customHeight="1" ht="11.25">
      <c r="A302" s="1851" t="s">
        <v>2284</v>
      </c>
      <c r="B302" s="1851" t="s">
        <v>16</v>
      </c>
      <c r="C302" s="1851" t="s">
        <v>2765</v>
      </c>
      <c r="D302" s="1851" t="s">
        <v>2766</v>
      </c>
      <c r="E302" s="1851" t="s">
        <v>2767</v>
      </c>
      <c r="F302" s="1851" t="s">
        <v>53</v>
      </c>
      <c r="G302" s="1851" t="s">
        <v>28</v>
      </c>
      <c r="H302" s="1851" t="s">
        <v>28</v>
      </c>
      <c r="I302" s="1851" t="s">
        <v>1655</v>
      </c>
    </row>
    <row customHeight="1" ht="11.25">
      <c r="A303" s="1851" t="s">
        <v>2284</v>
      </c>
      <c r="B303" s="1851" t="s">
        <v>16</v>
      </c>
      <c r="C303" s="1851" t="s">
        <v>2768</v>
      </c>
      <c r="D303" s="1851" t="s">
        <v>2769</v>
      </c>
      <c r="E303" s="1851" t="s">
        <v>2770</v>
      </c>
      <c r="F303" s="1851" t="s">
        <v>2771</v>
      </c>
      <c r="G303" s="1851" t="s">
        <v>28</v>
      </c>
      <c r="H303" s="1851" t="s">
        <v>28</v>
      </c>
      <c r="I303" s="1851" t="s">
        <v>1655</v>
      </c>
    </row>
    <row customHeight="1" ht="11.25">
      <c r="A304" s="1851" t="s">
        <v>2284</v>
      </c>
      <c r="B304" s="1851" t="s">
        <v>16</v>
      </c>
      <c r="C304" s="1851" t="s">
        <v>2772</v>
      </c>
      <c r="D304" s="1851" t="s">
        <v>2773</v>
      </c>
      <c r="E304" s="1851" t="s">
        <v>2774</v>
      </c>
      <c r="F304" s="1851" t="s">
        <v>53</v>
      </c>
      <c r="G304" s="1851" t="s">
        <v>28</v>
      </c>
      <c r="H304" s="1851" t="s">
        <v>28</v>
      </c>
      <c r="I304" s="1851" t="s">
        <v>1655</v>
      </c>
    </row>
    <row customHeight="1" ht="11.25">
      <c r="A305" s="1851" t="s">
        <v>2284</v>
      </c>
      <c r="B305" s="1851" t="s">
        <v>16</v>
      </c>
      <c r="C305" s="1851" t="s">
        <v>2775</v>
      </c>
      <c r="D305" s="1851" t="s">
        <v>2776</v>
      </c>
      <c r="E305" s="1851" t="s">
        <v>2777</v>
      </c>
      <c r="F305" s="1851" t="s">
        <v>53</v>
      </c>
      <c r="G305" s="1851" t="s">
        <v>28</v>
      </c>
      <c r="H305" s="1851" t="s">
        <v>28</v>
      </c>
      <c r="I305" s="1851" t="s">
        <v>1655</v>
      </c>
    </row>
    <row customHeight="1" ht="11.25">
      <c r="A306" s="1851" t="s">
        <v>2284</v>
      </c>
      <c r="B306" s="1851" t="s">
        <v>16</v>
      </c>
      <c r="C306" s="1851" t="s">
        <v>2778</v>
      </c>
      <c r="D306" s="1851" t="s">
        <v>2779</v>
      </c>
      <c r="E306" s="1851" t="s">
        <v>2780</v>
      </c>
      <c r="F306" s="1851" t="s">
        <v>2353</v>
      </c>
      <c r="G306" s="1851" t="s">
        <v>28</v>
      </c>
      <c r="H306" s="1851" t="s">
        <v>28</v>
      </c>
      <c r="I306" s="1851" t="s">
        <v>1655</v>
      </c>
    </row>
    <row customHeight="1" ht="11.25">
      <c r="A307" s="1851" t="s">
        <v>2284</v>
      </c>
      <c r="B307" s="1851" t="s">
        <v>16</v>
      </c>
      <c r="C307" s="1851" t="s">
        <v>2781</v>
      </c>
      <c r="D307" s="1851" t="s">
        <v>2782</v>
      </c>
      <c r="E307" s="1851" t="s">
        <v>2783</v>
      </c>
      <c r="F307" s="1851" t="s">
        <v>2784</v>
      </c>
      <c r="G307" s="1851" t="s">
        <v>28</v>
      </c>
      <c r="H307" s="1851" t="s">
        <v>28</v>
      </c>
      <c r="I307" s="1851" t="s">
        <v>1655</v>
      </c>
    </row>
    <row customHeight="1" ht="11.25">
      <c r="A308" s="1851" t="s">
        <v>2284</v>
      </c>
      <c r="B308" s="1851" t="s">
        <v>16</v>
      </c>
      <c r="C308" s="1851" t="s">
        <v>2785</v>
      </c>
      <c r="D308" s="1851" t="s">
        <v>2786</v>
      </c>
      <c r="E308" s="1851" t="s">
        <v>2787</v>
      </c>
      <c r="F308" s="1851" t="s">
        <v>53</v>
      </c>
      <c r="G308" s="1851" t="s">
        <v>28</v>
      </c>
      <c r="H308" s="1851" t="s">
        <v>28</v>
      </c>
      <c r="I308" s="1851" t="s">
        <v>1655</v>
      </c>
    </row>
    <row customHeight="1" ht="11.25">
      <c r="A309" s="1851" t="s">
        <v>2284</v>
      </c>
      <c r="B309" s="1851" t="s">
        <v>16</v>
      </c>
      <c r="C309" s="1851" t="s">
        <v>2788</v>
      </c>
      <c r="D309" s="1851" t="s">
        <v>2789</v>
      </c>
      <c r="E309" s="1851" t="s">
        <v>2790</v>
      </c>
      <c r="F309" s="1851" t="s">
        <v>53</v>
      </c>
      <c r="G309" s="1851" t="s">
        <v>28</v>
      </c>
      <c r="H309" s="1851" t="s">
        <v>28</v>
      </c>
      <c r="I309" s="1851" t="s">
        <v>1655</v>
      </c>
    </row>
    <row customHeight="1" ht="11.25">
      <c r="A310" s="1851" t="s">
        <v>2284</v>
      </c>
      <c r="B310" s="1851" t="s">
        <v>16</v>
      </c>
      <c r="C310" s="1851" t="s">
        <v>2791</v>
      </c>
      <c r="D310" s="1851" t="s">
        <v>2792</v>
      </c>
      <c r="E310" s="1851" t="s">
        <v>2793</v>
      </c>
      <c r="F310" s="1851" t="s">
        <v>2353</v>
      </c>
      <c r="G310" s="1851" t="s">
        <v>28</v>
      </c>
      <c r="H310" s="1851" t="s">
        <v>28</v>
      </c>
      <c r="I310" s="1851" t="s">
        <v>1655</v>
      </c>
    </row>
    <row customHeight="1" ht="11.25">
      <c r="A311" s="1851" t="s">
        <v>2284</v>
      </c>
      <c r="B311" s="1851" t="s">
        <v>16</v>
      </c>
      <c r="C311" s="1851" t="s">
        <v>2794</v>
      </c>
      <c r="D311" s="1851" t="s">
        <v>2795</v>
      </c>
      <c r="E311" s="1851" t="s">
        <v>2796</v>
      </c>
      <c r="F311" s="1851" t="s">
        <v>53</v>
      </c>
      <c r="G311" s="1851" t="s">
        <v>28</v>
      </c>
      <c r="H311" s="1851" t="s">
        <v>28</v>
      </c>
      <c r="I311" s="1851" t="s">
        <v>1655</v>
      </c>
    </row>
    <row customHeight="1" ht="11.25">
      <c r="A312" s="1851" t="s">
        <v>2284</v>
      </c>
      <c r="B312" s="1851" t="s">
        <v>16</v>
      </c>
      <c r="C312" s="1851" t="s">
        <v>2639</v>
      </c>
      <c r="D312" s="1851" t="s">
        <v>2640</v>
      </c>
      <c r="E312" s="1851" t="s">
        <v>2641</v>
      </c>
      <c r="F312" s="1851" t="s">
        <v>2349</v>
      </c>
      <c r="G312" s="1851" t="s">
        <v>28</v>
      </c>
      <c r="H312" s="1851" t="s">
        <v>28</v>
      </c>
      <c r="I312" s="1851" t="s">
        <v>1655</v>
      </c>
    </row>
    <row customHeight="1" ht="11.25">
      <c r="A313" s="1851" t="s">
        <v>2284</v>
      </c>
      <c r="B313" s="1851" t="s">
        <v>16</v>
      </c>
      <c r="C313" s="1851" t="s">
        <v>2645</v>
      </c>
      <c r="D313" s="1851" t="s">
        <v>2646</v>
      </c>
      <c r="E313" s="1851" t="s">
        <v>2647</v>
      </c>
      <c r="F313" s="1851" t="s">
        <v>2349</v>
      </c>
      <c r="G313" s="1851" t="s">
        <v>28</v>
      </c>
      <c r="H313" s="1851" t="s">
        <v>28</v>
      </c>
      <c r="I313" s="1851" t="s">
        <v>1655</v>
      </c>
    </row>
    <row customHeight="1" ht="11.25">
      <c r="A314" s="1851" t="s">
        <v>2284</v>
      </c>
      <c r="B314" s="1851" t="s">
        <v>16</v>
      </c>
      <c r="C314" s="1851" t="s">
        <v>28</v>
      </c>
      <c r="D314" s="1851" t="s">
        <v>2667</v>
      </c>
      <c r="E314" s="1851" t="s">
        <v>2668</v>
      </c>
      <c r="F314" s="1851" t="s">
        <v>53</v>
      </c>
      <c r="G314" s="1851" t="s">
        <v>28</v>
      </c>
      <c r="H314" s="1851" t="s">
        <v>28</v>
      </c>
      <c r="I314" s="1851" t="s">
        <v>1655</v>
      </c>
    </row>
    <row customHeight="1" ht="11.25">
      <c r="A315" s="1851" t="s">
        <v>2284</v>
      </c>
      <c r="B315" s="1851" t="s">
        <v>16</v>
      </c>
      <c r="C315" s="1851" t="s">
        <v>2673</v>
      </c>
      <c r="D315" s="1851" t="s">
        <v>2674</v>
      </c>
      <c r="E315" s="1851" t="s">
        <v>2675</v>
      </c>
      <c r="F315" s="1851" t="s">
        <v>2349</v>
      </c>
      <c r="G315" s="1851" t="s">
        <v>28</v>
      </c>
      <c r="H315" s="1851" t="s">
        <v>28</v>
      </c>
      <c r="I315" s="1851" t="s">
        <v>1655</v>
      </c>
    </row>
    <row customHeight="1" ht="11.25">
      <c r="A316" s="1851" t="s">
        <v>2284</v>
      </c>
      <c r="B316" s="1851" t="s">
        <v>16</v>
      </c>
      <c r="C316" s="1851" t="s">
        <v>2707</v>
      </c>
      <c r="D316" s="1851" t="s">
        <v>2708</v>
      </c>
      <c r="E316" s="1851" t="s">
        <v>2709</v>
      </c>
      <c r="F316" s="1851" t="s">
        <v>2365</v>
      </c>
      <c r="G316" s="1851" t="s">
        <v>28</v>
      </c>
      <c r="H316" s="1851" t="s">
        <v>28</v>
      </c>
      <c r="I316" s="1851" t="s">
        <v>1655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2EE29-B95C-2B6F-39AB-0.CDEAA82D}"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2797</v>
      </c>
      <c r="B1" s="65" t="s">
        <v>2798</v>
      </c>
      <c r="C1" s="65" t="s">
        <v>2799</v>
      </c>
      <c r="D1" s="65" t="s">
        <v>2800</v>
      </c>
      <c r="E1" s="61" t="s">
        <v>2801</v>
      </c>
      <c r="F1" s="61" t="s">
        <v>2802</v>
      </c>
      <c r="G1" s="61" t="s">
        <v>2803</v>
      </c>
    </row>
    <row customHeight="1" ht="11.25">
      <c r="A2" s="374" t="s">
        <v>16</v>
      </c>
      <c r="B2" s="0" t="s">
        <v>2804</v>
      </c>
      <c r="C2" s="0" t="s">
        <v>2805</v>
      </c>
      <c r="D2" s="0" t="s">
        <v>2804</v>
      </c>
      <c r="E2" s="0" t="s">
        <v>2805</v>
      </c>
      <c r="F2" s="0" t="s">
        <v>2806</v>
      </c>
      <c r="G2" s="0" t="s">
        <v>111</v>
      </c>
    </row>
    <row customHeight="1" ht="11.25">
      <c r="A3" s="374" t="s">
        <v>16</v>
      </c>
      <c r="B3" s="0" t="s">
        <v>2804</v>
      </c>
      <c r="C3" s="0" t="s">
        <v>2805</v>
      </c>
      <c r="D3" s="0" t="s">
        <v>2807</v>
      </c>
      <c r="E3" s="0" t="s">
        <v>2808</v>
      </c>
      <c r="F3" s="0" t="s">
        <v>2809</v>
      </c>
      <c r="G3" s="0" t="s">
        <v>112</v>
      </c>
    </row>
    <row customHeight="1" ht="11.25">
      <c r="A4" s="374" t="s">
        <v>16</v>
      </c>
      <c r="B4" s="0" t="s">
        <v>2804</v>
      </c>
      <c r="C4" s="0" t="s">
        <v>2805</v>
      </c>
      <c r="D4" s="0" t="s">
        <v>2810</v>
      </c>
      <c r="E4" s="0" t="s">
        <v>2811</v>
      </c>
      <c r="F4" s="0" t="s">
        <v>2809</v>
      </c>
      <c r="G4" s="0" t="s">
        <v>92</v>
      </c>
    </row>
    <row customHeight="1" ht="11.25">
      <c r="A5" s="374" t="s">
        <v>16</v>
      </c>
      <c r="B5" s="0" t="s">
        <v>2804</v>
      </c>
      <c r="C5" s="0" t="s">
        <v>2805</v>
      </c>
      <c r="D5" s="0" t="s">
        <v>2812</v>
      </c>
      <c r="E5" s="0" t="s">
        <v>2813</v>
      </c>
      <c r="F5" s="0" t="s">
        <v>2809</v>
      </c>
      <c r="G5" s="0" t="s">
        <v>93</v>
      </c>
    </row>
    <row customHeight="1" ht="11.25">
      <c r="A6" s="374" t="s">
        <v>16</v>
      </c>
      <c r="B6" s="0" t="s">
        <v>2804</v>
      </c>
      <c r="C6" s="0" t="s">
        <v>2805</v>
      </c>
      <c r="D6" s="0" t="s">
        <v>2814</v>
      </c>
      <c r="E6" s="0" t="s">
        <v>2815</v>
      </c>
      <c r="F6" s="0" t="s">
        <v>2809</v>
      </c>
      <c r="G6" s="0" t="s">
        <v>113</v>
      </c>
    </row>
    <row customHeight="1" ht="11.25">
      <c r="A7" s="374" t="s">
        <v>16</v>
      </c>
      <c r="B7" s="0" t="s">
        <v>2804</v>
      </c>
      <c r="C7" s="0" t="s">
        <v>2805</v>
      </c>
      <c r="D7" s="0" t="s">
        <v>2816</v>
      </c>
      <c r="E7" s="0" t="s">
        <v>2817</v>
      </c>
      <c r="F7" s="0" t="s">
        <v>2809</v>
      </c>
      <c r="G7" s="0" t="s">
        <v>94</v>
      </c>
    </row>
    <row customHeight="1" ht="11.25">
      <c r="A8" s="374" t="s">
        <v>16</v>
      </c>
      <c r="B8" s="0" t="s">
        <v>2804</v>
      </c>
      <c r="C8" s="0" t="s">
        <v>2805</v>
      </c>
      <c r="D8" s="0" t="s">
        <v>2818</v>
      </c>
      <c r="E8" s="0" t="s">
        <v>2819</v>
      </c>
      <c r="F8" s="0" t="s">
        <v>2809</v>
      </c>
      <c r="G8" s="0" t="s">
        <v>95</v>
      </c>
    </row>
    <row customHeight="1" ht="11.25">
      <c r="A9" s="374" t="s">
        <v>16</v>
      </c>
      <c r="B9" s="0" t="s">
        <v>2804</v>
      </c>
      <c r="C9" s="0" t="s">
        <v>2805</v>
      </c>
      <c r="D9" s="0" t="s">
        <v>2820</v>
      </c>
      <c r="E9" s="0" t="s">
        <v>2821</v>
      </c>
      <c r="F9" s="0" t="s">
        <v>2809</v>
      </c>
      <c r="G9" s="0" t="s">
        <v>114</v>
      </c>
    </row>
    <row customHeight="1" ht="11.25">
      <c r="A10" s="374" t="s">
        <v>16</v>
      </c>
      <c r="B10" s="0" t="s">
        <v>2804</v>
      </c>
      <c r="C10" s="0" t="s">
        <v>2805</v>
      </c>
      <c r="D10" s="0" t="s">
        <v>2822</v>
      </c>
      <c r="E10" s="0" t="s">
        <v>2823</v>
      </c>
      <c r="F10" s="0" t="s">
        <v>2809</v>
      </c>
      <c r="G10" s="0" t="s">
        <v>150</v>
      </c>
    </row>
    <row customHeight="1" ht="11.25">
      <c r="A11" s="374" t="s">
        <v>16</v>
      </c>
      <c r="B11" s="0" t="s">
        <v>2804</v>
      </c>
      <c r="C11" s="0" t="s">
        <v>2805</v>
      </c>
      <c r="D11" s="0" t="s">
        <v>2824</v>
      </c>
      <c r="E11" s="0" t="s">
        <v>2825</v>
      </c>
      <c r="F11" s="0" t="s">
        <v>2809</v>
      </c>
      <c r="G11" s="0" t="s">
        <v>151</v>
      </c>
    </row>
    <row customHeight="1" ht="11.25">
      <c r="A12" s="374" t="s">
        <v>16</v>
      </c>
      <c r="B12" s="0" t="s">
        <v>2804</v>
      </c>
      <c r="C12" s="0" t="s">
        <v>2805</v>
      </c>
      <c r="D12" s="0" t="s">
        <v>2826</v>
      </c>
      <c r="E12" s="0" t="s">
        <v>2827</v>
      </c>
      <c r="F12" s="0" t="s">
        <v>2809</v>
      </c>
      <c r="G12" s="0" t="s">
        <v>152</v>
      </c>
    </row>
    <row customHeight="1" ht="11.25">
      <c r="A13" s="374" t="s">
        <v>16</v>
      </c>
      <c r="B13" s="0" t="s">
        <v>2804</v>
      </c>
      <c r="C13" s="0" t="s">
        <v>2805</v>
      </c>
      <c r="D13" s="0" t="s">
        <v>2828</v>
      </c>
      <c r="E13" s="0" t="s">
        <v>2829</v>
      </c>
      <c r="F13" s="0" t="s">
        <v>2809</v>
      </c>
      <c r="G13" s="0" t="s">
        <v>153</v>
      </c>
    </row>
    <row customHeight="1" ht="11.25">
      <c r="A14" s="374" t="s">
        <v>16</v>
      </c>
      <c r="B14" s="0" t="s">
        <v>2830</v>
      </c>
      <c r="C14" s="0" t="s">
        <v>2831</v>
      </c>
      <c r="D14" s="0" t="s">
        <v>2830</v>
      </c>
      <c r="E14" s="0" t="s">
        <v>2831</v>
      </c>
      <c r="F14" s="0" t="s">
        <v>2806</v>
      </c>
      <c r="G14" s="0" t="s">
        <v>154</v>
      </c>
    </row>
    <row customHeight="1" ht="11.25">
      <c r="A15" s="374" t="s">
        <v>16</v>
      </c>
      <c r="B15" s="0" t="s">
        <v>2830</v>
      </c>
      <c r="C15" s="0" t="s">
        <v>2831</v>
      </c>
      <c r="D15" s="0" t="s">
        <v>2832</v>
      </c>
      <c r="E15" s="0" t="s">
        <v>2833</v>
      </c>
      <c r="F15" s="0" t="s">
        <v>2809</v>
      </c>
      <c r="G15" s="0" t="s">
        <v>155</v>
      </c>
    </row>
    <row customHeight="1" ht="11.25">
      <c r="A16" s="374" t="s">
        <v>16</v>
      </c>
      <c r="B16" s="0" t="s">
        <v>2830</v>
      </c>
      <c r="C16" s="0" t="s">
        <v>2831</v>
      </c>
      <c r="D16" s="0" t="s">
        <v>2834</v>
      </c>
      <c r="E16" s="0" t="s">
        <v>2835</v>
      </c>
      <c r="F16" s="0" t="s">
        <v>2809</v>
      </c>
      <c r="G16" s="0" t="s">
        <v>1498</v>
      </c>
    </row>
    <row customHeight="1" ht="11.25">
      <c r="A17" s="374" t="s">
        <v>16</v>
      </c>
      <c r="B17" s="0" t="s">
        <v>2830</v>
      </c>
      <c r="C17" s="0" t="s">
        <v>2831</v>
      </c>
      <c r="D17" s="0" t="s">
        <v>2836</v>
      </c>
      <c r="E17" s="0" t="s">
        <v>2837</v>
      </c>
      <c r="F17" s="0" t="s">
        <v>2809</v>
      </c>
      <c r="G17" s="0" t="s">
        <v>1504</v>
      </c>
    </row>
    <row customHeight="1" ht="11.25">
      <c r="A18" s="374" t="s">
        <v>16</v>
      </c>
      <c r="B18" s="0" t="s">
        <v>2830</v>
      </c>
      <c r="C18" s="0" t="s">
        <v>2831</v>
      </c>
      <c r="D18" s="0" t="s">
        <v>2838</v>
      </c>
      <c r="E18" s="0" t="s">
        <v>2839</v>
      </c>
      <c r="F18" s="0" t="s">
        <v>2809</v>
      </c>
      <c r="G18" s="0" t="s">
        <v>1516</v>
      </c>
    </row>
    <row customHeight="1" ht="11.25">
      <c r="A19" s="374" t="s">
        <v>16</v>
      </c>
      <c r="B19" s="0" t="s">
        <v>2830</v>
      </c>
      <c r="C19" s="0" t="s">
        <v>2831</v>
      </c>
      <c r="D19" s="0" t="s">
        <v>2840</v>
      </c>
      <c r="E19" s="0" t="s">
        <v>2841</v>
      </c>
      <c r="F19" s="0" t="s">
        <v>2809</v>
      </c>
      <c r="G19" s="0" t="s">
        <v>1530</v>
      </c>
    </row>
    <row customHeight="1" ht="11.25">
      <c r="A20" s="374" t="s">
        <v>16</v>
      </c>
      <c r="B20" s="0" t="s">
        <v>2830</v>
      </c>
      <c r="C20" s="0" t="s">
        <v>2831</v>
      </c>
      <c r="D20" s="0" t="s">
        <v>2842</v>
      </c>
      <c r="E20" s="0" t="s">
        <v>2843</v>
      </c>
      <c r="F20" s="0" t="s">
        <v>2809</v>
      </c>
      <c r="G20" s="0" t="s">
        <v>1542</v>
      </c>
    </row>
    <row customHeight="1" ht="11.25">
      <c r="A21" s="374" t="s">
        <v>16</v>
      </c>
      <c r="B21" s="0" t="s">
        <v>2830</v>
      </c>
      <c r="C21" s="0" t="s">
        <v>2831</v>
      </c>
      <c r="D21" s="0" t="s">
        <v>2844</v>
      </c>
      <c r="E21" s="0" t="s">
        <v>2845</v>
      </c>
      <c r="F21" s="0" t="s">
        <v>2809</v>
      </c>
      <c r="G21" s="0" t="s">
        <v>1551</v>
      </c>
    </row>
    <row customHeight="1" ht="11.25">
      <c r="A22" s="374" t="s">
        <v>16</v>
      </c>
      <c r="B22" s="0" t="s">
        <v>2830</v>
      </c>
      <c r="C22" s="0" t="s">
        <v>2831</v>
      </c>
      <c r="D22" s="0" t="s">
        <v>2846</v>
      </c>
      <c r="E22" s="0" t="s">
        <v>2847</v>
      </c>
      <c r="F22" s="0" t="s">
        <v>2809</v>
      </c>
      <c r="G22" s="0" t="s">
        <v>1567</v>
      </c>
    </row>
    <row customHeight="1" ht="11.25">
      <c r="A23" s="374" t="s">
        <v>16</v>
      </c>
      <c r="B23" s="0" t="s">
        <v>2830</v>
      </c>
      <c r="C23" s="0" t="s">
        <v>2831</v>
      </c>
      <c r="D23" s="0" t="s">
        <v>2848</v>
      </c>
      <c r="E23" s="0" t="s">
        <v>2849</v>
      </c>
      <c r="F23" s="0" t="s">
        <v>2809</v>
      </c>
      <c r="G23" s="0" t="s">
        <v>1574</v>
      </c>
    </row>
    <row customHeight="1" ht="11.25">
      <c r="A24" s="374" t="s">
        <v>16</v>
      </c>
      <c r="B24" s="0" t="s">
        <v>2850</v>
      </c>
      <c r="C24" s="0" t="s">
        <v>2851</v>
      </c>
      <c r="D24" s="0" t="s">
        <v>2850</v>
      </c>
      <c r="E24" s="0" t="s">
        <v>2851</v>
      </c>
      <c r="F24" s="0" t="s">
        <v>2806</v>
      </c>
      <c r="G24" s="0" t="s">
        <v>1582</v>
      </c>
    </row>
    <row customHeight="1" ht="11.25">
      <c r="A25" s="374" t="s">
        <v>16</v>
      </c>
      <c r="B25" s="0" t="s">
        <v>2850</v>
      </c>
      <c r="C25" s="0" t="s">
        <v>2851</v>
      </c>
      <c r="D25" s="0" t="s">
        <v>2852</v>
      </c>
      <c r="E25" s="0" t="s">
        <v>2853</v>
      </c>
      <c r="F25" s="0" t="s">
        <v>2809</v>
      </c>
      <c r="G25" s="0" t="s">
        <v>1589</v>
      </c>
    </row>
    <row customHeight="1" ht="11.25">
      <c r="A26" s="374" t="s">
        <v>16</v>
      </c>
      <c r="B26" s="0" t="s">
        <v>2850</v>
      </c>
      <c r="C26" s="0" t="s">
        <v>2851</v>
      </c>
      <c r="D26" s="0" t="s">
        <v>2854</v>
      </c>
      <c r="E26" s="0" t="s">
        <v>2855</v>
      </c>
      <c r="F26" s="0" t="s">
        <v>2809</v>
      </c>
      <c r="G26" s="0" t="s">
        <v>1593</v>
      </c>
    </row>
    <row customHeight="1" ht="11.25">
      <c r="A27" s="374" t="s">
        <v>16</v>
      </c>
      <c r="B27" s="0" t="s">
        <v>2850</v>
      </c>
      <c r="C27" s="0" t="s">
        <v>2851</v>
      </c>
      <c r="D27" s="0" t="s">
        <v>2856</v>
      </c>
      <c r="E27" s="0" t="s">
        <v>2857</v>
      </c>
      <c r="F27" s="0" t="s">
        <v>2809</v>
      </c>
      <c r="G27" s="0" t="s">
        <v>1598</v>
      </c>
    </row>
    <row customHeight="1" ht="11.25">
      <c r="A28" s="374" t="s">
        <v>16</v>
      </c>
      <c r="B28" s="0" t="s">
        <v>2850</v>
      </c>
      <c r="C28" s="0" t="s">
        <v>2851</v>
      </c>
      <c r="D28" s="0" t="s">
        <v>2858</v>
      </c>
      <c r="E28" s="0" t="s">
        <v>2859</v>
      </c>
      <c r="F28" s="0" t="s">
        <v>2809</v>
      </c>
      <c r="G28" s="0" t="s">
        <v>1606</v>
      </c>
    </row>
    <row customHeight="1" ht="11.25">
      <c r="A29" s="374" t="s">
        <v>16</v>
      </c>
      <c r="B29" s="0" t="s">
        <v>2850</v>
      </c>
      <c r="C29" s="0" t="s">
        <v>2851</v>
      </c>
      <c r="D29" s="0" t="s">
        <v>2860</v>
      </c>
      <c r="E29" s="0" t="s">
        <v>2861</v>
      </c>
      <c r="F29" s="0" t="s">
        <v>2809</v>
      </c>
      <c r="G29" s="0" t="s">
        <v>1608</v>
      </c>
    </row>
    <row customHeight="1" ht="11.25">
      <c r="A30" s="374" t="s">
        <v>16</v>
      </c>
      <c r="B30" s="0" t="s">
        <v>2850</v>
      </c>
      <c r="C30" s="0" t="s">
        <v>2851</v>
      </c>
      <c r="D30" s="0" t="s">
        <v>2862</v>
      </c>
      <c r="E30" s="0" t="s">
        <v>2863</v>
      </c>
      <c r="F30" s="0" t="s">
        <v>2809</v>
      </c>
      <c r="G30" s="0" t="s">
        <v>1611</v>
      </c>
    </row>
    <row customHeight="1" ht="11.25">
      <c r="A31" s="374" t="s">
        <v>16</v>
      </c>
      <c r="B31" s="0" t="s">
        <v>2850</v>
      </c>
      <c r="C31" s="0" t="s">
        <v>2851</v>
      </c>
      <c r="D31" s="0" t="s">
        <v>2864</v>
      </c>
      <c r="E31" s="0" t="s">
        <v>2865</v>
      </c>
      <c r="F31" s="0" t="s">
        <v>2809</v>
      </c>
      <c r="G31" s="0" t="s">
        <v>1617</v>
      </c>
    </row>
    <row customHeight="1" ht="11.25">
      <c r="A32" s="374" t="s">
        <v>16</v>
      </c>
      <c r="B32" s="0" t="s">
        <v>2850</v>
      </c>
      <c r="C32" s="0" t="s">
        <v>2851</v>
      </c>
      <c r="D32" s="0" t="s">
        <v>2866</v>
      </c>
      <c r="E32" s="0" t="s">
        <v>2867</v>
      </c>
      <c r="F32" s="0" t="s">
        <v>2809</v>
      </c>
      <c r="G32" s="0" t="s">
        <v>1619</v>
      </c>
    </row>
    <row customHeight="1" ht="11.25">
      <c r="A33" s="374" t="s">
        <v>16</v>
      </c>
      <c r="B33" s="0" t="s">
        <v>2850</v>
      </c>
      <c r="C33" s="0" t="s">
        <v>2851</v>
      </c>
      <c r="D33" s="0" t="s">
        <v>2868</v>
      </c>
      <c r="E33" s="0" t="s">
        <v>2869</v>
      </c>
      <c r="F33" s="0" t="s">
        <v>2809</v>
      </c>
      <c r="G33" s="0" t="s">
        <v>1621</v>
      </c>
    </row>
    <row customHeight="1" ht="11.25">
      <c r="A34" s="374" t="s">
        <v>16</v>
      </c>
      <c r="B34" s="0" t="s">
        <v>2850</v>
      </c>
      <c r="C34" s="0" t="s">
        <v>2851</v>
      </c>
      <c r="D34" s="0" t="s">
        <v>2870</v>
      </c>
      <c r="E34" s="0" t="s">
        <v>2871</v>
      </c>
      <c r="F34" s="0" t="s">
        <v>2809</v>
      </c>
      <c r="G34" s="0" t="s">
        <v>1623</v>
      </c>
    </row>
    <row customHeight="1" ht="11.25">
      <c r="A35" s="374" t="s">
        <v>16</v>
      </c>
      <c r="B35" s="0" t="s">
        <v>2850</v>
      </c>
      <c r="C35" s="0" t="s">
        <v>2851</v>
      </c>
      <c r="D35" s="0" t="s">
        <v>2872</v>
      </c>
      <c r="E35" s="0" t="s">
        <v>2873</v>
      </c>
      <c r="F35" s="0" t="s">
        <v>2809</v>
      </c>
      <c r="G35" s="0" t="s">
        <v>1628</v>
      </c>
    </row>
    <row customHeight="1" ht="11.25">
      <c r="A36" s="374" t="s">
        <v>16</v>
      </c>
      <c r="B36" s="0" t="s">
        <v>2874</v>
      </c>
      <c r="C36" s="0" t="s">
        <v>2875</v>
      </c>
      <c r="D36" s="0" t="s">
        <v>2874</v>
      </c>
      <c r="E36" s="0" t="s">
        <v>2875</v>
      </c>
      <c r="F36" s="0" t="s">
        <v>2806</v>
      </c>
      <c r="G36" s="0" t="s">
        <v>1633</v>
      </c>
    </row>
    <row customHeight="1" ht="11.25">
      <c r="A37" s="374" t="s">
        <v>16</v>
      </c>
      <c r="B37" s="0" t="s">
        <v>2874</v>
      </c>
      <c r="C37" s="0" t="s">
        <v>2875</v>
      </c>
      <c r="D37" s="0" t="s">
        <v>2876</v>
      </c>
      <c r="E37" s="0" t="s">
        <v>2877</v>
      </c>
      <c r="F37" s="0" t="s">
        <v>2809</v>
      </c>
      <c r="G37" s="0" t="s">
        <v>1637</v>
      </c>
    </row>
    <row customHeight="1" ht="11.25">
      <c r="A38" s="374" t="s">
        <v>16</v>
      </c>
      <c r="B38" s="0" t="s">
        <v>2874</v>
      </c>
      <c r="C38" s="0" t="s">
        <v>2875</v>
      </c>
      <c r="D38" s="0" t="s">
        <v>2878</v>
      </c>
      <c r="E38" s="0" t="s">
        <v>2879</v>
      </c>
      <c r="F38" s="0" t="s">
        <v>2809</v>
      </c>
      <c r="G38" s="0" t="s">
        <v>1645</v>
      </c>
    </row>
    <row customHeight="1" ht="11.25">
      <c r="A39" s="374" t="s">
        <v>16</v>
      </c>
      <c r="B39" s="0" t="s">
        <v>2874</v>
      </c>
      <c r="C39" s="0" t="s">
        <v>2875</v>
      </c>
      <c r="D39" s="0" t="s">
        <v>2880</v>
      </c>
      <c r="E39" s="0" t="s">
        <v>2881</v>
      </c>
      <c r="F39" s="0" t="s">
        <v>2809</v>
      </c>
      <c r="G39" s="0" t="s">
        <v>1651</v>
      </c>
    </row>
    <row customHeight="1" ht="11.25">
      <c r="A40" s="374" t="s">
        <v>16</v>
      </c>
      <c r="B40" s="0" t="s">
        <v>2874</v>
      </c>
      <c r="C40" s="0" t="s">
        <v>2875</v>
      </c>
      <c r="D40" s="0" t="s">
        <v>2882</v>
      </c>
      <c r="E40" s="0" t="s">
        <v>2883</v>
      </c>
      <c r="F40" s="0" t="s">
        <v>2809</v>
      </c>
      <c r="G40" s="0" t="s">
        <v>1656</v>
      </c>
    </row>
    <row customHeight="1" ht="11.25">
      <c r="A41" s="374" t="s">
        <v>16</v>
      </c>
      <c r="B41" s="0" t="s">
        <v>2874</v>
      </c>
      <c r="C41" s="0" t="s">
        <v>2875</v>
      </c>
      <c r="D41" s="0" t="s">
        <v>2884</v>
      </c>
      <c r="E41" s="0" t="s">
        <v>2885</v>
      </c>
      <c r="F41" s="0" t="s">
        <v>2809</v>
      </c>
      <c r="G41" s="0" t="s">
        <v>1660</v>
      </c>
    </row>
    <row customHeight="1" ht="11.25">
      <c r="A42" s="374" t="s">
        <v>16</v>
      </c>
      <c r="B42" s="0" t="s">
        <v>2874</v>
      </c>
      <c r="C42" s="0" t="s">
        <v>2875</v>
      </c>
      <c r="D42" s="0" t="s">
        <v>2886</v>
      </c>
      <c r="E42" s="0" t="s">
        <v>2887</v>
      </c>
      <c r="F42" s="0" t="s">
        <v>2809</v>
      </c>
      <c r="G42" s="0" t="s">
        <v>1663</v>
      </c>
    </row>
    <row customHeight="1" ht="11.25">
      <c r="A43" s="374" t="s">
        <v>16</v>
      </c>
      <c r="B43" s="0" t="s">
        <v>2874</v>
      </c>
      <c r="C43" s="0" t="s">
        <v>2875</v>
      </c>
      <c r="D43" s="0" t="s">
        <v>2888</v>
      </c>
      <c r="E43" s="0" t="s">
        <v>2889</v>
      </c>
      <c r="F43" s="0" t="s">
        <v>2809</v>
      </c>
      <c r="G43" s="0" t="s">
        <v>1670</v>
      </c>
    </row>
    <row customHeight="1" ht="11.25">
      <c r="A44" s="374" t="s">
        <v>16</v>
      </c>
      <c r="B44" s="0" t="s">
        <v>2874</v>
      </c>
      <c r="C44" s="0" t="s">
        <v>2875</v>
      </c>
      <c r="D44" s="0" t="s">
        <v>2890</v>
      </c>
      <c r="E44" s="0" t="s">
        <v>2891</v>
      </c>
      <c r="F44" s="0" t="s">
        <v>2809</v>
      </c>
      <c r="G44" s="0" t="s">
        <v>1679</v>
      </c>
    </row>
    <row customHeight="1" ht="11.25">
      <c r="A45" s="374" t="s">
        <v>16</v>
      </c>
      <c r="B45" s="0" t="s">
        <v>2874</v>
      </c>
      <c r="C45" s="0" t="s">
        <v>2875</v>
      </c>
      <c r="D45" s="0" t="s">
        <v>2892</v>
      </c>
      <c r="E45" s="0" t="s">
        <v>2893</v>
      </c>
      <c r="F45" s="0" t="s">
        <v>2809</v>
      </c>
      <c r="G45" s="0" t="s">
        <v>1684</v>
      </c>
    </row>
    <row customHeight="1" ht="11.25">
      <c r="A46" s="374" t="s">
        <v>16</v>
      </c>
      <c r="B46" s="0" t="s">
        <v>2894</v>
      </c>
      <c r="C46" s="0" t="s">
        <v>2895</v>
      </c>
      <c r="D46" s="0" t="s">
        <v>2896</v>
      </c>
      <c r="E46" s="0" t="s">
        <v>2897</v>
      </c>
      <c r="F46" s="0" t="s">
        <v>2809</v>
      </c>
      <c r="G46" s="0" t="s">
        <v>1688</v>
      </c>
    </row>
    <row customHeight="1" ht="11.25">
      <c r="A47" s="374" t="s">
        <v>16</v>
      </c>
      <c r="B47" s="0" t="s">
        <v>2894</v>
      </c>
      <c r="C47" s="0" t="s">
        <v>2895</v>
      </c>
      <c r="D47" s="0" t="s">
        <v>2898</v>
      </c>
      <c r="E47" s="0" t="s">
        <v>2899</v>
      </c>
      <c r="F47" s="0" t="s">
        <v>2809</v>
      </c>
      <c r="G47" s="0" t="s">
        <v>1694</v>
      </c>
    </row>
    <row customHeight="1" ht="11.25">
      <c r="A48" s="374" t="s">
        <v>16</v>
      </c>
      <c r="B48" s="0" t="s">
        <v>2894</v>
      </c>
      <c r="C48" s="0" t="s">
        <v>2895</v>
      </c>
      <c r="D48" s="0" t="s">
        <v>2894</v>
      </c>
      <c r="E48" s="0" t="s">
        <v>2895</v>
      </c>
      <c r="F48" s="0" t="s">
        <v>2806</v>
      </c>
      <c r="G48" s="0" t="s">
        <v>1699</v>
      </c>
    </row>
    <row customHeight="1" ht="11.25">
      <c r="A49" s="374" t="s">
        <v>16</v>
      </c>
      <c r="B49" s="0" t="s">
        <v>2894</v>
      </c>
      <c r="C49" s="0" t="s">
        <v>2895</v>
      </c>
      <c r="D49" s="0" t="s">
        <v>2900</v>
      </c>
      <c r="E49" s="0" t="s">
        <v>2901</v>
      </c>
      <c r="F49" s="0" t="s">
        <v>2809</v>
      </c>
      <c r="G49" s="0" t="s">
        <v>1702</v>
      </c>
    </row>
    <row customHeight="1" ht="11.25">
      <c r="A50" s="374" t="s">
        <v>16</v>
      </c>
      <c r="B50" s="0" t="s">
        <v>2894</v>
      </c>
      <c r="C50" s="0" t="s">
        <v>2895</v>
      </c>
      <c r="D50" s="0" t="s">
        <v>2902</v>
      </c>
      <c r="E50" s="0" t="s">
        <v>2903</v>
      </c>
      <c r="F50" s="0" t="s">
        <v>2809</v>
      </c>
      <c r="G50" s="0" t="s">
        <v>1706</v>
      </c>
    </row>
    <row customHeight="1" ht="11.25">
      <c r="A51" s="374" t="s">
        <v>16</v>
      </c>
      <c r="B51" s="0" t="s">
        <v>2894</v>
      </c>
      <c r="C51" s="0" t="s">
        <v>2895</v>
      </c>
      <c r="D51" s="0" t="s">
        <v>2904</v>
      </c>
      <c r="E51" s="0" t="s">
        <v>2905</v>
      </c>
      <c r="F51" s="0" t="s">
        <v>2809</v>
      </c>
      <c r="G51" s="0" t="s">
        <v>1710</v>
      </c>
    </row>
    <row customHeight="1" ht="11.25">
      <c r="A52" s="374" t="s">
        <v>16</v>
      </c>
      <c r="B52" s="0" t="s">
        <v>2894</v>
      </c>
      <c r="C52" s="0" t="s">
        <v>2895</v>
      </c>
      <c r="D52" s="0" t="s">
        <v>2906</v>
      </c>
      <c r="E52" s="0" t="s">
        <v>2907</v>
      </c>
      <c r="F52" s="0" t="s">
        <v>2809</v>
      </c>
      <c r="G52" s="0" t="s">
        <v>1714</v>
      </c>
    </row>
    <row customHeight="1" ht="11.25">
      <c r="A53" s="374" t="s">
        <v>16</v>
      </c>
      <c r="B53" s="0" t="s">
        <v>2894</v>
      </c>
      <c r="C53" s="0" t="s">
        <v>2895</v>
      </c>
      <c r="D53" s="0" t="s">
        <v>2908</v>
      </c>
      <c r="E53" s="0" t="s">
        <v>2909</v>
      </c>
      <c r="F53" s="0" t="s">
        <v>2809</v>
      </c>
      <c r="G53" s="0" t="s">
        <v>1716</v>
      </c>
    </row>
    <row customHeight="1" ht="11.25">
      <c r="A54" s="374" t="s">
        <v>16</v>
      </c>
      <c r="B54" s="0" t="s">
        <v>2894</v>
      </c>
      <c r="C54" s="0" t="s">
        <v>2895</v>
      </c>
      <c r="D54" s="0" t="s">
        <v>2910</v>
      </c>
      <c r="E54" s="0" t="s">
        <v>2911</v>
      </c>
      <c r="F54" s="0" t="s">
        <v>2809</v>
      </c>
      <c r="G54" s="0" t="s">
        <v>1719</v>
      </c>
    </row>
    <row customHeight="1" ht="11.25">
      <c r="A55" s="374" t="s">
        <v>16</v>
      </c>
      <c r="B55" s="0" t="s">
        <v>2894</v>
      </c>
      <c r="C55" s="0" t="s">
        <v>2895</v>
      </c>
      <c r="D55" s="0" t="s">
        <v>2912</v>
      </c>
      <c r="E55" s="0" t="s">
        <v>2913</v>
      </c>
      <c r="F55" s="0" t="s">
        <v>2809</v>
      </c>
      <c r="G55" s="0" t="s">
        <v>1723</v>
      </c>
    </row>
    <row customHeight="1" ht="11.25">
      <c r="A56" s="374" t="s">
        <v>16</v>
      </c>
      <c r="B56" s="0" t="s">
        <v>2894</v>
      </c>
      <c r="C56" s="0" t="s">
        <v>2895</v>
      </c>
      <c r="D56" s="0" t="s">
        <v>2914</v>
      </c>
      <c r="E56" s="0" t="s">
        <v>2915</v>
      </c>
      <c r="F56" s="0" t="s">
        <v>2809</v>
      </c>
      <c r="G56" s="0" t="s">
        <v>1726</v>
      </c>
    </row>
    <row customHeight="1" ht="11.25">
      <c r="A57" s="374" t="s">
        <v>16</v>
      </c>
      <c r="B57" s="0" t="s">
        <v>2894</v>
      </c>
      <c r="C57" s="0" t="s">
        <v>2895</v>
      </c>
      <c r="D57" s="0" t="s">
        <v>2916</v>
      </c>
      <c r="E57" s="0" t="s">
        <v>2917</v>
      </c>
      <c r="F57" s="0" t="s">
        <v>2809</v>
      </c>
      <c r="G57" s="0" t="s">
        <v>1729</v>
      </c>
    </row>
    <row customHeight="1" ht="11.25">
      <c r="A58" s="374" t="s">
        <v>16</v>
      </c>
      <c r="B58" s="0" t="s">
        <v>2894</v>
      </c>
      <c r="C58" s="0" t="s">
        <v>2895</v>
      </c>
      <c r="D58" s="0" t="s">
        <v>2918</v>
      </c>
      <c r="E58" s="0" t="s">
        <v>2919</v>
      </c>
      <c r="F58" s="0" t="s">
        <v>2809</v>
      </c>
      <c r="G58" s="0" t="s">
        <v>1732</v>
      </c>
    </row>
    <row customHeight="1" ht="11.25">
      <c r="A59" s="374" t="s">
        <v>16</v>
      </c>
      <c r="B59" s="0" t="s">
        <v>2894</v>
      </c>
      <c r="C59" s="0" t="s">
        <v>2895</v>
      </c>
      <c r="D59" s="0" t="s">
        <v>2920</v>
      </c>
      <c r="E59" s="0" t="s">
        <v>2921</v>
      </c>
      <c r="F59" s="0" t="s">
        <v>2809</v>
      </c>
      <c r="G59" s="0" t="s">
        <v>1736</v>
      </c>
    </row>
    <row customHeight="1" ht="11.25">
      <c r="A60" s="374" t="s">
        <v>16</v>
      </c>
      <c r="B60" s="0" t="s">
        <v>2894</v>
      </c>
      <c r="C60" s="0" t="s">
        <v>2895</v>
      </c>
      <c r="D60" s="0" t="s">
        <v>2922</v>
      </c>
      <c r="E60" s="0" t="s">
        <v>2923</v>
      </c>
      <c r="F60" s="0" t="s">
        <v>2809</v>
      </c>
      <c r="G60" s="0" t="s">
        <v>1740</v>
      </c>
    </row>
    <row customHeight="1" ht="11.25">
      <c r="A61" s="374" t="s">
        <v>16</v>
      </c>
      <c r="B61" s="0" t="s">
        <v>2894</v>
      </c>
      <c r="C61" s="0" t="s">
        <v>2895</v>
      </c>
      <c r="D61" s="0" t="s">
        <v>2924</v>
      </c>
      <c r="E61" s="0" t="s">
        <v>2925</v>
      </c>
      <c r="F61" s="0" t="s">
        <v>2809</v>
      </c>
      <c r="G61" s="0" t="s">
        <v>2926</v>
      </c>
    </row>
    <row customHeight="1" ht="11.25">
      <c r="A62" s="374" t="s">
        <v>16</v>
      </c>
      <c r="B62" s="0" t="s">
        <v>2894</v>
      </c>
      <c r="C62" s="0" t="s">
        <v>2895</v>
      </c>
      <c r="D62" s="0" t="s">
        <v>2927</v>
      </c>
      <c r="E62" s="0" t="s">
        <v>2928</v>
      </c>
      <c r="F62" s="0" t="s">
        <v>2809</v>
      </c>
      <c r="G62" s="0" t="s">
        <v>2929</v>
      </c>
    </row>
    <row customHeight="1" ht="11.25">
      <c r="A63" s="374" t="s">
        <v>16</v>
      </c>
      <c r="B63" s="0" t="s">
        <v>2894</v>
      </c>
      <c r="C63" s="0" t="s">
        <v>2895</v>
      </c>
      <c r="D63" s="0" t="s">
        <v>2930</v>
      </c>
      <c r="E63" s="0" t="s">
        <v>2931</v>
      </c>
      <c r="F63" s="0" t="s">
        <v>2809</v>
      </c>
      <c r="G63" s="0" t="s">
        <v>2932</v>
      </c>
    </row>
    <row customHeight="1" ht="11.25">
      <c r="A64" s="374" t="s">
        <v>16</v>
      </c>
      <c r="B64" s="0" t="s">
        <v>2894</v>
      </c>
      <c r="C64" s="0" t="s">
        <v>2895</v>
      </c>
      <c r="D64" s="0" t="s">
        <v>2933</v>
      </c>
      <c r="E64" s="0" t="s">
        <v>2934</v>
      </c>
      <c r="F64" s="0" t="s">
        <v>2809</v>
      </c>
      <c r="G64" s="0" t="s">
        <v>2935</v>
      </c>
    </row>
    <row customHeight="1" ht="11.25">
      <c r="A65" s="374" t="s">
        <v>16</v>
      </c>
      <c r="B65" s="0" t="s">
        <v>2894</v>
      </c>
      <c r="C65" s="0" t="s">
        <v>2895</v>
      </c>
      <c r="D65" s="0" t="s">
        <v>2936</v>
      </c>
      <c r="E65" s="0" t="s">
        <v>2937</v>
      </c>
      <c r="F65" s="0" t="s">
        <v>2809</v>
      </c>
      <c r="G65" s="0" t="s">
        <v>2938</v>
      </c>
    </row>
    <row customHeight="1" ht="11.25">
      <c r="A66" s="374" t="s">
        <v>16</v>
      </c>
      <c r="B66" s="0" t="s">
        <v>2939</v>
      </c>
      <c r="C66" s="0" t="s">
        <v>2940</v>
      </c>
      <c r="D66" s="0" t="s">
        <v>2941</v>
      </c>
      <c r="E66" s="0" t="s">
        <v>2942</v>
      </c>
      <c r="F66" s="0" t="s">
        <v>2809</v>
      </c>
      <c r="G66" s="0" t="s">
        <v>2943</v>
      </c>
    </row>
    <row customHeight="1" ht="11.25">
      <c r="A67" s="374" t="s">
        <v>16</v>
      </c>
      <c r="B67" s="0" t="s">
        <v>2939</v>
      </c>
      <c r="C67" s="0" t="s">
        <v>2940</v>
      </c>
      <c r="D67" s="0" t="s">
        <v>2944</v>
      </c>
      <c r="E67" s="0" t="s">
        <v>2945</v>
      </c>
      <c r="F67" s="0" t="s">
        <v>2809</v>
      </c>
      <c r="G67" s="0" t="s">
        <v>2058</v>
      </c>
    </row>
    <row customHeight="1" ht="11.25">
      <c r="A68" s="374" t="s">
        <v>16</v>
      </c>
      <c r="B68" s="0" t="s">
        <v>2939</v>
      </c>
      <c r="C68" s="0" t="s">
        <v>2940</v>
      </c>
      <c r="D68" s="0" t="s">
        <v>2939</v>
      </c>
      <c r="E68" s="0" t="s">
        <v>2940</v>
      </c>
      <c r="F68" s="0" t="s">
        <v>2806</v>
      </c>
      <c r="G68" s="0" t="s">
        <v>2946</v>
      </c>
    </row>
    <row customHeight="1" ht="11.25">
      <c r="A69" s="374" t="s">
        <v>16</v>
      </c>
      <c r="B69" s="0" t="s">
        <v>2939</v>
      </c>
      <c r="C69" s="0" t="s">
        <v>2940</v>
      </c>
      <c r="D69" s="0" t="s">
        <v>2947</v>
      </c>
      <c r="E69" s="0" t="s">
        <v>2948</v>
      </c>
      <c r="F69" s="0" t="s">
        <v>2809</v>
      </c>
      <c r="G69" s="0" t="s">
        <v>2261</v>
      </c>
    </row>
    <row customHeight="1" ht="11.25">
      <c r="A70" s="374" t="s">
        <v>16</v>
      </c>
      <c r="B70" s="0" t="s">
        <v>2939</v>
      </c>
      <c r="C70" s="0" t="s">
        <v>2940</v>
      </c>
      <c r="D70" s="0" t="s">
        <v>2949</v>
      </c>
      <c r="E70" s="0" t="s">
        <v>2950</v>
      </c>
      <c r="F70" s="0" t="s">
        <v>2809</v>
      </c>
      <c r="G70" s="0" t="s">
        <v>2951</v>
      </c>
    </row>
    <row customHeight="1" ht="11.25">
      <c r="A71" s="374" t="s">
        <v>16</v>
      </c>
      <c r="B71" s="0" t="s">
        <v>2939</v>
      </c>
      <c r="C71" s="0" t="s">
        <v>2940</v>
      </c>
      <c r="D71" s="0" t="s">
        <v>2952</v>
      </c>
      <c r="E71" s="0" t="s">
        <v>2953</v>
      </c>
      <c r="F71" s="0" t="s">
        <v>2809</v>
      </c>
      <c r="G71" s="0" t="s">
        <v>2954</v>
      </c>
    </row>
    <row customHeight="1" ht="11.25">
      <c r="A72" s="374" t="s">
        <v>16</v>
      </c>
      <c r="B72" s="0" t="s">
        <v>2939</v>
      </c>
      <c r="C72" s="0" t="s">
        <v>2940</v>
      </c>
      <c r="D72" s="0" t="s">
        <v>2955</v>
      </c>
      <c r="E72" s="0" t="s">
        <v>2956</v>
      </c>
      <c r="F72" s="0" t="s">
        <v>2809</v>
      </c>
      <c r="G72" s="0" t="s">
        <v>2957</v>
      </c>
    </row>
    <row customHeight="1" ht="11.25">
      <c r="A73" s="374" t="s">
        <v>16</v>
      </c>
      <c r="B73" s="0" t="s">
        <v>2939</v>
      </c>
      <c r="C73" s="0" t="s">
        <v>2940</v>
      </c>
      <c r="D73" s="0" t="s">
        <v>2958</v>
      </c>
      <c r="E73" s="0" t="s">
        <v>2959</v>
      </c>
      <c r="F73" s="0" t="s">
        <v>2809</v>
      </c>
      <c r="G73" s="0" t="s">
        <v>2960</v>
      </c>
    </row>
    <row customHeight="1" ht="11.25">
      <c r="A74" s="374" t="s">
        <v>16</v>
      </c>
      <c r="B74" s="0" t="s">
        <v>2939</v>
      </c>
      <c r="C74" s="0" t="s">
        <v>2940</v>
      </c>
      <c r="D74" s="0" t="s">
        <v>2961</v>
      </c>
      <c r="E74" s="0" t="s">
        <v>2962</v>
      </c>
      <c r="F74" s="0" t="s">
        <v>2809</v>
      </c>
      <c r="G74" s="0" t="s">
        <v>2963</v>
      </c>
    </row>
    <row customHeight="1" ht="11.25">
      <c r="A75" s="374" t="s">
        <v>16</v>
      </c>
      <c r="B75" s="0" t="s">
        <v>2939</v>
      </c>
      <c r="C75" s="0" t="s">
        <v>2940</v>
      </c>
      <c r="D75" s="0" t="s">
        <v>2964</v>
      </c>
      <c r="E75" s="0" t="s">
        <v>2965</v>
      </c>
      <c r="F75" s="0" t="s">
        <v>2809</v>
      </c>
      <c r="G75" s="0" t="s">
        <v>2966</v>
      </c>
    </row>
    <row customHeight="1" ht="11.25">
      <c r="A76" s="374" t="s">
        <v>16</v>
      </c>
      <c r="B76" s="0" t="s">
        <v>2939</v>
      </c>
      <c r="C76" s="0" t="s">
        <v>2940</v>
      </c>
      <c r="D76" s="0" t="s">
        <v>2967</v>
      </c>
      <c r="E76" s="0" t="s">
        <v>2968</v>
      </c>
      <c r="F76" s="0" t="s">
        <v>2809</v>
      </c>
      <c r="G76" s="0" t="s">
        <v>2969</v>
      </c>
    </row>
    <row customHeight="1" ht="11.25">
      <c r="A77" s="374" t="s">
        <v>16</v>
      </c>
      <c r="B77" s="0" t="s">
        <v>2939</v>
      </c>
      <c r="C77" s="0" t="s">
        <v>2940</v>
      </c>
      <c r="D77" s="0" t="s">
        <v>2970</v>
      </c>
      <c r="E77" s="0" t="s">
        <v>2971</v>
      </c>
      <c r="F77" s="0" t="s">
        <v>2809</v>
      </c>
      <c r="G77" s="0" t="s">
        <v>2972</v>
      </c>
    </row>
    <row customHeight="1" ht="11.25">
      <c r="A78" s="374" t="s">
        <v>16</v>
      </c>
      <c r="B78" s="0" t="s">
        <v>2939</v>
      </c>
      <c r="C78" s="0" t="s">
        <v>2940</v>
      </c>
      <c r="D78" s="0" t="s">
        <v>2973</v>
      </c>
      <c r="E78" s="0" t="s">
        <v>2974</v>
      </c>
      <c r="F78" s="0" t="s">
        <v>2809</v>
      </c>
      <c r="G78" s="0" t="s">
        <v>2975</v>
      </c>
    </row>
    <row customHeight="1" ht="11.25">
      <c r="A79" s="374" t="s">
        <v>16</v>
      </c>
      <c r="B79" s="0" t="s">
        <v>2939</v>
      </c>
      <c r="C79" s="0" t="s">
        <v>2940</v>
      </c>
      <c r="D79" s="0" t="s">
        <v>2976</v>
      </c>
      <c r="E79" s="0" t="s">
        <v>2977</v>
      </c>
      <c r="F79" s="0" t="s">
        <v>2809</v>
      </c>
      <c r="G79" s="0" t="s">
        <v>2978</v>
      </c>
    </row>
    <row customHeight="1" ht="11.25">
      <c r="A80" s="374" t="s">
        <v>16</v>
      </c>
      <c r="B80" s="0" t="s">
        <v>2939</v>
      </c>
      <c r="C80" s="0" t="s">
        <v>2940</v>
      </c>
      <c r="D80" s="0" t="s">
        <v>2979</v>
      </c>
      <c r="E80" s="0" t="s">
        <v>2980</v>
      </c>
      <c r="F80" s="0" t="s">
        <v>2809</v>
      </c>
      <c r="G80" s="0" t="s">
        <v>2981</v>
      </c>
    </row>
    <row customHeight="1" ht="11.25">
      <c r="A81" s="374" t="s">
        <v>16</v>
      </c>
      <c r="B81" s="0" t="s">
        <v>2982</v>
      </c>
      <c r="C81" s="0" t="s">
        <v>2983</v>
      </c>
      <c r="D81" s="0" t="s">
        <v>2982</v>
      </c>
      <c r="E81" s="0" t="s">
        <v>2983</v>
      </c>
      <c r="F81" s="0" t="s">
        <v>2984</v>
      </c>
      <c r="G81" s="0" t="s">
        <v>2985</v>
      </c>
    </row>
    <row customHeight="1" ht="11.25">
      <c r="A82" s="374" t="s">
        <v>16</v>
      </c>
      <c r="B82" s="0" t="s">
        <v>2982</v>
      </c>
      <c r="C82" s="0" t="s">
        <v>2986</v>
      </c>
      <c r="D82" s="0" t="s">
        <v>2982</v>
      </c>
      <c r="E82" s="0" t="s">
        <v>2986</v>
      </c>
      <c r="F82" s="0" t="s">
        <v>2987</v>
      </c>
      <c r="G82" s="0" t="s">
        <v>2988</v>
      </c>
    </row>
    <row customHeight="1" ht="11.25">
      <c r="A83" s="374" t="s">
        <v>16</v>
      </c>
      <c r="B83" s="0" t="s">
        <v>2989</v>
      </c>
      <c r="C83" s="0" t="s">
        <v>2990</v>
      </c>
      <c r="D83" s="0" t="s">
        <v>2989</v>
      </c>
      <c r="E83" s="0" t="s">
        <v>2990</v>
      </c>
      <c r="F83" s="0" t="s">
        <v>2987</v>
      </c>
      <c r="G83" s="0" t="s">
        <v>2991</v>
      </c>
    </row>
    <row customHeight="1" ht="11.25">
      <c r="A84" s="374" t="s">
        <v>16</v>
      </c>
      <c r="B84" s="0" t="s">
        <v>2992</v>
      </c>
      <c r="C84" s="0" t="s">
        <v>2993</v>
      </c>
      <c r="D84" s="0" t="s">
        <v>2992</v>
      </c>
      <c r="E84" s="0" t="s">
        <v>2993</v>
      </c>
      <c r="F84" s="0" t="s">
        <v>2984</v>
      </c>
      <c r="G84" s="0" t="s">
        <v>2994</v>
      </c>
    </row>
    <row customHeight="1" ht="11.25">
      <c r="A85" s="374" t="s">
        <v>16</v>
      </c>
      <c r="B85" s="0" t="s">
        <v>2995</v>
      </c>
      <c r="C85" s="0" t="s">
        <v>2996</v>
      </c>
      <c r="D85" s="0" t="s">
        <v>2997</v>
      </c>
      <c r="E85" s="0" t="s">
        <v>2998</v>
      </c>
      <c r="F85" s="0" t="s">
        <v>2809</v>
      </c>
      <c r="G85" s="0" t="s">
        <v>2999</v>
      </c>
    </row>
    <row customHeight="1" ht="11.25">
      <c r="A86" s="374" t="s">
        <v>16</v>
      </c>
      <c r="B86" s="0" t="s">
        <v>2995</v>
      </c>
      <c r="C86" s="0" t="s">
        <v>2996</v>
      </c>
      <c r="D86" s="0" t="s">
        <v>3000</v>
      </c>
      <c r="E86" s="0" t="s">
        <v>3001</v>
      </c>
      <c r="F86" s="0" t="s">
        <v>2809</v>
      </c>
      <c r="G86" s="0" t="s">
        <v>3002</v>
      </c>
    </row>
    <row customHeight="1" ht="11.25">
      <c r="A87" s="374" t="s">
        <v>16</v>
      </c>
      <c r="B87" s="0" t="s">
        <v>2995</v>
      </c>
      <c r="C87" s="0" t="s">
        <v>2996</v>
      </c>
      <c r="D87" s="0" t="s">
        <v>3003</v>
      </c>
      <c r="E87" s="0" t="s">
        <v>3004</v>
      </c>
      <c r="F87" s="0" t="s">
        <v>2809</v>
      </c>
      <c r="G87" s="0" t="s">
        <v>3005</v>
      </c>
    </row>
    <row customHeight="1" ht="11.25">
      <c r="A88" s="374" t="s">
        <v>16</v>
      </c>
      <c r="B88" s="0" t="s">
        <v>2995</v>
      </c>
      <c r="C88" s="0" t="s">
        <v>2996</v>
      </c>
      <c r="D88" s="0" t="s">
        <v>3006</v>
      </c>
      <c r="E88" s="0" t="s">
        <v>3007</v>
      </c>
      <c r="F88" s="0" t="s">
        <v>2809</v>
      </c>
      <c r="G88" s="0" t="s">
        <v>3008</v>
      </c>
    </row>
    <row customHeight="1" ht="11.25">
      <c r="A89" s="374" t="s">
        <v>16</v>
      </c>
      <c r="B89" s="0" t="s">
        <v>2995</v>
      </c>
      <c r="C89" s="0" t="s">
        <v>2996</v>
      </c>
      <c r="D89" s="0" t="s">
        <v>3009</v>
      </c>
      <c r="E89" s="0" t="s">
        <v>3010</v>
      </c>
      <c r="F89" s="0" t="s">
        <v>2809</v>
      </c>
      <c r="G89" s="0" t="s">
        <v>3011</v>
      </c>
    </row>
    <row customHeight="1" ht="11.25">
      <c r="A90" s="374" t="s">
        <v>16</v>
      </c>
      <c r="B90" s="0" t="s">
        <v>2995</v>
      </c>
      <c r="C90" s="0" t="s">
        <v>2996</v>
      </c>
      <c r="D90" s="0" t="s">
        <v>3012</v>
      </c>
      <c r="E90" s="0" t="s">
        <v>3013</v>
      </c>
      <c r="F90" s="0" t="s">
        <v>2809</v>
      </c>
      <c r="G90" s="0" t="s">
        <v>3014</v>
      </c>
    </row>
    <row customHeight="1" ht="11.25">
      <c r="A91" s="374" t="s">
        <v>16</v>
      </c>
      <c r="B91" s="0" t="s">
        <v>2995</v>
      </c>
      <c r="C91" s="0" t="s">
        <v>2996</v>
      </c>
      <c r="D91" s="0" t="s">
        <v>2995</v>
      </c>
      <c r="E91" s="0" t="s">
        <v>2996</v>
      </c>
      <c r="F91" s="0" t="s">
        <v>2806</v>
      </c>
      <c r="G91" s="0" t="s">
        <v>3015</v>
      </c>
    </row>
    <row customHeight="1" ht="11.25">
      <c r="A92" s="374" t="s">
        <v>16</v>
      </c>
      <c r="B92" s="0" t="s">
        <v>2995</v>
      </c>
      <c r="C92" s="0" t="s">
        <v>2996</v>
      </c>
      <c r="D92" s="0" t="s">
        <v>3016</v>
      </c>
      <c r="E92" s="0" t="s">
        <v>3017</v>
      </c>
      <c r="F92" s="0" t="s">
        <v>2809</v>
      </c>
      <c r="G92" s="0" t="s">
        <v>3018</v>
      </c>
    </row>
    <row customHeight="1" ht="11.25">
      <c r="A93" s="374" t="s">
        <v>16</v>
      </c>
      <c r="B93" s="0" t="s">
        <v>2995</v>
      </c>
      <c r="C93" s="0" t="s">
        <v>2996</v>
      </c>
      <c r="D93" s="0" t="s">
        <v>3019</v>
      </c>
      <c r="E93" s="0" t="s">
        <v>3020</v>
      </c>
      <c r="F93" s="0" t="s">
        <v>2809</v>
      </c>
      <c r="G93" s="0" t="s">
        <v>3021</v>
      </c>
    </row>
    <row customHeight="1" ht="11.25">
      <c r="A94" s="374" t="s">
        <v>16</v>
      </c>
      <c r="B94" s="0" t="s">
        <v>2995</v>
      </c>
      <c r="C94" s="0" t="s">
        <v>2996</v>
      </c>
      <c r="D94" s="0" t="s">
        <v>3022</v>
      </c>
      <c r="E94" s="0" t="s">
        <v>3023</v>
      </c>
      <c r="F94" s="0" t="s">
        <v>2809</v>
      </c>
      <c r="G94" s="0" t="s">
        <v>3024</v>
      </c>
    </row>
    <row customHeight="1" ht="11.25">
      <c r="A95" s="374" t="s">
        <v>16</v>
      </c>
      <c r="B95" s="0" t="s">
        <v>2995</v>
      </c>
      <c r="C95" s="0" t="s">
        <v>2996</v>
      </c>
      <c r="D95" s="0" t="s">
        <v>3025</v>
      </c>
      <c r="E95" s="0" t="s">
        <v>3026</v>
      </c>
      <c r="F95" s="0" t="s">
        <v>2809</v>
      </c>
      <c r="G95" s="0" t="s">
        <v>3027</v>
      </c>
    </row>
    <row customHeight="1" ht="11.25">
      <c r="A96" s="374" t="s">
        <v>16</v>
      </c>
      <c r="B96" s="0" t="s">
        <v>2995</v>
      </c>
      <c r="C96" s="0" t="s">
        <v>2996</v>
      </c>
      <c r="D96" s="0" t="s">
        <v>3028</v>
      </c>
      <c r="E96" s="0" t="s">
        <v>3029</v>
      </c>
      <c r="F96" s="0" t="s">
        <v>2809</v>
      </c>
      <c r="G96" s="0" t="s">
        <v>3030</v>
      </c>
    </row>
    <row customHeight="1" ht="11.25">
      <c r="A97" s="374" t="s">
        <v>16</v>
      </c>
      <c r="B97" s="0" t="s">
        <v>2995</v>
      </c>
      <c r="C97" s="0" t="s">
        <v>2996</v>
      </c>
      <c r="D97" s="0" t="s">
        <v>3031</v>
      </c>
      <c r="E97" s="0" t="s">
        <v>3032</v>
      </c>
      <c r="F97" s="0" t="s">
        <v>2809</v>
      </c>
      <c r="G97" s="0" t="s">
        <v>3033</v>
      </c>
    </row>
    <row customHeight="1" ht="11.25">
      <c r="A98" s="374" t="s">
        <v>16</v>
      </c>
      <c r="B98" s="0" t="s">
        <v>2995</v>
      </c>
      <c r="C98" s="0" t="s">
        <v>2996</v>
      </c>
      <c r="D98" s="0" t="s">
        <v>3034</v>
      </c>
      <c r="E98" s="0" t="s">
        <v>3035</v>
      </c>
      <c r="F98" s="0" t="s">
        <v>2809</v>
      </c>
      <c r="G98" s="0" t="s">
        <v>3036</v>
      </c>
    </row>
    <row customHeight="1" ht="11.25">
      <c r="A99" s="374" t="s">
        <v>16</v>
      </c>
      <c r="B99" s="0" t="s">
        <v>2995</v>
      </c>
      <c r="C99" s="0" t="s">
        <v>2996</v>
      </c>
      <c r="D99" s="0" t="s">
        <v>3037</v>
      </c>
      <c r="E99" s="0" t="s">
        <v>3038</v>
      </c>
      <c r="F99" s="0" t="s">
        <v>2809</v>
      </c>
      <c r="G99" s="0" t="s">
        <v>3039</v>
      </c>
    </row>
    <row customHeight="1" ht="11.25">
      <c r="A100" s="374" t="s">
        <v>16</v>
      </c>
      <c r="B100" s="0" t="s">
        <v>2995</v>
      </c>
      <c r="C100" s="0" t="s">
        <v>2996</v>
      </c>
      <c r="D100" s="0" t="s">
        <v>3040</v>
      </c>
      <c r="E100" s="0" t="s">
        <v>3041</v>
      </c>
      <c r="F100" s="0" t="s">
        <v>2809</v>
      </c>
      <c r="G100" s="0" t="s">
        <v>3042</v>
      </c>
    </row>
    <row customHeight="1" ht="11.25">
      <c r="A101" s="374" t="s">
        <v>16</v>
      </c>
      <c r="B101" s="0" t="s">
        <v>2995</v>
      </c>
      <c r="C101" s="0" t="s">
        <v>2996</v>
      </c>
      <c r="D101" s="0" t="s">
        <v>3043</v>
      </c>
      <c r="E101" s="0" t="s">
        <v>3044</v>
      </c>
      <c r="F101" s="0" t="s">
        <v>2809</v>
      </c>
      <c r="G101" s="0" t="s">
        <v>3045</v>
      </c>
    </row>
    <row customHeight="1" ht="11.25">
      <c r="A102" s="374" t="s">
        <v>16</v>
      </c>
      <c r="B102" s="0" t="s">
        <v>3046</v>
      </c>
      <c r="C102" s="0" t="s">
        <v>3047</v>
      </c>
      <c r="D102" s="0" t="s">
        <v>3048</v>
      </c>
      <c r="E102" s="0" t="s">
        <v>3049</v>
      </c>
      <c r="F102" s="0" t="s">
        <v>2809</v>
      </c>
      <c r="G102" s="0" t="s">
        <v>3050</v>
      </c>
    </row>
    <row customHeight="1" ht="11.25">
      <c r="A103" s="374" t="s">
        <v>16</v>
      </c>
      <c r="B103" s="0" t="s">
        <v>3046</v>
      </c>
      <c r="C103" s="0" t="s">
        <v>3047</v>
      </c>
      <c r="D103" s="0" t="s">
        <v>3051</v>
      </c>
      <c r="E103" s="0" t="s">
        <v>3052</v>
      </c>
      <c r="F103" s="0" t="s">
        <v>2809</v>
      </c>
      <c r="G103" s="0" t="s">
        <v>3053</v>
      </c>
    </row>
    <row customHeight="1" ht="11.25">
      <c r="A104" s="374" t="s">
        <v>16</v>
      </c>
      <c r="B104" s="0" t="s">
        <v>3046</v>
      </c>
      <c r="C104" s="0" t="s">
        <v>3047</v>
      </c>
      <c r="D104" s="0" t="s">
        <v>3054</v>
      </c>
      <c r="E104" s="0" t="s">
        <v>3055</v>
      </c>
      <c r="F104" s="0" t="s">
        <v>2809</v>
      </c>
      <c r="G104" s="0" t="s">
        <v>3056</v>
      </c>
    </row>
    <row customHeight="1" ht="11.25">
      <c r="A105" s="374" t="s">
        <v>16</v>
      </c>
      <c r="B105" s="0" t="s">
        <v>3046</v>
      </c>
      <c r="C105" s="0" t="s">
        <v>3047</v>
      </c>
      <c r="D105" s="0" t="s">
        <v>3057</v>
      </c>
      <c r="E105" s="0" t="s">
        <v>3058</v>
      </c>
      <c r="F105" s="0" t="s">
        <v>2809</v>
      </c>
      <c r="G105" s="0" t="s">
        <v>3059</v>
      </c>
    </row>
    <row customHeight="1" ht="11.25">
      <c r="A106" s="374" t="s">
        <v>16</v>
      </c>
      <c r="B106" s="0" t="s">
        <v>3046</v>
      </c>
      <c r="C106" s="0" t="s">
        <v>3047</v>
      </c>
      <c r="D106" s="0" t="s">
        <v>3060</v>
      </c>
      <c r="E106" s="0" t="s">
        <v>3061</v>
      </c>
      <c r="F106" s="0" t="s">
        <v>2809</v>
      </c>
      <c r="G106" s="0" t="s">
        <v>3062</v>
      </c>
    </row>
    <row customHeight="1" ht="11.25">
      <c r="A107" s="374" t="s">
        <v>16</v>
      </c>
      <c r="B107" s="0" t="s">
        <v>3046</v>
      </c>
      <c r="C107" s="0" t="s">
        <v>3047</v>
      </c>
      <c r="D107" s="0" t="s">
        <v>3063</v>
      </c>
      <c r="E107" s="0" t="s">
        <v>3064</v>
      </c>
      <c r="F107" s="0" t="s">
        <v>2809</v>
      </c>
      <c r="G107" s="0" t="s">
        <v>3065</v>
      </c>
    </row>
    <row customHeight="1" ht="11.25">
      <c r="A108" s="374" t="s">
        <v>16</v>
      </c>
      <c r="B108" s="0" t="s">
        <v>3046</v>
      </c>
      <c r="C108" s="0" t="s">
        <v>3047</v>
      </c>
      <c r="D108" s="0" t="s">
        <v>3046</v>
      </c>
      <c r="E108" s="0" t="s">
        <v>3047</v>
      </c>
      <c r="F108" s="0" t="s">
        <v>2806</v>
      </c>
      <c r="G108" s="0" t="s">
        <v>3066</v>
      </c>
    </row>
    <row customHeight="1" ht="11.25">
      <c r="A109" s="374" t="s">
        <v>16</v>
      </c>
      <c r="B109" s="0" t="s">
        <v>3046</v>
      </c>
      <c r="C109" s="0" t="s">
        <v>3047</v>
      </c>
      <c r="D109" s="0" t="s">
        <v>3067</v>
      </c>
      <c r="E109" s="0" t="s">
        <v>3068</v>
      </c>
      <c r="F109" s="0" t="s">
        <v>2809</v>
      </c>
      <c r="G109" s="0" t="s">
        <v>3069</v>
      </c>
    </row>
    <row customHeight="1" ht="11.25">
      <c r="A110" s="374" t="s">
        <v>16</v>
      </c>
      <c r="B110" s="0" t="s">
        <v>3046</v>
      </c>
      <c r="C110" s="0" t="s">
        <v>3047</v>
      </c>
      <c r="D110" s="0" t="s">
        <v>3070</v>
      </c>
      <c r="E110" s="0" t="s">
        <v>3071</v>
      </c>
      <c r="F110" s="0" t="s">
        <v>2809</v>
      </c>
      <c r="G110" s="0" t="s">
        <v>3072</v>
      </c>
    </row>
    <row customHeight="1" ht="11.25">
      <c r="A111" s="374" t="s">
        <v>16</v>
      </c>
      <c r="B111" s="0" t="s">
        <v>3046</v>
      </c>
      <c r="C111" s="0" t="s">
        <v>3047</v>
      </c>
      <c r="D111" s="0" t="s">
        <v>3073</v>
      </c>
      <c r="E111" s="0" t="s">
        <v>3074</v>
      </c>
      <c r="F111" s="0" t="s">
        <v>2809</v>
      </c>
      <c r="G111" s="0" t="s">
        <v>3075</v>
      </c>
    </row>
    <row customHeight="1" ht="11.25">
      <c r="A112" s="374" t="s">
        <v>16</v>
      </c>
      <c r="B112" s="0" t="s">
        <v>3046</v>
      </c>
      <c r="C112" s="0" t="s">
        <v>3047</v>
      </c>
      <c r="D112" s="0" t="s">
        <v>3076</v>
      </c>
      <c r="E112" s="0" t="s">
        <v>3077</v>
      </c>
      <c r="F112" s="0" t="s">
        <v>2809</v>
      </c>
      <c r="G112" s="0" t="s">
        <v>3078</v>
      </c>
    </row>
    <row customHeight="1" ht="11.25">
      <c r="A113" s="374" t="s">
        <v>16</v>
      </c>
      <c r="B113" s="0" t="s">
        <v>3046</v>
      </c>
      <c r="C113" s="0" t="s">
        <v>3047</v>
      </c>
      <c r="D113" s="0" t="s">
        <v>3079</v>
      </c>
      <c r="E113" s="0" t="s">
        <v>3080</v>
      </c>
      <c r="F113" s="0" t="s">
        <v>2809</v>
      </c>
      <c r="G113" s="0" t="s">
        <v>3081</v>
      </c>
    </row>
    <row customHeight="1" ht="11.25">
      <c r="A114" s="374" t="s">
        <v>16</v>
      </c>
      <c r="B114" s="0" t="s">
        <v>3046</v>
      </c>
      <c r="C114" s="0" t="s">
        <v>3047</v>
      </c>
      <c r="D114" s="0" t="s">
        <v>3082</v>
      </c>
      <c r="E114" s="0" t="s">
        <v>3083</v>
      </c>
      <c r="F114" s="0" t="s">
        <v>2809</v>
      </c>
      <c r="G114" s="0" t="s">
        <v>3084</v>
      </c>
    </row>
    <row customHeight="1" ht="11.25">
      <c r="A115" s="374" t="s">
        <v>16</v>
      </c>
      <c r="B115" s="0" t="s">
        <v>3046</v>
      </c>
      <c r="C115" s="0" t="s">
        <v>3047</v>
      </c>
      <c r="D115" s="0" t="s">
        <v>3085</v>
      </c>
      <c r="E115" s="0" t="s">
        <v>3086</v>
      </c>
      <c r="F115" s="0" t="s">
        <v>2809</v>
      </c>
      <c r="G115" s="0" t="s">
        <v>3087</v>
      </c>
    </row>
    <row customHeight="1" ht="11.25">
      <c r="A116" s="374" t="s">
        <v>16</v>
      </c>
      <c r="B116" s="0" t="s">
        <v>3046</v>
      </c>
      <c r="C116" s="0" t="s">
        <v>3047</v>
      </c>
      <c r="D116" s="0" t="s">
        <v>3088</v>
      </c>
      <c r="E116" s="0" t="s">
        <v>3089</v>
      </c>
      <c r="F116" s="0" t="s">
        <v>2809</v>
      </c>
      <c r="G116" s="0" t="s">
        <v>3090</v>
      </c>
    </row>
    <row customHeight="1" ht="11.25">
      <c r="A117" s="374" t="s">
        <v>16</v>
      </c>
      <c r="B117" s="0" t="s">
        <v>3046</v>
      </c>
      <c r="C117" s="0" t="s">
        <v>3047</v>
      </c>
      <c r="D117" s="0" t="s">
        <v>3091</v>
      </c>
      <c r="E117" s="0" t="s">
        <v>3092</v>
      </c>
      <c r="F117" s="0" t="s">
        <v>2809</v>
      </c>
      <c r="G117" s="0" t="s">
        <v>3093</v>
      </c>
    </row>
    <row customHeight="1" ht="11.25">
      <c r="A118" s="374" t="s">
        <v>16</v>
      </c>
      <c r="B118" s="0" t="s">
        <v>3046</v>
      </c>
      <c r="C118" s="0" t="s">
        <v>3047</v>
      </c>
      <c r="D118" s="0" t="s">
        <v>3094</v>
      </c>
      <c r="E118" s="0" t="s">
        <v>3095</v>
      </c>
      <c r="F118" s="0" t="s">
        <v>2809</v>
      </c>
      <c r="G118" s="0" t="s">
        <v>3096</v>
      </c>
    </row>
    <row customHeight="1" ht="11.25">
      <c r="A119" s="374" t="s">
        <v>16</v>
      </c>
      <c r="B119" s="0" t="s">
        <v>3046</v>
      </c>
      <c r="C119" s="0" t="s">
        <v>3047</v>
      </c>
      <c r="D119" s="0" t="s">
        <v>3097</v>
      </c>
      <c r="E119" s="0" t="s">
        <v>3098</v>
      </c>
      <c r="F119" s="0" t="s">
        <v>2809</v>
      </c>
      <c r="G119" s="0" t="s">
        <v>3099</v>
      </c>
    </row>
    <row customHeight="1" ht="11.25">
      <c r="A120" s="374" t="s">
        <v>16</v>
      </c>
      <c r="B120" s="0" t="s">
        <v>3046</v>
      </c>
      <c r="C120" s="0" t="s">
        <v>3047</v>
      </c>
      <c r="D120" s="0" t="s">
        <v>3100</v>
      </c>
      <c r="E120" s="0" t="s">
        <v>3101</v>
      </c>
      <c r="F120" s="0" t="s">
        <v>2809</v>
      </c>
      <c r="G120" s="0" t="s">
        <v>3102</v>
      </c>
    </row>
    <row customHeight="1" ht="11.25">
      <c r="A121" s="374" t="s">
        <v>16</v>
      </c>
      <c r="B121" s="0" t="s">
        <v>3046</v>
      </c>
      <c r="C121" s="0" t="s">
        <v>3047</v>
      </c>
      <c r="D121" s="0" t="s">
        <v>3103</v>
      </c>
      <c r="E121" s="0" t="s">
        <v>3104</v>
      </c>
      <c r="F121" s="0" t="s">
        <v>2809</v>
      </c>
      <c r="G121" s="0" t="s">
        <v>3105</v>
      </c>
    </row>
    <row customHeight="1" ht="11.25">
      <c r="A122" s="374" t="s">
        <v>16</v>
      </c>
      <c r="B122" s="0" t="s">
        <v>3046</v>
      </c>
      <c r="C122" s="0" t="s">
        <v>3047</v>
      </c>
      <c r="D122" s="0" t="s">
        <v>3106</v>
      </c>
      <c r="E122" s="0" t="s">
        <v>3107</v>
      </c>
      <c r="F122" s="0" t="s">
        <v>2809</v>
      </c>
      <c r="G122" s="0" t="s">
        <v>3108</v>
      </c>
    </row>
    <row customHeight="1" ht="11.25">
      <c r="A123" s="374" t="s">
        <v>16</v>
      </c>
      <c r="B123" s="0" t="s">
        <v>3046</v>
      </c>
      <c r="C123" s="0" t="s">
        <v>3047</v>
      </c>
      <c r="D123" s="0" t="s">
        <v>3109</v>
      </c>
      <c r="E123" s="0" t="s">
        <v>3110</v>
      </c>
      <c r="F123" s="0" t="s">
        <v>2809</v>
      </c>
      <c r="G123" s="0" t="s">
        <v>3111</v>
      </c>
    </row>
    <row customHeight="1" ht="11.25">
      <c r="A124" s="374" t="s">
        <v>16</v>
      </c>
      <c r="B124" s="0" t="s">
        <v>3046</v>
      </c>
      <c r="C124" s="0" t="s">
        <v>3047</v>
      </c>
      <c r="D124" s="0" t="s">
        <v>3112</v>
      </c>
      <c r="E124" s="0" t="s">
        <v>3113</v>
      </c>
      <c r="F124" s="0" t="s">
        <v>2809</v>
      </c>
      <c r="G124" s="0" t="s">
        <v>3114</v>
      </c>
    </row>
    <row customHeight="1" ht="11.25">
      <c r="A125" s="374" t="s">
        <v>16</v>
      </c>
      <c r="B125" s="0" t="s">
        <v>3115</v>
      </c>
      <c r="C125" s="0" t="s">
        <v>3116</v>
      </c>
      <c r="D125" s="0" t="s">
        <v>3117</v>
      </c>
      <c r="E125" s="0" t="s">
        <v>3118</v>
      </c>
      <c r="F125" s="0" t="s">
        <v>2809</v>
      </c>
      <c r="G125" s="0" t="s">
        <v>3119</v>
      </c>
    </row>
    <row customHeight="1" ht="11.25">
      <c r="A126" s="374" t="s">
        <v>16</v>
      </c>
      <c r="B126" s="0" t="s">
        <v>3115</v>
      </c>
      <c r="C126" s="0" t="s">
        <v>3116</v>
      </c>
      <c r="D126" s="0" t="s">
        <v>3120</v>
      </c>
      <c r="E126" s="0" t="s">
        <v>3121</v>
      </c>
      <c r="F126" s="0" t="s">
        <v>2809</v>
      </c>
      <c r="G126" s="0" t="s">
        <v>3122</v>
      </c>
    </row>
    <row customHeight="1" ht="11.25">
      <c r="A127" s="374" t="s">
        <v>16</v>
      </c>
      <c r="B127" s="0" t="s">
        <v>3115</v>
      </c>
      <c r="C127" s="0" t="s">
        <v>3116</v>
      </c>
      <c r="D127" s="0" t="s">
        <v>3123</v>
      </c>
      <c r="E127" s="0" t="s">
        <v>3124</v>
      </c>
      <c r="F127" s="0" t="s">
        <v>2809</v>
      </c>
      <c r="G127" s="0" t="s">
        <v>3125</v>
      </c>
    </row>
    <row customHeight="1" ht="11.25">
      <c r="A128" s="374" t="s">
        <v>16</v>
      </c>
      <c r="B128" s="0" t="s">
        <v>3115</v>
      </c>
      <c r="C128" s="0" t="s">
        <v>3116</v>
      </c>
      <c r="D128" s="0" t="s">
        <v>3126</v>
      </c>
      <c r="E128" s="0" t="s">
        <v>3127</v>
      </c>
      <c r="F128" s="0" t="s">
        <v>2809</v>
      </c>
      <c r="G128" s="0" t="s">
        <v>3128</v>
      </c>
    </row>
    <row customHeight="1" ht="11.25">
      <c r="A129" s="374" t="s">
        <v>16</v>
      </c>
      <c r="B129" s="0" t="s">
        <v>3115</v>
      </c>
      <c r="C129" s="0" t="s">
        <v>3116</v>
      </c>
      <c r="D129" s="0" t="s">
        <v>3129</v>
      </c>
      <c r="E129" s="0" t="s">
        <v>3130</v>
      </c>
      <c r="F129" s="0" t="s">
        <v>2809</v>
      </c>
      <c r="G129" s="0" t="s">
        <v>3131</v>
      </c>
    </row>
    <row customHeight="1" ht="11.25">
      <c r="A130" s="374" t="s">
        <v>16</v>
      </c>
      <c r="B130" s="0" t="s">
        <v>3115</v>
      </c>
      <c r="C130" s="0" t="s">
        <v>3116</v>
      </c>
      <c r="D130" s="0" t="s">
        <v>3132</v>
      </c>
      <c r="E130" s="0" t="s">
        <v>3133</v>
      </c>
      <c r="F130" s="0" t="s">
        <v>2809</v>
      </c>
      <c r="G130" s="0" t="s">
        <v>3134</v>
      </c>
    </row>
    <row customHeight="1" ht="11.25">
      <c r="A131" s="374" t="s">
        <v>16</v>
      </c>
      <c r="B131" s="0" t="s">
        <v>3115</v>
      </c>
      <c r="C131" s="0" t="s">
        <v>3116</v>
      </c>
      <c r="D131" s="0" t="s">
        <v>3115</v>
      </c>
      <c r="E131" s="0" t="s">
        <v>3116</v>
      </c>
      <c r="F131" s="0" t="s">
        <v>2806</v>
      </c>
      <c r="G131" s="0" t="s">
        <v>3135</v>
      </c>
    </row>
    <row customHeight="1" ht="11.25">
      <c r="A132" s="374" t="s">
        <v>16</v>
      </c>
      <c r="B132" s="0" t="s">
        <v>3115</v>
      </c>
      <c r="C132" s="0" t="s">
        <v>3116</v>
      </c>
      <c r="D132" s="0" t="s">
        <v>2906</v>
      </c>
      <c r="E132" s="0" t="s">
        <v>3136</v>
      </c>
      <c r="F132" s="0" t="s">
        <v>2809</v>
      </c>
      <c r="G132" s="0" t="s">
        <v>3137</v>
      </c>
    </row>
    <row customHeight="1" ht="11.25">
      <c r="A133" s="374" t="s">
        <v>16</v>
      </c>
      <c r="B133" s="0" t="s">
        <v>3115</v>
      </c>
      <c r="C133" s="0" t="s">
        <v>3116</v>
      </c>
      <c r="D133" s="0" t="s">
        <v>3138</v>
      </c>
      <c r="E133" s="0" t="s">
        <v>3139</v>
      </c>
      <c r="F133" s="0" t="s">
        <v>2809</v>
      </c>
      <c r="G133" s="0" t="s">
        <v>3140</v>
      </c>
    </row>
    <row customHeight="1" ht="11.25">
      <c r="A134" s="374" t="s">
        <v>16</v>
      </c>
      <c r="B134" s="0" t="s">
        <v>3115</v>
      </c>
      <c r="C134" s="0" t="s">
        <v>3116</v>
      </c>
      <c r="D134" s="0" t="s">
        <v>3141</v>
      </c>
      <c r="E134" s="0" t="s">
        <v>3142</v>
      </c>
      <c r="F134" s="0" t="s">
        <v>2809</v>
      </c>
      <c r="G134" s="0" t="s">
        <v>3143</v>
      </c>
    </row>
    <row customHeight="1" ht="11.25">
      <c r="A135" s="374" t="s">
        <v>16</v>
      </c>
      <c r="B135" s="0" t="s">
        <v>3115</v>
      </c>
      <c r="C135" s="0" t="s">
        <v>3116</v>
      </c>
      <c r="D135" s="0" t="s">
        <v>3144</v>
      </c>
      <c r="E135" s="0" t="s">
        <v>3145</v>
      </c>
      <c r="F135" s="0" t="s">
        <v>2809</v>
      </c>
      <c r="G135" s="0" t="s">
        <v>3146</v>
      </c>
    </row>
    <row customHeight="1" ht="11.25">
      <c r="A136" s="374" t="s">
        <v>16</v>
      </c>
      <c r="B136" s="0" t="s">
        <v>3115</v>
      </c>
      <c r="C136" s="0" t="s">
        <v>3116</v>
      </c>
      <c r="D136" s="0" t="s">
        <v>3147</v>
      </c>
      <c r="E136" s="0" t="s">
        <v>3148</v>
      </c>
      <c r="F136" s="0" t="s">
        <v>2809</v>
      </c>
      <c r="G136" s="0" t="s">
        <v>3149</v>
      </c>
    </row>
    <row customHeight="1" ht="11.25">
      <c r="A137" s="374" t="s">
        <v>16</v>
      </c>
      <c r="B137" s="0" t="s">
        <v>3115</v>
      </c>
      <c r="C137" s="0" t="s">
        <v>3116</v>
      </c>
      <c r="D137" s="0" t="s">
        <v>3150</v>
      </c>
      <c r="E137" s="0" t="s">
        <v>3151</v>
      </c>
      <c r="F137" s="0" t="s">
        <v>2809</v>
      </c>
      <c r="G137" s="0" t="s">
        <v>3152</v>
      </c>
    </row>
    <row customHeight="1" ht="11.25">
      <c r="A138" s="374" t="s">
        <v>16</v>
      </c>
      <c r="B138" s="0" t="s">
        <v>3115</v>
      </c>
      <c r="C138" s="0" t="s">
        <v>3116</v>
      </c>
      <c r="D138" s="0" t="s">
        <v>3153</v>
      </c>
      <c r="E138" s="0" t="s">
        <v>3154</v>
      </c>
      <c r="F138" s="0" t="s">
        <v>2809</v>
      </c>
      <c r="G138" s="0" t="s">
        <v>3155</v>
      </c>
    </row>
    <row customHeight="1" ht="11.25">
      <c r="A139" s="374" t="s">
        <v>16</v>
      </c>
      <c r="B139" s="0" t="s">
        <v>3156</v>
      </c>
      <c r="C139" s="0" t="s">
        <v>3157</v>
      </c>
      <c r="D139" s="0" t="s">
        <v>3158</v>
      </c>
      <c r="E139" s="0" t="s">
        <v>3159</v>
      </c>
      <c r="F139" s="0" t="s">
        <v>2809</v>
      </c>
      <c r="G139" s="0" t="s">
        <v>3160</v>
      </c>
    </row>
    <row customHeight="1" ht="11.25">
      <c r="A140" s="374" t="s">
        <v>16</v>
      </c>
      <c r="B140" s="0" t="s">
        <v>3156</v>
      </c>
      <c r="C140" s="0" t="s">
        <v>3157</v>
      </c>
      <c r="D140" s="0" t="s">
        <v>3161</v>
      </c>
      <c r="E140" s="0" t="s">
        <v>3162</v>
      </c>
      <c r="F140" s="0" t="s">
        <v>2809</v>
      </c>
      <c r="G140" s="0" t="s">
        <v>3163</v>
      </c>
    </row>
    <row customHeight="1" ht="11.25">
      <c r="A141" s="374" t="s">
        <v>16</v>
      </c>
      <c r="B141" s="0" t="s">
        <v>3156</v>
      </c>
      <c r="C141" s="0" t="s">
        <v>3157</v>
      </c>
      <c r="D141" s="0" t="s">
        <v>3164</v>
      </c>
      <c r="E141" s="0" t="s">
        <v>3165</v>
      </c>
      <c r="F141" s="0" t="s">
        <v>2809</v>
      </c>
      <c r="G141" s="0" t="s">
        <v>3166</v>
      </c>
    </row>
    <row customHeight="1" ht="11.25">
      <c r="A142" s="374" t="s">
        <v>16</v>
      </c>
      <c r="B142" s="0" t="s">
        <v>3156</v>
      </c>
      <c r="C142" s="0" t="s">
        <v>3157</v>
      </c>
      <c r="D142" s="0" t="s">
        <v>3167</v>
      </c>
      <c r="E142" s="0" t="s">
        <v>3168</v>
      </c>
      <c r="F142" s="0" t="s">
        <v>2809</v>
      </c>
      <c r="G142" s="0" t="s">
        <v>3169</v>
      </c>
    </row>
    <row customHeight="1" ht="11.25">
      <c r="A143" s="374" t="s">
        <v>16</v>
      </c>
      <c r="B143" s="0" t="s">
        <v>3156</v>
      </c>
      <c r="C143" s="0" t="s">
        <v>3157</v>
      </c>
      <c r="D143" s="0" t="s">
        <v>3170</v>
      </c>
      <c r="E143" s="0" t="s">
        <v>3171</v>
      </c>
      <c r="F143" s="0" t="s">
        <v>2809</v>
      </c>
      <c r="G143" s="0" t="s">
        <v>3172</v>
      </c>
    </row>
    <row customHeight="1" ht="11.25">
      <c r="A144" s="374" t="s">
        <v>16</v>
      </c>
      <c r="B144" s="0" t="s">
        <v>3156</v>
      </c>
      <c r="C144" s="0" t="s">
        <v>3157</v>
      </c>
      <c r="D144" s="0" t="s">
        <v>3173</v>
      </c>
      <c r="E144" s="0" t="s">
        <v>3174</v>
      </c>
      <c r="F144" s="0" t="s">
        <v>2809</v>
      </c>
      <c r="G144" s="0" t="s">
        <v>3175</v>
      </c>
    </row>
    <row customHeight="1" ht="11.25">
      <c r="A145" s="374" t="s">
        <v>16</v>
      </c>
      <c r="B145" s="0" t="s">
        <v>3156</v>
      </c>
      <c r="C145" s="0" t="s">
        <v>3157</v>
      </c>
      <c r="D145" s="0" t="s">
        <v>3176</v>
      </c>
      <c r="E145" s="0" t="s">
        <v>3177</v>
      </c>
      <c r="F145" s="0" t="s">
        <v>2809</v>
      </c>
      <c r="G145" s="0" t="s">
        <v>3178</v>
      </c>
    </row>
    <row customHeight="1" ht="11.25">
      <c r="A146" s="374" t="s">
        <v>16</v>
      </c>
      <c r="B146" s="0" t="s">
        <v>3156</v>
      </c>
      <c r="C146" s="0" t="s">
        <v>3157</v>
      </c>
      <c r="D146" s="0" t="s">
        <v>3179</v>
      </c>
      <c r="E146" s="0" t="s">
        <v>3180</v>
      </c>
      <c r="F146" s="0" t="s">
        <v>2809</v>
      </c>
      <c r="G146" s="0" t="s">
        <v>3181</v>
      </c>
    </row>
    <row customHeight="1" ht="11.25">
      <c r="A147" s="374" t="s">
        <v>16</v>
      </c>
      <c r="B147" s="0" t="s">
        <v>3156</v>
      </c>
      <c r="C147" s="0" t="s">
        <v>3157</v>
      </c>
      <c r="D147" s="0" t="s">
        <v>3182</v>
      </c>
      <c r="E147" s="0" t="s">
        <v>3183</v>
      </c>
      <c r="F147" s="0" t="s">
        <v>2809</v>
      </c>
      <c r="G147" s="0" t="s">
        <v>3184</v>
      </c>
    </row>
    <row customHeight="1" ht="11.25">
      <c r="A148" s="374" t="s">
        <v>16</v>
      </c>
      <c r="B148" s="0" t="s">
        <v>3156</v>
      </c>
      <c r="C148" s="0" t="s">
        <v>3157</v>
      </c>
      <c r="D148" s="0" t="s">
        <v>3156</v>
      </c>
      <c r="E148" s="0" t="s">
        <v>3157</v>
      </c>
      <c r="F148" s="0" t="s">
        <v>2806</v>
      </c>
      <c r="G148" s="0" t="s">
        <v>3185</v>
      </c>
    </row>
    <row customHeight="1" ht="11.25">
      <c r="A149" s="374" t="s">
        <v>16</v>
      </c>
      <c r="B149" s="0" t="s">
        <v>3156</v>
      </c>
      <c r="C149" s="0" t="s">
        <v>3157</v>
      </c>
      <c r="D149" s="0" t="s">
        <v>3186</v>
      </c>
      <c r="E149" s="0" t="s">
        <v>3187</v>
      </c>
      <c r="F149" s="0" t="s">
        <v>2809</v>
      </c>
      <c r="G149" s="0" t="s">
        <v>3188</v>
      </c>
    </row>
    <row customHeight="1" ht="11.25">
      <c r="A150" s="374" t="s">
        <v>16</v>
      </c>
      <c r="B150" s="0" t="s">
        <v>3156</v>
      </c>
      <c r="C150" s="0" t="s">
        <v>3157</v>
      </c>
      <c r="D150" s="0" t="s">
        <v>3189</v>
      </c>
      <c r="E150" s="0" t="s">
        <v>3190</v>
      </c>
      <c r="F150" s="0" t="s">
        <v>2809</v>
      </c>
      <c r="G150" s="0" t="s">
        <v>3191</v>
      </c>
    </row>
    <row customHeight="1" ht="11.25">
      <c r="A151" s="374" t="s">
        <v>16</v>
      </c>
      <c r="B151" s="0" t="s">
        <v>3156</v>
      </c>
      <c r="C151" s="0" t="s">
        <v>3157</v>
      </c>
      <c r="D151" s="0" t="s">
        <v>3192</v>
      </c>
      <c r="E151" s="0" t="s">
        <v>3193</v>
      </c>
      <c r="F151" s="0" t="s">
        <v>2809</v>
      </c>
      <c r="G151" s="0" t="s">
        <v>3194</v>
      </c>
    </row>
    <row customHeight="1" ht="11.25">
      <c r="A152" s="374" t="s">
        <v>16</v>
      </c>
      <c r="B152" s="0" t="s">
        <v>3156</v>
      </c>
      <c r="C152" s="0" t="s">
        <v>3157</v>
      </c>
      <c r="D152" s="0" t="s">
        <v>3195</v>
      </c>
      <c r="E152" s="0" t="s">
        <v>3196</v>
      </c>
      <c r="F152" s="0" t="s">
        <v>2809</v>
      </c>
      <c r="G152" s="0" t="s">
        <v>3197</v>
      </c>
    </row>
    <row customHeight="1" ht="11.25">
      <c r="A153" s="374" t="s">
        <v>16</v>
      </c>
      <c r="B153" s="0" t="s">
        <v>3156</v>
      </c>
      <c r="C153" s="0" t="s">
        <v>3157</v>
      </c>
      <c r="D153" s="0" t="s">
        <v>3198</v>
      </c>
      <c r="E153" s="0" t="s">
        <v>3199</v>
      </c>
      <c r="F153" s="0" t="s">
        <v>2809</v>
      </c>
      <c r="G153" s="0" t="s">
        <v>3200</v>
      </c>
    </row>
    <row customHeight="1" ht="11.25">
      <c r="A154" s="374" t="s">
        <v>16</v>
      </c>
      <c r="B154" s="0" t="s">
        <v>3156</v>
      </c>
      <c r="C154" s="0" t="s">
        <v>3157</v>
      </c>
      <c r="D154" s="0" t="s">
        <v>3201</v>
      </c>
      <c r="E154" s="0" t="s">
        <v>3202</v>
      </c>
      <c r="F154" s="0" t="s">
        <v>2809</v>
      </c>
      <c r="G154" s="0" t="s">
        <v>3203</v>
      </c>
    </row>
    <row customHeight="1" ht="11.25">
      <c r="A155" s="374" t="s">
        <v>16</v>
      </c>
      <c r="B155" s="0" t="s">
        <v>3156</v>
      </c>
      <c r="C155" s="0" t="s">
        <v>3157</v>
      </c>
      <c r="D155" s="0" t="s">
        <v>3204</v>
      </c>
      <c r="E155" s="0" t="s">
        <v>3205</v>
      </c>
      <c r="F155" s="0" t="s">
        <v>2809</v>
      </c>
      <c r="G155" s="0" t="s">
        <v>3206</v>
      </c>
    </row>
    <row customHeight="1" ht="11.25">
      <c r="A156" s="374" t="s">
        <v>16</v>
      </c>
      <c r="B156" s="0" t="s">
        <v>3156</v>
      </c>
      <c r="C156" s="0" t="s">
        <v>3157</v>
      </c>
      <c r="D156" s="0" t="s">
        <v>3207</v>
      </c>
      <c r="E156" s="0" t="s">
        <v>3208</v>
      </c>
      <c r="F156" s="0" t="s">
        <v>2809</v>
      </c>
      <c r="G156" s="0" t="s">
        <v>3209</v>
      </c>
    </row>
    <row customHeight="1" ht="11.25">
      <c r="A157" s="374" t="s">
        <v>16</v>
      </c>
      <c r="B157" s="0" t="s">
        <v>3210</v>
      </c>
      <c r="C157" s="0" t="s">
        <v>3211</v>
      </c>
      <c r="D157" s="0" t="s">
        <v>3212</v>
      </c>
      <c r="E157" s="0" t="s">
        <v>3213</v>
      </c>
      <c r="F157" s="0" t="s">
        <v>2809</v>
      </c>
      <c r="G157" s="0" t="s">
        <v>3214</v>
      </c>
    </row>
    <row customHeight="1" ht="11.25">
      <c r="A158" s="374" t="s">
        <v>16</v>
      </c>
      <c r="B158" s="0" t="s">
        <v>3210</v>
      </c>
      <c r="C158" s="0" t="s">
        <v>3211</v>
      </c>
      <c r="D158" s="0" t="s">
        <v>3215</v>
      </c>
      <c r="E158" s="0" t="s">
        <v>3216</v>
      </c>
      <c r="F158" s="0" t="s">
        <v>2809</v>
      </c>
      <c r="G158" s="0" t="s">
        <v>3217</v>
      </c>
    </row>
    <row customHeight="1" ht="11.25">
      <c r="A159" s="374" t="s">
        <v>16</v>
      </c>
      <c r="B159" s="0" t="s">
        <v>3210</v>
      </c>
      <c r="C159" s="0" t="s">
        <v>3211</v>
      </c>
      <c r="D159" s="0" t="s">
        <v>3218</v>
      </c>
      <c r="E159" s="0" t="s">
        <v>3219</v>
      </c>
      <c r="F159" s="0" t="s">
        <v>2809</v>
      </c>
      <c r="G159" s="0" t="s">
        <v>3220</v>
      </c>
    </row>
    <row customHeight="1" ht="11.25">
      <c r="A160" s="374" t="s">
        <v>16</v>
      </c>
      <c r="B160" s="0" t="s">
        <v>3210</v>
      </c>
      <c r="C160" s="0" t="s">
        <v>3211</v>
      </c>
      <c r="D160" s="0" t="s">
        <v>2884</v>
      </c>
      <c r="E160" s="0" t="s">
        <v>3221</v>
      </c>
      <c r="F160" s="0" t="s">
        <v>2809</v>
      </c>
      <c r="G160" s="0" t="s">
        <v>3222</v>
      </c>
    </row>
    <row customHeight="1" ht="11.25">
      <c r="A161" s="374" t="s">
        <v>16</v>
      </c>
      <c r="B161" s="0" t="s">
        <v>3210</v>
      </c>
      <c r="C161" s="0" t="s">
        <v>3211</v>
      </c>
      <c r="D161" s="0" t="s">
        <v>3210</v>
      </c>
      <c r="E161" s="0" t="s">
        <v>3211</v>
      </c>
      <c r="F161" s="0" t="s">
        <v>2806</v>
      </c>
      <c r="G161" s="0" t="s">
        <v>3223</v>
      </c>
    </row>
    <row customHeight="1" ht="11.25">
      <c r="A162" s="374" t="s">
        <v>16</v>
      </c>
      <c r="B162" s="0" t="s">
        <v>3210</v>
      </c>
      <c r="C162" s="0" t="s">
        <v>3211</v>
      </c>
      <c r="D162" s="0" t="s">
        <v>3224</v>
      </c>
      <c r="E162" s="0" t="s">
        <v>3225</v>
      </c>
      <c r="F162" s="0" t="s">
        <v>2809</v>
      </c>
      <c r="G162" s="0" t="s">
        <v>3226</v>
      </c>
    </row>
    <row customHeight="1" ht="11.25">
      <c r="A163" s="374" t="s">
        <v>16</v>
      </c>
      <c r="B163" s="0" t="s">
        <v>3210</v>
      </c>
      <c r="C163" s="0" t="s">
        <v>3211</v>
      </c>
      <c r="D163" s="0" t="s">
        <v>3227</v>
      </c>
      <c r="E163" s="0" t="s">
        <v>3228</v>
      </c>
      <c r="F163" s="0" t="s">
        <v>2809</v>
      </c>
      <c r="G163" s="0" t="s">
        <v>3229</v>
      </c>
    </row>
    <row customHeight="1" ht="11.25">
      <c r="A164" s="374" t="s">
        <v>16</v>
      </c>
      <c r="B164" s="0" t="s">
        <v>3210</v>
      </c>
      <c r="C164" s="0" t="s">
        <v>3211</v>
      </c>
      <c r="D164" s="0" t="s">
        <v>3230</v>
      </c>
      <c r="E164" s="0" t="s">
        <v>3231</v>
      </c>
      <c r="F164" s="0" t="s">
        <v>2809</v>
      </c>
      <c r="G164" s="0" t="s">
        <v>3232</v>
      </c>
    </row>
    <row customHeight="1" ht="11.25">
      <c r="A165" s="374" t="s">
        <v>16</v>
      </c>
      <c r="B165" s="0" t="s">
        <v>3210</v>
      </c>
      <c r="C165" s="0" t="s">
        <v>3211</v>
      </c>
      <c r="D165" s="0" t="s">
        <v>3233</v>
      </c>
      <c r="E165" s="0" t="s">
        <v>3234</v>
      </c>
      <c r="F165" s="0" t="s">
        <v>2809</v>
      </c>
      <c r="G165" s="0" t="s">
        <v>3235</v>
      </c>
    </row>
    <row customHeight="1" ht="11.25">
      <c r="A166" s="374" t="s">
        <v>16</v>
      </c>
      <c r="B166" s="0" t="s">
        <v>3236</v>
      </c>
      <c r="C166" s="0" t="s">
        <v>3237</v>
      </c>
      <c r="D166" s="0" t="s">
        <v>3238</v>
      </c>
      <c r="E166" s="0" t="s">
        <v>3239</v>
      </c>
      <c r="F166" s="0" t="s">
        <v>2809</v>
      </c>
      <c r="G166" s="0" t="s">
        <v>3240</v>
      </c>
    </row>
    <row customHeight="1" ht="11.25">
      <c r="A167" s="374" t="s">
        <v>16</v>
      </c>
      <c r="B167" s="0" t="s">
        <v>3236</v>
      </c>
      <c r="C167" s="0" t="s">
        <v>3237</v>
      </c>
      <c r="D167" s="0" t="s">
        <v>3241</v>
      </c>
      <c r="E167" s="0" t="s">
        <v>3242</v>
      </c>
      <c r="F167" s="0" t="s">
        <v>2809</v>
      </c>
      <c r="G167" s="0" t="s">
        <v>3243</v>
      </c>
    </row>
    <row customHeight="1" ht="11.25">
      <c r="A168" s="374" t="s">
        <v>16</v>
      </c>
      <c r="B168" s="0" t="s">
        <v>3236</v>
      </c>
      <c r="C168" s="0" t="s">
        <v>3237</v>
      </c>
      <c r="D168" s="0" t="s">
        <v>2818</v>
      </c>
      <c r="E168" s="0" t="s">
        <v>3244</v>
      </c>
      <c r="F168" s="0" t="s">
        <v>2809</v>
      </c>
      <c r="G168" s="0" t="s">
        <v>3245</v>
      </c>
    </row>
    <row customHeight="1" ht="11.25">
      <c r="A169" s="374" t="s">
        <v>16</v>
      </c>
      <c r="B169" s="0" t="s">
        <v>3236</v>
      </c>
      <c r="C169" s="0" t="s">
        <v>3237</v>
      </c>
      <c r="D169" s="0" t="s">
        <v>3246</v>
      </c>
      <c r="E169" s="0" t="s">
        <v>3247</v>
      </c>
      <c r="F169" s="0" t="s">
        <v>2809</v>
      </c>
      <c r="G169" s="0" t="s">
        <v>3248</v>
      </c>
    </row>
    <row customHeight="1" ht="11.25">
      <c r="A170" s="374" t="s">
        <v>16</v>
      </c>
      <c r="B170" s="0" t="s">
        <v>3236</v>
      </c>
      <c r="C170" s="0" t="s">
        <v>3237</v>
      </c>
      <c r="D170" s="0" t="s">
        <v>3249</v>
      </c>
      <c r="E170" s="0" t="s">
        <v>3250</v>
      </c>
      <c r="F170" s="0" t="s">
        <v>2809</v>
      </c>
      <c r="G170" s="0" t="s">
        <v>3251</v>
      </c>
    </row>
    <row customHeight="1" ht="11.25">
      <c r="A171" s="374" t="s">
        <v>16</v>
      </c>
      <c r="B171" s="0" t="s">
        <v>3236</v>
      </c>
      <c r="C171" s="0" t="s">
        <v>3237</v>
      </c>
      <c r="D171" s="0" t="s">
        <v>3252</v>
      </c>
      <c r="E171" s="0" t="s">
        <v>3253</v>
      </c>
      <c r="F171" s="0" t="s">
        <v>2809</v>
      </c>
      <c r="G171" s="0" t="s">
        <v>3254</v>
      </c>
    </row>
    <row customHeight="1" ht="11.25">
      <c r="A172" s="374" t="s">
        <v>16</v>
      </c>
      <c r="B172" s="0" t="s">
        <v>3236</v>
      </c>
      <c r="C172" s="0" t="s">
        <v>3237</v>
      </c>
      <c r="D172" s="0" t="s">
        <v>3255</v>
      </c>
      <c r="E172" s="0" t="s">
        <v>3256</v>
      </c>
      <c r="F172" s="0" t="s">
        <v>2809</v>
      </c>
      <c r="G172" s="0" t="s">
        <v>3257</v>
      </c>
    </row>
    <row customHeight="1" ht="11.25">
      <c r="A173" s="374" t="s">
        <v>16</v>
      </c>
      <c r="B173" s="0" t="s">
        <v>3236</v>
      </c>
      <c r="C173" s="0" t="s">
        <v>3237</v>
      </c>
      <c r="D173" s="0" t="s">
        <v>3236</v>
      </c>
      <c r="E173" s="0" t="s">
        <v>3237</v>
      </c>
      <c r="F173" s="0" t="s">
        <v>2806</v>
      </c>
      <c r="G173" s="0" t="s">
        <v>3258</v>
      </c>
    </row>
    <row customHeight="1" ht="11.25">
      <c r="A174" s="374" t="s">
        <v>16</v>
      </c>
      <c r="B174" s="0" t="s">
        <v>3236</v>
      </c>
      <c r="C174" s="0" t="s">
        <v>3237</v>
      </c>
      <c r="D174" s="0" t="s">
        <v>3259</v>
      </c>
      <c r="E174" s="0" t="s">
        <v>3260</v>
      </c>
      <c r="F174" s="0" t="s">
        <v>2809</v>
      </c>
      <c r="G174" s="0" t="s">
        <v>3261</v>
      </c>
    </row>
    <row customHeight="1" ht="11.25">
      <c r="A175" s="374" t="s">
        <v>16</v>
      </c>
      <c r="B175" s="0" t="s">
        <v>3236</v>
      </c>
      <c r="C175" s="0" t="s">
        <v>3237</v>
      </c>
      <c r="D175" s="0" t="s">
        <v>3262</v>
      </c>
      <c r="E175" s="0" t="s">
        <v>3263</v>
      </c>
      <c r="F175" s="0" t="s">
        <v>2809</v>
      </c>
      <c r="G175" s="0" t="s">
        <v>3264</v>
      </c>
    </row>
    <row customHeight="1" ht="11.25">
      <c r="A176" s="374" t="s">
        <v>16</v>
      </c>
      <c r="B176" s="0" t="s">
        <v>3236</v>
      </c>
      <c r="C176" s="0" t="s">
        <v>3237</v>
      </c>
      <c r="D176" s="0" t="s">
        <v>3265</v>
      </c>
      <c r="E176" s="0" t="s">
        <v>3266</v>
      </c>
      <c r="F176" s="0" t="s">
        <v>2809</v>
      </c>
      <c r="G176" s="0" t="s">
        <v>3267</v>
      </c>
    </row>
    <row customHeight="1" ht="11.25">
      <c r="A177" s="374" t="s">
        <v>16</v>
      </c>
      <c r="B177" s="0" t="s">
        <v>3268</v>
      </c>
      <c r="C177" s="0" t="s">
        <v>3269</v>
      </c>
      <c r="D177" s="0" t="s">
        <v>3238</v>
      </c>
      <c r="E177" s="0" t="s">
        <v>3270</v>
      </c>
      <c r="F177" s="0" t="s">
        <v>2809</v>
      </c>
      <c r="G177" s="0" t="s">
        <v>3271</v>
      </c>
    </row>
    <row customHeight="1" ht="11.25">
      <c r="A178" s="374" t="s">
        <v>16</v>
      </c>
      <c r="B178" s="0" t="s">
        <v>3268</v>
      </c>
      <c r="C178" s="0" t="s">
        <v>3269</v>
      </c>
      <c r="D178" s="0" t="s">
        <v>3272</v>
      </c>
      <c r="E178" s="0" t="s">
        <v>3273</v>
      </c>
      <c r="F178" s="0" t="s">
        <v>2809</v>
      </c>
      <c r="G178" s="0" t="s">
        <v>3274</v>
      </c>
    </row>
    <row customHeight="1" ht="11.25">
      <c r="A179" s="374" t="s">
        <v>16</v>
      </c>
      <c r="B179" s="0" t="s">
        <v>3268</v>
      </c>
      <c r="C179" s="0" t="s">
        <v>3269</v>
      </c>
      <c r="D179" s="0" t="s">
        <v>3275</v>
      </c>
      <c r="E179" s="0" t="s">
        <v>3276</v>
      </c>
      <c r="F179" s="0" t="s">
        <v>2809</v>
      </c>
      <c r="G179" s="0" t="s">
        <v>3277</v>
      </c>
    </row>
    <row customHeight="1" ht="11.25">
      <c r="A180" s="374" t="s">
        <v>16</v>
      </c>
      <c r="B180" s="0" t="s">
        <v>3268</v>
      </c>
      <c r="C180" s="0" t="s">
        <v>3269</v>
      </c>
      <c r="D180" s="0" t="s">
        <v>3278</v>
      </c>
      <c r="E180" s="0" t="s">
        <v>3279</v>
      </c>
      <c r="F180" s="0" t="s">
        <v>2809</v>
      </c>
      <c r="G180" s="0" t="s">
        <v>3280</v>
      </c>
    </row>
    <row customHeight="1" ht="11.25">
      <c r="A181" s="374" t="s">
        <v>16</v>
      </c>
      <c r="B181" s="0" t="s">
        <v>3268</v>
      </c>
      <c r="C181" s="0" t="s">
        <v>3269</v>
      </c>
      <c r="D181" s="0" t="s">
        <v>3281</v>
      </c>
      <c r="E181" s="0" t="s">
        <v>3282</v>
      </c>
      <c r="F181" s="0" t="s">
        <v>2809</v>
      </c>
      <c r="G181" s="0" t="s">
        <v>3283</v>
      </c>
    </row>
    <row customHeight="1" ht="11.25">
      <c r="A182" s="374" t="s">
        <v>16</v>
      </c>
      <c r="B182" s="0" t="s">
        <v>3268</v>
      </c>
      <c r="C182" s="0" t="s">
        <v>3269</v>
      </c>
      <c r="D182" s="0" t="s">
        <v>3284</v>
      </c>
      <c r="E182" s="0" t="s">
        <v>3285</v>
      </c>
      <c r="F182" s="0" t="s">
        <v>2809</v>
      </c>
      <c r="G182" s="0" t="s">
        <v>3286</v>
      </c>
    </row>
    <row customHeight="1" ht="11.25">
      <c r="A183" s="374" t="s">
        <v>16</v>
      </c>
      <c r="B183" s="0" t="s">
        <v>3268</v>
      </c>
      <c r="C183" s="0" t="s">
        <v>3269</v>
      </c>
      <c r="D183" s="0" t="s">
        <v>3268</v>
      </c>
      <c r="E183" s="0" t="s">
        <v>3269</v>
      </c>
      <c r="F183" s="0" t="s">
        <v>2806</v>
      </c>
      <c r="G183" s="0" t="s">
        <v>3287</v>
      </c>
    </row>
    <row customHeight="1" ht="11.25">
      <c r="A184" s="374" t="s">
        <v>16</v>
      </c>
      <c r="B184" s="0" t="s">
        <v>3268</v>
      </c>
      <c r="C184" s="0" t="s">
        <v>3269</v>
      </c>
      <c r="D184" s="0" t="s">
        <v>3288</v>
      </c>
      <c r="E184" s="0" t="s">
        <v>3289</v>
      </c>
      <c r="F184" s="0" t="s">
        <v>2809</v>
      </c>
      <c r="G184" s="0" t="s">
        <v>3290</v>
      </c>
    </row>
    <row customHeight="1" ht="11.25">
      <c r="A185" s="374" t="s">
        <v>16</v>
      </c>
      <c r="B185" s="0" t="s">
        <v>3291</v>
      </c>
      <c r="C185" s="0" t="s">
        <v>3292</v>
      </c>
      <c r="D185" s="0" t="s">
        <v>3293</v>
      </c>
      <c r="E185" s="0" t="s">
        <v>3294</v>
      </c>
      <c r="F185" s="0" t="s">
        <v>2809</v>
      </c>
      <c r="G185" s="0" t="s">
        <v>3295</v>
      </c>
    </row>
    <row customHeight="1" ht="11.25">
      <c r="A186" s="374" t="s">
        <v>16</v>
      </c>
      <c r="B186" s="0" t="s">
        <v>3291</v>
      </c>
      <c r="C186" s="0" t="s">
        <v>3292</v>
      </c>
      <c r="D186" s="0" t="s">
        <v>3296</v>
      </c>
      <c r="E186" s="0" t="s">
        <v>3297</v>
      </c>
      <c r="F186" s="0" t="s">
        <v>2809</v>
      </c>
      <c r="G186" s="0" t="s">
        <v>3298</v>
      </c>
    </row>
    <row customHeight="1" ht="11.25">
      <c r="A187" s="374" t="s">
        <v>16</v>
      </c>
      <c r="B187" s="0" t="s">
        <v>3291</v>
      </c>
      <c r="C187" s="0" t="s">
        <v>3292</v>
      </c>
      <c r="D187" s="0" t="s">
        <v>3299</v>
      </c>
      <c r="E187" s="0" t="s">
        <v>3300</v>
      </c>
      <c r="F187" s="0" t="s">
        <v>2809</v>
      </c>
      <c r="G187" s="0" t="s">
        <v>3301</v>
      </c>
    </row>
    <row customHeight="1" ht="11.25">
      <c r="A188" s="374" t="s">
        <v>16</v>
      </c>
      <c r="B188" s="0" t="s">
        <v>3291</v>
      </c>
      <c r="C188" s="0" t="s">
        <v>3292</v>
      </c>
      <c r="D188" s="0" t="s">
        <v>3302</v>
      </c>
      <c r="E188" s="0" t="s">
        <v>3303</v>
      </c>
      <c r="F188" s="0" t="s">
        <v>2809</v>
      </c>
      <c r="G188" s="0" t="s">
        <v>3304</v>
      </c>
    </row>
    <row customHeight="1" ht="11.25">
      <c r="A189" s="374" t="s">
        <v>16</v>
      </c>
      <c r="B189" s="0" t="s">
        <v>3291</v>
      </c>
      <c r="C189" s="0" t="s">
        <v>3292</v>
      </c>
      <c r="D189" s="0" t="s">
        <v>3305</v>
      </c>
      <c r="E189" s="0" t="s">
        <v>3306</v>
      </c>
      <c r="F189" s="0" t="s">
        <v>2809</v>
      </c>
      <c r="G189" s="0" t="s">
        <v>3307</v>
      </c>
    </row>
    <row customHeight="1" ht="11.25">
      <c r="A190" s="374" t="s">
        <v>16</v>
      </c>
      <c r="B190" s="0" t="s">
        <v>3291</v>
      </c>
      <c r="C190" s="0" t="s">
        <v>3292</v>
      </c>
      <c r="D190" s="0" t="s">
        <v>3308</v>
      </c>
      <c r="E190" s="0" t="s">
        <v>3309</v>
      </c>
      <c r="F190" s="0" t="s">
        <v>2809</v>
      </c>
      <c r="G190" s="0" t="s">
        <v>3310</v>
      </c>
    </row>
    <row customHeight="1" ht="11.25">
      <c r="A191" s="374" t="s">
        <v>16</v>
      </c>
      <c r="B191" s="0" t="s">
        <v>3291</v>
      </c>
      <c r="C191" s="0" t="s">
        <v>3292</v>
      </c>
      <c r="D191" s="0" t="s">
        <v>3311</v>
      </c>
      <c r="E191" s="0" t="s">
        <v>3312</v>
      </c>
      <c r="F191" s="0" t="s">
        <v>2809</v>
      </c>
      <c r="G191" s="0" t="s">
        <v>3313</v>
      </c>
    </row>
    <row customHeight="1" ht="11.25">
      <c r="A192" s="374" t="s">
        <v>16</v>
      </c>
      <c r="B192" s="0" t="s">
        <v>3291</v>
      </c>
      <c r="C192" s="0" t="s">
        <v>3292</v>
      </c>
      <c r="D192" s="0" t="s">
        <v>3314</v>
      </c>
      <c r="E192" s="0" t="s">
        <v>3315</v>
      </c>
      <c r="F192" s="0" t="s">
        <v>2809</v>
      </c>
      <c r="G192" s="0" t="s">
        <v>3316</v>
      </c>
    </row>
    <row customHeight="1" ht="11.25">
      <c r="A193" s="374" t="s">
        <v>16</v>
      </c>
      <c r="B193" s="0" t="s">
        <v>3291</v>
      </c>
      <c r="C193" s="0" t="s">
        <v>3292</v>
      </c>
      <c r="D193" s="0" t="s">
        <v>2949</v>
      </c>
      <c r="E193" s="0" t="s">
        <v>3317</v>
      </c>
      <c r="F193" s="0" t="s">
        <v>2809</v>
      </c>
      <c r="G193" s="0" t="s">
        <v>3318</v>
      </c>
    </row>
    <row customHeight="1" ht="11.25">
      <c r="A194" s="374" t="s">
        <v>16</v>
      </c>
      <c r="B194" s="0" t="s">
        <v>3291</v>
      </c>
      <c r="C194" s="0" t="s">
        <v>3292</v>
      </c>
      <c r="D194" s="0" t="s">
        <v>3319</v>
      </c>
      <c r="E194" s="0" t="s">
        <v>3320</v>
      </c>
      <c r="F194" s="0" t="s">
        <v>2809</v>
      </c>
      <c r="G194" s="0" t="s">
        <v>3321</v>
      </c>
    </row>
    <row customHeight="1" ht="11.25">
      <c r="A195" s="374" t="s">
        <v>16</v>
      </c>
      <c r="B195" s="0" t="s">
        <v>3291</v>
      </c>
      <c r="C195" s="0" t="s">
        <v>3292</v>
      </c>
      <c r="D195" s="0" t="s">
        <v>3322</v>
      </c>
      <c r="E195" s="0" t="s">
        <v>3323</v>
      </c>
      <c r="F195" s="0" t="s">
        <v>2809</v>
      </c>
      <c r="G195" s="0" t="s">
        <v>3324</v>
      </c>
    </row>
    <row customHeight="1" ht="11.25">
      <c r="A196" s="374" t="s">
        <v>16</v>
      </c>
      <c r="B196" s="0" t="s">
        <v>3291</v>
      </c>
      <c r="C196" s="0" t="s">
        <v>3292</v>
      </c>
      <c r="D196" s="0" t="s">
        <v>3325</v>
      </c>
      <c r="E196" s="0" t="s">
        <v>3326</v>
      </c>
      <c r="F196" s="0" t="s">
        <v>2809</v>
      </c>
      <c r="G196" s="0" t="s">
        <v>3327</v>
      </c>
    </row>
    <row customHeight="1" ht="11.25">
      <c r="A197" s="374" t="s">
        <v>16</v>
      </c>
      <c r="B197" s="0" t="s">
        <v>3291</v>
      </c>
      <c r="C197" s="0" t="s">
        <v>3292</v>
      </c>
      <c r="D197" s="0" t="s">
        <v>3328</v>
      </c>
      <c r="E197" s="0" t="s">
        <v>3329</v>
      </c>
      <c r="F197" s="0" t="s">
        <v>2809</v>
      </c>
      <c r="G197" s="0" t="s">
        <v>3330</v>
      </c>
    </row>
    <row customHeight="1" ht="11.25">
      <c r="A198" s="374" t="s">
        <v>16</v>
      </c>
      <c r="B198" s="0" t="s">
        <v>3291</v>
      </c>
      <c r="C198" s="0" t="s">
        <v>3292</v>
      </c>
      <c r="D198" s="0" t="s">
        <v>3331</v>
      </c>
      <c r="E198" s="0" t="s">
        <v>3332</v>
      </c>
      <c r="F198" s="0" t="s">
        <v>2809</v>
      </c>
      <c r="G198" s="0" t="s">
        <v>3333</v>
      </c>
    </row>
    <row customHeight="1" ht="11.25">
      <c r="A199" s="374" t="s">
        <v>16</v>
      </c>
      <c r="B199" s="0" t="s">
        <v>3291</v>
      </c>
      <c r="C199" s="0" t="s">
        <v>3292</v>
      </c>
      <c r="D199" s="0" t="s">
        <v>3334</v>
      </c>
      <c r="E199" s="0" t="s">
        <v>3335</v>
      </c>
      <c r="F199" s="0" t="s">
        <v>2809</v>
      </c>
      <c r="G199" s="0" t="s">
        <v>3336</v>
      </c>
    </row>
    <row customHeight="1" ht="11.25">
      <c r="A200" s="374" t="s">
        <v>16</v>
      </c>
      <c r="B200" s="0" t="s">
        <v>3291</v>
      </c>
      <c r="C200" s="0" t="s">
        <v>3292</v>
      </c>
      <c r="D200" s="0" t="s">
        <v>3337</v>
      </c>
      <c r="E200" s="0" t="s">
        <v>3338</v>
      </c>
      <c r="F200" s="0" t="s">
        <v>2809</v>
      </c>
      <c r="G200" s="0" t="s">
        <v>3339</v>
      </c>
    </row>
    <row customHeight="1" ht="11.25">
      <c r="A201" s="374" t="s">
        <v>16</v>
      </c>
      <c r="B201" s="0" t="s">
        <v>3291</v>
      </c>
      <c r="C201" s="0" t="s">
        <v>3292</v>
      </c>
      <c r="D201" s="0" t="s">
        <v>3340</v>
      </c>
      <c r="E201" s="0" t="s">
        <v>3341</v>
      </c>
      <c r="F201" s="0" t="s">
        <v>2809</v>
      </c>
      <c r="G201" s="0" t="s">
        <v>3342</v>
      </c>
    </row>
    <row customHeight="1" ht="11.25">
      <c r="A202" s="374" t="s">
        <v>16</v>
      </c>
      <c r="B202" s="0" t="s">
        <v>3291</v>
      </c>
      <c r="C202" s="0" t="s">
        <v>3292</v>
      </c>
      <c r="D202" s="0" t="s">
        <v>3343</v>
      </c>
      <c r="E202" s="0" t="s">
        <v>3344</v>
      </c>
      <c r="F202" s="0" t="s">
        <v>2809</v>
      </c>
      <c r="G202" s="0" t="s">
        <v>3345</v>
      </c>
    </row>
    <row customHeight="1" ht="11.25">
      <c r="A203" s="374" t="s">
        <v>16</v>
      </c>
      <c r="B203" s="0" t="s">
        <v>3291</v>
      </c>
      <c r="C203" s="0" t="s">
        <v>3292</v>
      </c>
      <c r="D203" s="0" t="s">
        <v>3346</v>
      </c>
      <c r="E203" s="0" t="s">
        <v>3347</v>
      </c>
      <c r="F203" s="0" t="s">
        <v>2809</v>
      </c>
      <c r="G203" s="0" t="s">
        <v>3348</v>
      </c>
    </row>
    <row customHeight="1" ht="11.25">
      <c r="A204" s="374" t="s">
        <v>16</v>
      </c>
      <c r="B204" s="0" t="s">
        <v>3291</v>
      </c>
      <c r="C204" s="0" t="s">
        <v>3292</v>
      </c>
      <c r="D204" s="0" t="s">
        <v>3349</v>
      </c>
      <c r="E204" s="0" t="s">
        <v>3350</v>
      </c>
      <c r="F204" s="0" t="s">
        <v>2809</v>
      </c>
      <c r="G204" s="0" t="s">
        <v>3351</v>
      </c>
    </row>
    <row customHeight="1" ht="11.25">
      <c r="A205" s="374" t="s">
        <v>16</v>
      </c>
      <c r="B205" s="0" t="s">
        <v>3291</v>
      </c>
      <c r="C205" s="0" t="s">
        <v>3292</v>
      </c>
      <c r="D205" s="0" t="s">
        <v>3291</v>
      </c>
      <c r="E205" s="0" t="s">
        <v>3292</v>
      </c>
      <c r="F205" s="0" t="s">
        <v>2806</v>
      </c>
      <c r="G205" s="0" t="s">
        <v>3352</v>
      </c>
    </row>
    <row customHeight="1" ht="11.25">
      <c r="A206" s="374" t="s">
        <v>16</v>
      </c>
      <c r="B206" s="0" t="s">
        <v>3291</v>
      </c>
      <c r="C206" s="0" t="s">
        <v>3292</v>
      </c>
      <c r="D206" s="0" t="s">
        <v>3353</v>
      </c>
      <c r="E206" s="0" t="s">
        <v>3354</v>
      </c>
      <c r="F206" s="0" t="s">
        <v>2809</v>
      </c>
      <c r="G206" s="0" t="s">
        <v>3355</v>
      </c>
    </row>
    <row customHeight="1" ht="11.25">
      <c r="A207" s="374" t="s">
        <v>16</v>
      </c>
      <c r="B207" s="0" t="s">
        <v>3291</v>
      </c>
      <c r="C207" s="0" t="s">
        <v>3292</v>
      </c>
      <c r="D207" s="0" t="s">
        <v>3356</v>
      </c>
      <c r="E207" s="0" t="s">
        <v>3357</v>
      </c>
      <c r="F207" s="0" t="s">
        <v>2809</v>
      </c>
      <c r="G207" s="0" t="s">
        <v>3358</v>
      </c>
    </row>
    <row customHeight="1" ht="11.25">
      <c r="A208" s="374" t="s">
        <v>16</v>
      </c>
      <c r="B208" s="0" t="s">
        <v>3359</v>
      </c>
      <c r="C208" s="0" t="s">
        <v>3360</v>
      </c>
      <c r="D208" s="0" t="s">
        <v>3361</v>
      </c>
      <c r="E208" s="0" t="s">
        <v>3362</v>
      </c>
      <c r="F208" s="0" t="s">
        <v>2809</v>
      </c>
      <c r="G208" s="0" t="s">
        <v>3363</v>
      </c>
    </row>
    <row customHeight="1" ht="11.25">
      <c r="A209" s="374" t="s">
        <v>16</v>
      </c>
      <c r="B209" s="0" t="s">
        <v>3359</v>
      </c>
      <c r="C209" s="0" t="s">
        <v>3360</v>
      </c>
      <c r="D209" s="0" t="s">
        <v>3364</v>
      </c>
      <c r="E209" s="0" t="s">
        <v>3365</v>
      </c>
      <c r="F209" s="0" t="s">
        <v>2809</v>
      </c>
      <c r="G209" s="0" t="s">
        <v>3366</v>
      </c>
    </row>
    <row customHeight="1" ht="11.25">
      <c r="A210" s="374" t="s">
        <v>16</v>
      </c>
      <c r="B210" s="0" t="s">
        <v>3359</v>
      </c>
      <c r="C210" s="0" t="s">
        <v>3360</v>
      </c>
      <c r="D210" s="0" t="s">
        <v>3367</v>
      </c>
      <c r="E210" s="0" t="s">
        <v>3368</v>
      </c>
      <c r="F210" s="0" t="s">
        <v>2809</v>
      </c>
      <c r="G210" s="0" t="s">
        <v>3369</v>
      </c>
    </row>
    <row customHeight="1" ht="11.25">
      <c r="A211" s="374" t="s">
        <v>16</v>
      </c>
      <c r="B211" s="0" t="s">
        <v>3359</v>
      </c>
      <c r="C211" s="0" t="s">
        <v>3360</v>
      </c>
      <c r="D211" s="0" t="s">
        <v>3370</v>
      </c>
      <c r="E211" s="0" t="s">
        <v>3371</v>
      </c>
      <c r="F211" s="0" t="s">
        <v>2809</v>
      </c>
      <c r="G211" s="0" t="s">
        <v>3372</v>
      </c>
    </row>
    <row customHeight="1" ht="11.25">
      <c r="A212" s="374" t="s">
        <v>16</v>
      </c>
      <c r="B212" s="0" t="s">
        <v>3359</v>
      </c>
      <c r="C212" s="0" t="s">
        <v>3360</v>
      </c>
      <c r="D212" s="0" t="s">
        <v>3373</v>
      </c>
      <c r="E212" s="0" t="s">
        <v>3374</v>
      </c>
      <c r="F212" s="0" t="s">
        <v>2809</v>
      </c>
      <c r="G212" s="0" t="s">
        <v>3375</v>
      </c>
    </row>
    <row customHeight="1" ht="11.25">
      <c r="A213" s="374" t="s">
        <v>16</v>
      </c>
      <c r="B213" s="0" t="s">
        <v>3359</v>
      </c>
      <c r="C213" s="0" t="s">
        <v>3360</v>
      </c>
      <c r="D213" s="0" t="s">
        <v>3376</v>
      </c>
      <c r="E213" s="0" t="s">
        <v>3377</v>
      </c>
      <c r="F213" s="0" t="s">
        <v>2809</v>
      </c>
      <c r="G213" s="0" t="s">
        <v>3378</v>
      </c>
    </row>
    <row customHeight="1" ht="11.25">
      <c r="A214" s="374" t="s">
        <v>16</v>
      </c>
      <c r="B214" s="0" t="s">
        <v>3359</v>
      </c>
      <c r="C214" s="0" t="s">
        <v>3360</v>
      </c>
      <c r="D214" s="0" t="s">
        <v>3379</v>
      </c>
      <c r="E214" s="0" t="s">
        <v>3380</v>
      </c>
      <c r="F214" s="0" t="s">
        <v>2809</v>
      </c>
      <c r="G214" s="0" t="s">
        <v>3381</v>
      </c>
    </row>
    <row customHeight="1" ht="11.25">
      <c r="A215" s="374" t="s">
        <v>16</v>
      </c>
      <c r="B215" s="0" t="s">
        <v>3359</v>
      </c>
      <c r="C215" s="0" t="s">
        <v>3360</v>
      </c>
      <c r="D215" s="0" t="s">
        <v>3382</v>
      </c>
      <c r="E215" s="0" t="s">
        <v>3383</v>
      </c>
      <c r="F215" s="0" t="s">
        <v>2809</v>
      </c>
      <c r="G215" s="0" t="s">
        <v>3384</v>
      </c>
    </row>
    <row customHeight="1" ht="11.25">
      <c r="A216" s="374" t="s">
        <v>16</v>
      </c>
      <c r="B216" s="0" t="s">
        <v>3359</v>
      </c>
      <c r="C216" s="0" t="s">
        <v>3360</v>
      </c>
      <c r="D216" s="0" t="s">
        <v>3385</v>
      </c>
      <c r="E216" s="0" t="s">
        <v>3386</v>
      </c>
      <c r="F216" s="0" t="s">
        <v>2809</v>
      </c>
      <c r="G216" s="0" t="s">
        <v>3387</v>
      </c>
    </row>
    <row customHeight="1" ht="11.25">
      <c r="A217" s="374" t="s">
        <v>16</v>
      </c>
      <c r="B217" s="0" t="s">
        <v>3359</v>
      </c>
      <c r="C217" s="0" t="s">
        <v>3360</v>
      </c>
      <c r="D217" s="0" t="s">
        <v>3388</v>
      </c>
      <c r="E217" s="0" t="s">
        <v>3389</v>
      </c>
      <c r="F217" s="0" t="s">
        <v>2809</v>
      </c>
      <c r="G217" s="0" t="s">
        <v>3390</v>
      </c>
    </row>
    <row customHeight="1" ht="11.25">
      <c r="A218" s="374" t="s">
        <v>16</v>
      </c>
      <c r="B218" s="0" t="s">
        <v>3359</v>
      </c>
      <c r="C218" s="0" t="s">
        <v>3360</v>
      </c>
      <c r="D218" s="0" t="s">
        <v>3391</v>
      </c>
      <c r="E218" s="0" t="s">
        <v>3392</v>
      </c>
      <c r="F218" s="0" t="s">
        <v>2809</v>
      </c>
      <c r="G218" s="0" t="s">
        <v>3393</v>
      </c>
    </row>
    <row customHeight="1" ht="11.25">
      <c r="A219" s="374" t="s">
        <v>16</v>
      </c>
      <c r="B219" s="0" t="s">
        <v>3359</v>
      </c>
      <c r="C219" s="0" t="s">
        <v>3360</v>
      </c>
      <c r="D219" s="0" t="s">
        <v>3394</v>
      </c>
      <c r="E219" s="0" t="s">
        <v>3395</v>
      </c>
      <c r="F219" s="0" t="s">
        <v>2809</v>
      </c>
      <c r="G219" s="0" t="s">
        <v>3396</v>
      </c>
    </row>
    <row customHeight="1" ht="11.25">
      <c r="A220" s="374" t="s">
        <v>16</v>
      </c>
      <c r="B220" s="0" t="s">
        <v>3359</v>
      </c>
      <c r="C220" s="0" t="s">
        <v>3360</v>
      </c>
      <c r="D220" s="0" t="s">
        <v>3397</v>
      </c>
      <c r="E220" s="0" t="s">
        <v>3398</v>
      </c>
      <c r="F220" s="0" t="s">
        <v>2809</v>
      </c>
      <c r="G220" s="0" t="s">
        <v>3399</v>
      </c>
    </row>
    <row customHeight="1" ht="11.25">
      <c r="A221" s="374" t="s">
        <v>16</v>
      </c>
      <c r="B221" s="0" t="s">
        <v>3359</v>
      </c>
      <c r="C221" s="0" t="s">
        <v>3360</v>
      </c>
      <c r="D221" s="0" t="s">
        <v>3400</v>
      </c>
      <c r="E221" s="0" t="s">
        <v>3401</v>
      </c>
      <c r="F221" s="0" t="s">
        <v>2809</v>
      </c>
      <c r="G221" s="0" t="s">
        <v>3402</v>
      </c>
    </row>
    <row customHeight="1" ht="11.25">
      <c r="A222" s="374" t="s">
        <v>16</v>
      </c>
      <c r="B222" s="0" t="s">
        <v>3359</v>
      </c>
      <c r="C222" s="0" t="s">
        <v>3360</v>
      </c>
      <c r="D222" s="0" t="s">
        <v>3403</v>
      </c>
      <c r="E222" s="0" t="s">
        <v>3404</v>
      </c>
      <c r="F222" s="0" t="s">
        <v>2809</v>
      </c>
      <c r="G222" s="0" t="s">
        <v>3405</v>
      </c>
    </row>
    <row customHeight="1" ht="11.25">
      <c r="A223" s="374" t="s">
        <v>16</v>
      </c>
      <c r="B223" s="0" t="s">
        <v>3359</v>
      </c>
      <c r="C223" s="0" t="s">
        <v>3360</v>
      </c>
      <c r="D223" s="0" t="s">
        <v>3406</v>
      </c>
      <c r="E223" s="0" t="s">
        <v>3407</v>
      </c>
      <c r="F223" s="0" t="s">
        <v>2809</v>
      </c>
      <c r="G223" s="0" t="s">
        <v>3408</v>
      </c>
    </row>
    <row customHeight="1" ht="11.25">
      <c r="A224" s="374" t="s">
        <v>16</v>
      </c>
      <c r="B224" s="0" t="s">
        <v>3359</v>
      </c>
      <c r="C224" s="0" t="s">
        <v>3360</v>
      </c>
      <c r="D224" s="0" t="s">
        <v>3359</v>
      </c>
      <c r="E224" s="0" t="s">
        <v>3360</v>
      </c>
      <c r="F224" s="0" t="s">
        <v>2806</v>
      </c>
      <c r="G224" s="0" t="s">
        <v>3409</v>
      </c>
    </row>
    <row customHeight="1" ht="11.25">
      <c r="A225" s="374" t="s">
        <v>16</v>
      </c>
      <c r="B225" s="0" t="s">
        <v>3359</v>
      </c>
      <c r="C225" s="0" t="s">
        <v>3360</v>
      </c>
      <c r="D225" s="0" t="s">
        <v>3410</v>
      </c>
      <c r="E225" s="0" t="s">
        <v>3411</v>
      </c>
      <c r="F225" s="0" t="s">
        <v>2809</v>
      </c>
      <c r="G225" s="0" t="s">
        <v>3412</v>
      </c>
    </row>
    <row customHeight="1" ht="11.25">
      <c r="A226" s="374" t="s">
        <v>16</v>
      </c>
      <c r="B226" s="0" t="s">
        <v>3359</v>
      </c>
      <c r="C226" s="0" t="s">
        <v>3360</v>
      </c>
      <c r="D226" s="0" t="s">
        <v>3413</v>
      </c>
      <c r="E226" s="0" t="s">
        <v>3414</v>
      </c>
      <c r="F226" s="0" t="s">
        <v>2809</v>
      </c>
      <c r="G226" s="0" t="s">
        <v>3415</v>
      </c>
    </row>
    <row customHeight="1" ht="11.25">
      <c r="A227" s="374" t="s">
        <v>16</v>
      </c>
      <c r="B227" s="0" t="s">
        <v>3359</v>
      </c>
      <c r="C227" s="0" t="s">
        <v>3360</v>
      </c>
      <c r="D227" s="0" t="s">
        <v>3416</v>
      </c>
      <c r="E227" s="0" t="s">
        <v>3417</v>
      </c>
      <c r="F227" s="0" t="s">
        <v>2809</v>
      </c>
      <c r="G227" s="0" t="s">
        <v>3418</v>
      </c>
    </row>
    <row customHeight="1" ht="11.25">
      <c r="A228" s="374" t="s">
        <v>16</v>
      </c>
      <c r="B228" s="0" t="s">
        <v>3359</v>
      </c>
      <c r="C228" s="0" t="s">
        <v>3360</v>
      </c>
      <c r="D228" s="0" t="s">
        <v>3419</v>
      </c>
      <c r="E228" s="0" t="s">
        <v>3420</v>
      </c>
      <c r="F228" s="0" t="s">
        <v>2809</v>
      </c>
      <c r="G228" s="0" t="s">
        <v>3421</v>
      </c>
    </row>
    <row customHeight="1" ht="11.25">
      <c r="A229" s="374" t="s">
        <v>16</v>
      </c>
      <c r="B229" s="0" t="s">
        <v>3422</v>
      </c>
      <c r="C229" s="0" t="s">
        <v>3423</v>
      </c>
      <c r="D229" s="0" t="s">
        <v>3424</v>
      </c>
      <c r="E229" s="0" t="s">
        <v>3425</v>
      </c>
      <c r="F229" s="0" t="s">
        <v>2809</v>
      </c>
      <c r="G229" s="0" t="s">
        <v>3426</v>
      </c>
    </row>
    <row customHeight="1" ht="11.25">
      <c r="A230" s="374" t="s">
        <v>16</v>
      </c>
      <c r="B230" s="0" t="s">
        <v>3422</v>
      </c>
      <c r="C230" s="0" t="s">
        <v>3423</v>
      </c>
      <c r="D230" s="0" t="s">
        <v>3427</v>
      </c>
      <c r="E230" s="0" t="s">
        <v>3428</v>
      </c>
      <c r="F230" s="0" t="s">
        <v>2809</v>
      </c>
      <c r="G230" s="0" t="s">
        <v>3429</v>
      </c>
    </row>
    <row customHeight="1" ht="11.25">
      <c r="A231" s="374" t="s">
        <v>16</v>
      </c>
      <c r="B231" s="0" t="s">
        <v>3422</v>
      </c>
      <c r="C231" s="0" t="s">
        <v>3423</v>
      </c>
      <c r="D231" s="0" t="s">
        <v>3430</v>
      </c>
      <c r="E231" s="0" t="s">
        <v>3431</v>
      </c>
      <c r="F231" s="0" t="s">
        <v>2809</v>
      </c>
      <c r="G231" s="0" t="s">
        <v>3432</v>
      </c>
    </row>
    <row customHeight="1" ht="11.25">
      <c r="A232" s="374" t="s">
        <v>16</v>
      </c>
      <c r="B232" s="0" t="s">
        <v>3422</v>
      </c>
      <c r="C232" s="0" t="s">
        <v>3423</v>
      </c>
      <c r="D232" s="0" t="s">
        <v>2834</v>
      </c>
      <c r="E232" s="0" t="s">
        <v>3433</v>
      </c>
      <c r="F232" s="0" t="s">
        <v>2809</v>
      </c>
      <c r="G232" s="0" t="s">
        <v>3434</v>
      </c>
    </row>
    <row customHeight="1" ht="11.25">
      <c r="A233" s="374" t="s">
        <v>16</v>
      </c>
      <c r="B233" s="0" t="s">
        <v>3422</v>
      </c>
      <c r="C233" s="0" t="s">
        <v>3423</v>
      </c>
      <c r="D233" s="0" t="s">
        <v>3435</v>
      </c>
      <c r="E233" s="0" t="s">
        <v>3436</v>
      </c>
      <c r="F233" s="0" t="s">
        <v>2809</v>
      </c>
      <c r="G233" s="0" t="s">
        <v>3437</v>
      </c>
    </row>
    <row customHeight="1" ht="11.25">
      <c r="A234" s="374" t="s">
        <v>16</v>
      </c>
      <c r="B234" s="0" t="s">
        <v>3422</v>
      </c>
      <c r="C234" s="0" t="s">
        <v>3423</v>
      </c>
      <c r="D234" s="0" t="s">
        <v>3438</v>
      </c>
      <c r="E234" s="0" t="s">
        <v>3439</v>
      </c>
      <c r="F234" s="0" t="s">
        <v>3440</v>
      </c>
      <c r="G234" s="0" t="s">
        <v>3441</v>
      </c>
    </row>
    <row customHeight="1" ht="11.25">
      <c r="A235" s="374" t="s">
        <v>16</v>
      </c>
      <c r="B235" s="0" t="s">
        <v>3422</v>
      </c>
      <c r="C235" s="0" t="s">
        <v>3423</v>
      </c>
      <c r="D235" s="0" t="s">
        <v>3442</v>
      </c>
      <c r="E235" s="0" t="s">
        <v>3443</v>
      </c>
      <c r="F235" s="0" t="s">
        <v>2809</v>
      </c>
      <c r="G235" s="0" t="s">
        <v>3444</v>
      </c>
    </row>
    <row customHeight="1" ht="11.25">
      <c r="A236" s="374" t="s">
        <v>16</v>
      </c>
      <c r="B236" s="0" t="s">
        <v>3422</v>
      </c>
      <c r="C236" s="0" t="s">
        <v>3423</v>
      </c>
      <c r="D236" s="0" t="s">
        <v>3445</v>
      </c>
      <c r="E236" s="0" t="s">
        <v>3446</v>
      </c>
      <c r="F236" s="0" t="s">
        <v>2809</v>
      </c>
      <c r="G236" s="0" t="s">
        <v>3447</v>
      </c>
    </row>
    <row customHeight="1" ht="11.25">
      <c r="A237" s="374" t="s">
        <v>16</v>
      </c>
      <c r="B237" s="0" t="s">
        <v>3422</v>
      </c>
      <c r="C237" s="0" t="s">
        <v>3423</v>
      </c>
      <c r="D237" s="0" t="s">
        <v>3448</v>
      </c>
      <c r="E237" s="0" t="s">
        <v>3449</v>
      </c>
      <c r="F237" s="0" t="s">
        <v>2809</v>
      </c>
      <c r="G237" s="0" t="s">
        <v>3450</v>
      </c>
    </row>
    <row customHeight="1" ht="11.25">
      <c r="A238" s="374" t="s">
        <v>16</v>
      </c>
      <c r="B238" s="0" t="s">
        <v>3422</v>
      </c>
      <c r="C238" s="0" t="s">
        <v>3423</v>
      </c>
      <c r="D238" s="0" t="s">
        <v>3451</v>
      </c>
      <c r="E238" s="0" t="s">
        <v>3452</v>
      </c>
      <c r="F238" s="0" t="s">
        <v>2809</v>
      </c>
      <c r="G238" s="0" t="s">
        <v>3453</v>
      </c>
    </row>
    <row customHeight="1" ht="11.25">
      <c r="A239" s="374" t="s">
        <v>16</v>
      </c>
      <c r="B239" s="0" t="s">
        <v>3422</v>
      </c>
      <c r="C239" s="0" t="s">
        <v>3423</v>
      </c>
      <c r="D239" s="0" t="s">
        <v>3422</v>
      </c>
      <c r="E239" s="0" t="s">
        <v>3423</v>
      </c>
      <c r="F239" s="0" t="s">
        <v>2806</v>
      </c>
      <c r="G239" s="0" t="s">
        <v>3454</v>
      </c>
    </row>
    <row customHeight="1" ht="11.25">
      <c r="A240" s="374" t="s">
        <v>16</v>
      </c>
      <c r="B240" s="0" t="s">
        <v>3422</v>
      </c>
      <c r="C240" s="0" t="s">
        <v>3423</v>
      </c>
      <c r="D240" s="0" t="s">
        <v>3455</v>
      </c>
      <c r="E240" s="0" t="s">
        <v>3456</v>
      </c>
      <c r="F240" s="0" t="s">
        <v>2809</v>
      </c>
      <c r="G240" s="0" t="s">
        <v>3457</v>
      </c>
    </row>
    <row customHeight="1" ht="11.25">
      <c r="A241" s="374" t="s">
        <v>16</v>
      </c>
      <c r="B241" s="0" t="s">
        <v>3422</v>
      </c>
      <c r="C241" s="0" t="s">
        <v>3423</v>
      </c>
      <c r="D241" s="0" t="s">
        <v>3458</v>
      </c>
      <c r="E241" s="0" t="s">
        <v>3459</v>
      </c>
      <c r="F241" s="0" t="s">
        <v>2809</v>
      </c>
      <c r="G241" s="0" t="s">
        <v>3460</v>
      </c>
    </row>
    <row customHeight="1" ht="11.25">
      <c r="A242" s="374" t="s">
        <v>16</v>
      </c>
      <c r="B242" s="0" t="s">
        <v>3422</v>
      </c>
      <c r="C242" s="0" t="s">
        <v>3423</v>
      </c>
      <c r="D242" s="0" t="s">
        <v>3461</v>
      </c>
      <c r="E242" s="0" t="s">
        <v>3462</v>
      </c>
      <c r="F242" s="0" t="s">
        <v>2809</v>
      </c>
      <c r="G242" s="0" t="s">
        <v>3463</v>
      </c>
    </row>
    <row customHeight="1" ht="11.25">
      <c r="A243" s="374" t="s">
        <v>16</v>
      </c>
      <c r="B243" s="0" t="s">
        <v>3464</v>
      </c>
      <c r="C243" s="0" t="s">
        <v>3465</v>
      </c>
      <c r="D243" s="0" t="s">
        <v>3466</v>
      </c>
      <c r="E243" s="0" t="s">
        <v>3467</v>
      </c>
      <c r="F243" s="0" t="s">
        <v>2809</v>
      </c>
      <c r="G243" s="0" t="s">
        <v>3468</v>
      </c>
    </row>
    <row customHeight="1" ht="11.25">
      <c r="A244" s="374" t="s">
        <v>16</v>
      </c>
      <c r="B244" s="0" t="s">
        <v>3464</v>
      </c>
      <c r="C244" s="0" t="s">
        <v>3465</v>
      </c>
      <c r="D244" s="0" t="s">
        <v>3469</v>
      </c>
      <c r="E244" s="0" t="s">
        <v>3470</v>
      </c>
      <c r="F244" s="0" t="s">
        <v>2809</v>
      </c>
      <c r="G244" s="0" t="s">
        <v>3471</v>
      </c>
    </row>
    <row customHeight="1" ht="11.25">
      <c r="A245" s="374" t="s">
        <v>16</v>
      </c>
      <c r="B245" s="0" t="s">
        <v>3464</v>
      </c>
      <c r="C245" s="0" t="s">
        <v>3465</v>
      </c>
      <c r="D245" s="0" t="s">
        <v>3472</v>
      </c>
      <c r="E245" s="0" t="s">
        <v>3473</v>
      </c>
      <c r="F245" s="0" t="s">
        <v>2809</v>
      </c>
      <c r="G245" s="0" t="s">
        <v>3474</v>
      </c>
    </row>
    <row customHeight="1" ht="11.25">
      <c r="A246" s="374" t="s">
        <v>16</v>
      </c>
      <c r="B246" s="0" t="s">
        <v>3464</v>
      </c>
      <c r="C246" s="0" t="s">
        <v>3465</v>
      </c>
      <c r="D246" s="0" t="s">
        <v>3475</v>
      </c>
      <c r="E246" s="0" t="s">
        <v>3476</v>
      </c>
      <c r="F246" s="0" t="s">
        <v>2809</v>
      </c>
      <c r="G246" s="0" t="s">
        <v>3477</v>
      </c>
    </row>
    <row customHeight="1" ht="11.25">
      <c r="A247" s="374" t="s">
        <v>16</v>
      </c>
      <c r="B247" s="0" t="s">
        <v>3464</v>
      </c>
      <c r="C247" s="0" t="s">
        <v>3465</v>
      </c>
      <c r="D247" s="0" t="s">
        <v>3478</v>
      </c>
      <c r="E247" s="0" t="s">
        <v>3479</v>
      </c>
      <c r="F247" s="0" t="s">
        <v>2809</v>
      </c>
      <c r="G247" s="0" t="s">
        <v>3480</v>
      </c>
    </row>
    <row customHeight="1" ht="11.25">
      <c r="A248" s="374" t="s">
        <v>16</v>
      </c>
      <c r="B248" s="0" t="s">
        <v>3464</v>
      </c>
      <c r="C248" s="0" t="s">
        <v>3465</v>
      </c>
      <c r="D248" s="0" t="s">
        <v>3481</v>
      </c>
      <c r="E248" s="0" t="s">
        <v>3482</v>
      </c>
      <c r="F248" s="0" t="s">
        <v>2809</v>
      </c>
      <c r="G248" s="0" t="s">
        <v>3483</v>
      </c>
    </row>
    <row customHeight="1" ht="11.25">
      <c r="A249" s="374" t="s">
        <v>16</v>
      </c>
      <c r="B249" s="0" t="s">
        <v>3464</v>
      </c>
      <c r="C249" s="0" t="s">
        <v>3465</v>
      </c>
      <c r="D249" s="0" t="s">
        <v>3484</v>
      </c>
      <c r="E249" s="0" t="s">
        <v>3485</v>
      </c>
      <c r="F249" s="0" t="s">
        <v>2809</v>
      </c>
      <c r="G249" s="0" t="s">
        <v>3486</v>
      </c>
    </row>
    <row customHeight="1" ht="11.25">
      <c r="A250" s="374" t="s">
        <v>16</v>
      </c>
      <c r="B250" s="0" t="s">
        <v>3464</v>
      </c>
      <c r="C250" s="0" t="s">
        <v>3465</v>
      </c>
      <c r="D250" s="0" t="s">
        <v>3487</v>
      </c>
      <c r="E250" s="0" t="s">
        <v>3488</v>
      </c>
      <c r="F250" s="0" t="s">
        <v>2809</v>
      </c>
      <c r="G250" s="0" t="s">
        <v>3489</v>
      </c>
    </row>
    <row customHeight="1" ht="11.25">
      <c r="A251" s="374" t="s">
        <v>16</v>
      </c>
      <c r="B251" s="0" t="s">
        <v>3464</v>
      </c>
      <c r="C251" s="0" t="s">
        <v>3465</v>
      </c>
      <c r="D251" s="0" t="s">
        <v>3490</v>
      </c>
      <c r="E251" s="0" t="s">
        <v>3491</v>
      </c>
      <c r="F251" s="0" t="s">
        <v>2809</v>
      </c>
      <c r="G251" s="0" t="s">
        <v>3492</v>
      </c>
    </row>
    <row customHeight="1" ht="11.25">
      <c r="A252" s="374" t="s">
        <v>16</v>
      </c>
      <c r="B252" s="0" t="s">
        <v>3464</v>
      </c>
      <c r="C252" s="0" t="s">
        <v>3465</v>
      </c>
      <c r="D252" s="0" t="s">
        <v>3493</v>
      </c>
      <c r="E252" s="0" t="s">
        <v>3494</v>
      </c>
      <c r="F252" s="0" t="s">
        <v>2809</v>
      </c>
      <c r="G252" s="0" t="s">
        <v>3495</v>
      </c>
    </row>
    <row customHeight="1" ht="11.25">
      <c r="A253" s="374" t="s">
        <v>16</v>
      </c>
      <c r="B253" s="0" t="s">
        <v>3464</v>
      </c>
      <c r="C253" s="0" t="s">
        <v>3465</v>
      </c>
      <c r="D253" s="0" t="s">
        <v>3496</v>
      </c>
      <c r="E253" s="0" t="s">
        <v>3497</v>
      </c>
      <c r="F253" s="0" t="s">
        <v>2809</v>
      </c>
      <c r="G253" s="0" t="s">
        <v>3498</v>
      </c>
    </row>
    <row customHeight="1" ht="11.25">
      <c r="A254" s="374" t="s">
        <v>16</v>
      </c>
      <c r="B254" s="0" t="s">
        <v>3464</v>
      </c>
      <c r="C254" s="0" t="s">
        <v>3465</v>
      </c>
      <c r="D254" s="0" t="s">
        <v>3499</v>
      </c>
      <c r="E254" s="0" t="s">
        <v>3500</v>
      </c>
      <c r="F254" s="0" t="s">
        <v>2809</v>
      </c>
      <c r="G254" s="0" t="s">
        <v>3501</v>
      </c>
    </row>
    <row customHeight="1" ht="11.25">
      <c r="A255" s="374" t="s">
        <v>16</v>
      </c>
      <c r="B255" s="0" t="s">
        <v>3464</v>
      </c>
      <c r="C255" s="0" t="s">
        <v>3465</v>
      </c>
      <c r="D255" s="0" t="s">
        <v>3464</v>
      </c>
      <c r="E255" s="0" t="s">
        <v>3465</v>
      </c>
      <c r="F255" s="0" t="s">
        <v>2806</v>
      </c>
      <c r="G255" s="0" t="s">
        <v>3502</v>
      </c>
    </row>
    <row customHeight="1" ht="11.25">
      <c r="A256" s="374" t="s">
        <v>16</v>
      </c>
      <c r="B256" s="0" t="s">
        <v>3464</v>
      </c>
      <c r="C256" s="0" t="s">
        <v>3465</v>
      </c>
      <c r="D256" s="0" t="s">
        <v>3503</v>
      </c>
      <c r="E256" s="0" t="s">
        <v>3504</v>
      </c>
      <c r="F256" s="0" t="s">
        <v>2809</v>
      </c>
      <c r="G256" s="0" t="s">
        <v>3505</v>
      </c>
    </row>
    <row customHeight="1" ht="11.25">
      <c r="A257" s="374" t="s">
        <v>16</v>
      </c>
      <c r="B257" s="0" t="s">
        <v>3464</v>
      </c>
      <c r="C257" s="0" t="s">
        <v>3465</v>
      </c>
      <c r="D257" s="0" t="s">
        <v>3506</v>
      </c>
      <c r="E257" s="0" t="s">
        <v>3507</v>
      </c>
      <c r="F257" s="0" t="s">
        <v>2809</v>
      </c>
      <c r="G257" s="0" t="s">
        <v>3508</v>
      </c>
    </row>
    <row customHeight="1" ht="11.25">
      <c r="A258" s="374" t="s">
        <v>16</v>
      </c>
      <c r="B258" s="0" t="s">
        <v>3509</v>
      </c>
      <c r="C258" s="0" t="s">
        <v>3510</v>
      </c>
      <c r="D258" s="0" t="s">
        <v>3511</v>
      </c>
      <c r="E258" s="0" t="s">
        <v>3512</v>
      </c>
      <c r="F258" s="0" t="s">
        <v>2809</v>
      </c>
      <c r="G258" s="0" t="s">
        <v>3513</v>
      </c>
    </row>
    <row customHeight="1" ht="11.25">
      <c r="A259" s="374" t="s">
        <v>16</v>
      </c>
      <c r="B259" s="0" t="s">
        <v>3509</v>
      </c>
      <c r="C259" s="0" t="s">
        <v>3510</v>
      </c>
      <c r="D259" s="0" t="s">
        <v>3514</v>
      </c>
      <c r="E259" s="0" t="s">
        <v>3515</v>
      </c>
      <c r="F259" s="0" t="s">
        <v>2809</v>
      </c>
      <c r="G259" s="0" t="s">
        <v>3516</v>
      </c>
    </row>
    <row customHeight="1" ht="11.25">
      <c r="A260" s="374" t="s">
        <v>16</v>
      </c>
      <c r="B260" s="0" t="s">
        <v>3509</v>
      </c>
      <c r="C260" s="0" t="s">
        <v>3510</v>
      </c>
      <c r="D260" s="0" t="s">
        <v>3517</v>
      </c>
      <c r="E260" s="0" t="s">
        <v>3518</v>
      </c>
      <c r="F260" s="0" t="s">
        <v>2809</v>
      </c>
      <c r="G260" s="0" t="s">
        <v>3519</v>
      </c>
    </row>
    <row customHeight="1" ht="11.25">
      <c r="A261" s="374" t="s">
        <v>16</v>
      </c>
      <c r="B261" s="0" t="s">
        <v>3509</v>
      </c>
      <c r="C261" s="0" t="s">
        <v>3510</v>
      </c>
      <c r="D261" s="0" t="s">
        <v>3520</v>
      </c>
      <c r="E261" s="0" t="s">
        <v>3521</v>
      </c>
      <c r="F261" s="0" t="s">
        <v>2809</v>
      </c>
      <c r="G261" s="0" t="s">
        <v>3522</v>
      </c>
    </row>
    <row customHeight="1" ht="11.25">
      <c r="A262" s="374" t="s">
        <v>16</v>
      </c>
      <c r="B262" s="0" t="s">
        <v>3509</v>
      </c>
      <c r="C262" s="0" t="s">
        <v>3510</v>
      </c>
      <c r="D262" s="0" t="s">
        <v>3523</v>
      </c>
      <c r="E262" s="0" t="s">
        <v>3524</v>
      </c>
      <c r="F262" s="0" t="s">
        <v>2809</v>
      </c>
      <c r="G262" s="0" t="s">
        <v>3525</v>
      </c>
    </row>
    <row customHeight="1" ht="11.25">
      <c r="A263" s="374" t="s">
        <v>16</v>
      </c>
      <c r="B263" s="0" t="s">
        <v>3509</v>
      </c>
      <c r="C263" s="0" t="s">
        <v>3510</v>
      </c>
      <c r="D263" s="0" t="s">
        <v>3526</v>
      </c>
      <c r="E263" s="0" t="s">
        <v>3527</v>
      </c>
      <c r="F263" s="0" t="s">
        <v>2809</v>
      </c>
      <c r="G263" s="0" t="s">
        <v>3528</v>
      </c>
    </row>
    <row customHeight="1" ht="11.25">
      <c r="A264" s="374" t="s">
        <v>16</v>
      </c>
      <c r="B264" s="0" t="s">
        <v>3509</v>
      </c>
      <c r="C264" s="0" t="s">
        <v>3510</v>
      </c>
      <c r="D264" s="0" t="s">
        <v>3529</v>
      </c>
      <c r="E264" s="0" t="s">
        <v>3530</v>
      </c>
      <c r="F264" s="0" t="s">
        <v>2809</v>
      </c>
      <c r="G264" s="0" t="s">
        <v>3531</v>
      </c>
    </row>
    <row customHeight="1" ht="11.25">
      <c r="A265" s="374" t="s">
        <v>16</v>
      </c>
      <c r="B265" s="0" t="s">
        <v>3509</v>
      </c>
      <c r="C265" s="0" t="s">
        <v>3510</v>
      </c>
      <c r="D265" s="0" t="s">
        <v>3532</v>
      </c>
      <c r="E265" s="0" t="s">
        <v>3533</v>
      </c>
      <c r="F265" s="0" t="s">
        <v>2809</v>
      </c>
      <c r="G265" s="0" t="s">
        <v>3534</v>
      </c>
    </row>
    <row customHeight="1" ht="11.25">
      <c r="A266" s="374" t="s">
        <v>16</v>
      </c>
      <c r="B266" s="0" t="s">
        <v>3509</v>
      </c>
      <c r="C266" s="0" t="s">
        <v>3510</v>
      </c>
      <c r="D266" s="0" t="s">
        <v>3535</v>
      </c>
      <c r="E266" s="0" t="s">
        <v>3536</v>
      </c>
      <c r="F266" s="0" t="s">
        <v>2809</v>
      </c>
      <c r="G266" s="0" t="s">
        <v>3537</v>
      </c>
    </row>
    <row customHeight="1" ht="11.25">
      <c r="A267" s="374" t="s">
        <v>16</v>
      </c>
      <c r="B267" s="0" t="s">
        <v>3509</v>
      </c>
      <c r="C267" s="0" t="s">
        <v>3510</v>
      </c>
      <c r="D267" s="0" t="s">
        <v>3509</v>
      </c>
      <c r="E267" s="0" t="s">
        <v>3510</v>
      </c>
      <c r="F267" s="0" t="s">
        <v>2806</v>
      </c>
      <c r="G267" s="0" t="s">
        <v>3538</v>
      </c>
    </row>
    <row customHeight="1" ht="11.25">
      <c r="A268" s="374" t="s">
        <v>16</v>
      </c>
      <c r="B268" s="0" t="s">
        <v>3509</v>
      </c>
      <c r="C268" s="0" t="s">
        <v>3510</v>
      </c>
      <c r="D268" s="0" t="s">
        <v>3539</v>
      </c>
      <c r="E268" s="0" t="s">
        <v>3540</v>
      </c>
      <c r="F268" s="0" t="s">
        <v>2809</v>
      </c>
      <c r="G268" s="0" t="s">
        <v>3541</v>
      </c>
    </row>
    <row customHeight="1" ht="11.25">
      <c r="A269" s="374" t="s">
        <v>16</v>
      </c>
      <c r="B269" s="0" t="s">
        <v>3542</v>
      </c>
      <c r="C269" s="0" t="s">
        <v>3543</v>
      </c>
      <c r="D269" s="0" t="s">
        <v>3544</v>
      </c>
      <c r="E269" s="0" t="s">
        <v>3545</v>
      </c>
      <c r="F269" s="0" t="s">
        <v>2809</v>
      </c>
      <c r="G269" s="0" t="s">
        <v>3546</v>
      </c>
    </row>
    <row customHeight="1" ht="11.25">
      <c r="A270" s="374" t="s">
        <v>16</v>
      </c>
      <c r="B270" s="0" t="s">
        <v>3542</v>
      </c>
      <c r="C270" s="0" t="s">
        <v>3543</v>
      </c>
      <c r="D270" s="0" t="s">
        <v>3547</v>
      </c>
      <c r="E270" s="0" t="s">
        <v>3548</v>
      </c>
      <c r="F270" s="0" t="s">
        <v>2809</v>
      </c>
      <c r="G270" s="0" t="s">
        <v>3549</v>
      </c>
    </row>
    <row customHeight="1" ht="11.25">
      <c r="A271" s="374" t="s">
        <v>16</v>
      </c>
      <c r="B271" s="0" t="s">
        <v>3542</v>
      </c>
      <c r="C271" s="0" t="s">
        <v>3543</v>
      </c>
      <c r="D271" s="0" t="s">
        <v>3550</v>
      </c>
      <c r="E271" s="0" t="s">
        <v>3551</v>
      </c>
      <c r="F271" s="0" t="s">
        <v>2809</v>
      </c>
      <c r="G271" s="0" t="s">
        <v>3552</v>
      </c>
    </row>
    <row customHeight="1" ht="11.25">
      <c r="A272" s="374" t="s">
        <v>16</v>
      </c>
      <c r="B272" s="0" t="s">
        <v>3542</v>
      </c>
      <c r="C272" s="0" t="s">
        <v>3543</v>
      </c>
      <c r="D272" s="0" t="s">
        <v>3553</v>
      </c>
      <c r="E272" s="0" t="s">
        <v>3554</v>
      </c>
      <c r="F272" s="0" t="s">
        <v>2809</v>
      </c>
      <c r="G272" s="0" t="s">
        <v>3555</v>
      </c>
    </row>
    <row customHeight="1" ht="11.25">
      <c r="A273" s="374" t="s">
        <v>16</v>
      </c>
      <c r="B273" s="0" t="s">
        <v>3542</v>
      </c>
      <c r="C273" s="0" t="s">
        <v>3543</v>
      </c>
      <c r="D273" s="0" t="s">
        <v>2834</v>
      </c>
      <c r="E273" s="0" t="s">
        <v>3556</v>
      </c>
      <c r="F273" s="0" t="s">
        <v>2809</v>
      </c>
      <c r="G273" s="0" t="s">
        <v>3557</v>
      </c>
    </row>
    <row customHeight="1" ht="11.25">
      <c r="A274" s="374" t="s">
        <v>16</v>
      </c>
      <c r="B274" s="0" t="s">
        <v>3542</v>
      </c>
      <c r="C274" s="0" t="s">
        <v>3543</v>
      </c>
      <c r="D274" s="0" t="s">
        <v>3558</v>
      </c>
      <c r="E274" s="0" t="s">
        <v>3559</v>
      </c>
      <c r="F274" s="0" t="s">
        <v>2809</v>
      </c>
      <c r="G274" s="0" t="s">
        <v>3560</v>
      </c>
    </row>
    <row customHeight="1" ht="11.25">
      <c r="A275" s="374" t="s">
        <v>16</v>
      </c>
      <c r="B275" s="0" t="s">
        <v>3542</v>
      </c>
      <c r="C275" s="0" t="s">
        <v>3543</v>
      </c>
      <c r="D275" s="0" t="s">
        <v>3561</v>
      </c>
      <c r="E275" s="0" t="s">
        <v>3562</v>
      </c>
      <c r="F275" s="0" t="s">
        <v>2809</v>
      </c>
      <c r="G275" s="0" t="s">
        <v>3563</v>
      </c>
    </row>
    <row customHeight="1" ht="11.25">
      <c r="A276" s="374" t="s">
        <v>16</v>
      </c>
      <c r="B276" s="0" t="s">
        <v>3542</v>
      </c>
      <c r="C276" s="0" t="s">
        <v>3543</v>
      </c>
      <c r="D276" s="0" t="s">
        <v>3564</v>
      </c>
      <c r="E276" s="0" t="s">
        <v>3565</v>
      </c>
      <c r="F276" s="0" t="s">
        <v>2809</v>
      </c>
      <c r="G276" s="0" t="s">
        <v>3566</v>
      </c>
    </row>
    <row customHeight="1" ht="11.25">
      <c r="A277" s="374" t="s">
        <v>16</v>
      </c>
      <c r="B277" s="0" t="s">
        <v>3542</v>
      </c>
      <c r="C277" s="0" t="s">
        <v>3543</v>
      </c>
      <c r="D277" s="0" t="s">
        <v>3567</v>
      </c>
      <c r="E277" s="0" t="s">
        <v>3568</v>
      </c>
      <c r="F277" s="0" t="s">
        <v>2809</v>
      </c>
      <c r="G277" s="0" t="s">
        <v>3569</v>
      </c>
    </row>
    <row customHeight="1" ht="11.25">
      <c r="A278" s="374" t="s">
        <v>16</v>
      </c>
      <c r="B278" s="0" t="s">
        <v>3542</v>
      </c>
      <c r="C278" s="0" t="s">
        <v>3543</v>
      </c>
      <c r="D278" s="0" t="s">
        <v>3570</v>
      </c>
      <c r="E278" s="0" t="s">
        <v>3571</v>
      </c>
      <c r="F278" s="0" t="s">
        <v>2809</v>
      </c>
      <c r="G278" s="0" t="s">
        <v>3572</v>
      </c>
    </row>
    <row customHeight="1" ht="11.25">
      <c r="A279" s="374" t="s">
        <v>16</v>
      </c>
      <c r="B279" s="0" t="s">
        <v>3542</v>
      </c>
      <c r="C279" s="0" t="s">
        <v>3543</v>
      </c>
      <c r="D279" s="0" t="s">
        <v>3573</v>
      </c>
      <c r="E279" s="0" t="s">
        <v>3574</v>
      </c>
      <c r="F279" s="0" t="s">
        <v>2809</v>
      </c>
      <c r="G279" s="0" t="s">
        <v>3575</v>
      </c>
    </row>
    <row customHeight="1" ht="11.25">
      <c r="A280" s="374" t="s">
        <v>16</v>
      </c>
      <c r="B280" s="0" t="s">
        <v>3542</v>
      </c>
      <c r="C280" s="0" t="s">
        <v>3543</v>
      </c>
      <c r="D280" s="0" t="s">
        <v>3576</v>
      </c>
      <c r="E280" s="0" t="s">
        <v>3577</v>
      </c>
      <c r="F280" s="0" t="s">
        <v>2809</v>
      </c>
      <c r="G280" s="0" t="s">
        <v>3578</v>
      </c>
    </row>
    <row customHeight="1" ht="11.25">
      <c r="A281" s="374" t="s">
        <v>16</v>
      </c>
      <c r="B281" s="0" t="s">
        <v>3542</v>
      </c>
      <c r="C281" s="0" t="s">
        <v>3543</v>
      </c>
      <c r="D281" s="0" t="s">
        <v>3579</v>
      </c>
      <c r="E281" s="0" t="s">
        <v>3580</v>
      </c>
      <c r="F281" s="0" t="s">
        <v>2809</v>
      </c>
      <c r="G281" s="0" t="s">
        <v>3581</v>
      </c>
    </row>
    <row customHeight="1" ht="11.25">
      <c r="A282" s="374" t="s">
        <v>16</v>
      </c>
      <c r="B282" s="0" t="s">
        <v>3542</v>
      </c>
      <c r="C282" s="0" t="s">
        <v>3543</v>
      </c>
      <c r="D282" s="0" t="s">
        <v>3582</v>
      </c>
      <c r="E282" s="0" t="s">
        <v>3583</v>
      </c>
      <c r="F282" s="0" t="s">
        <v>2809</v>
      </c>
      <c r="G282" s="0" t="s">
        <v>3584</v>
      </c>
    </row>
    <row customHeight="1" ht="11.25">
      <c r="A283" s="374" t="s">
        <v>16</v>
      </c>
      <c r="B283" s="0" t="s">
        <v>3542</v>
      </c>
      <c r="C283" s="0" t="s">
        <v>3543</v>
      </c>
      <c r="D283" s="0" t="s">
        <v>3585</v>
      </c>
      <c r="E283" s="0" t="s">
        <v>3586</v>
      </c>
      <c r="F283" s="0" t="s">
        <v>2809</v>
      </c>
      <c r="G283" s="0" t="s">
        <v>3587</v>
      </c>
    </row>
    <row customHeight="1" ht="11.25">
      <c r="A284" s="374" t="s">
        <v>16</v>
      </c>
      <c r="B284" s="0" t="s">
        <v>3542</v>
      </c>
      <c r="C284" s="0" t="s">
        <v>3543</v>
      </c>
      <c r="D284" s="0" t="s">
        <v>3542</v>
      </c>
      <c r="E284" s="0" t="s">
        <v>3543</v>
      </c>
      <c r="F284" s="0" t="s">
        <v>2806</v>
      </c>
      <c r="G284" s="0" t="s">
        <v>3588</v>
      </c>
    </row>
    <row customHeight="1" ht="11.25">
      <c r="A285" s="374" t="s">
        <v>16</v>
      </c>
      <c r="B285" s="0" t="s">
        <v>3589</v>
      </c>
      <c r="C285" s="0" t="s">
        <v>3590</v>
      </c>
      <c r="D285" s="0" t="s">
        <v>3591</v>
      </c>
      <c r="E285" s="0" t="s">
        <v>3592</v>
      </c>
      <c r="F285" s="0" t="s">
        <v>2809</v>
      </c>
      <c r="G285" s="0" t="s">
        <v>3593</v>
      </c>
    </row>
    <row customHeight="1" ht="11.25">
      <c r="A286" s="374" t="s">
        <v>16</v>
      </c>
      <c r="B286" s="0" t="s">
        <v>3589</v>
      </c>
      <c r="C286" s="0" t="s">
        <v>3590</v>
      </c>
      <c r="D286" s="0" t="s">
        <v>3594</v>
      </c>
      <c r="E286" s="0" t="s">
        <v>3595</v>
      </c>
      <c r="F286" s="0" t="s">
        <v>2809</v>
      </c>
      <c r="G286" s="0" t="s">
        <v>3596</v>
      </c>
    </row>
    <row customHeight="1" ht="11.25">
      <c r="A287" s="374" t="s">
        <v>16</v>
      </c>
      <c r="B287" s="0" t="s">
        <v>3589</v>
      </c>
      <c r="C287" s="0" t="s">
        <v>3590</v>
      </c>
      <c r="D287" s="0" t="s">
        <v>2902</v>
      </c>
      <c r="E287" s="0" t="s">
        <v>3597</v>
      </c>
      <c r="F287" s="0" t="s">
        <v>2809</v>
      </c>
      <c r="G287" s="0" t="s">
        <v>3598</v>
      </c>
    </row>
    <row customHeight="1" ht="11.25">
      <c r="A288" s="374" t="s">
        <v>16</v>
      </c>
      <c r="B288" s="0" t="s">
        <v>3589</v>
      </c>
      <c r="C288" s="0" t="s">
        <v>3590</v>
      </c>
      <c r="D288" s="0" t="s">
        <v>3599</v>
      </c>
      <c r="E288" s="0" t="s">
        <v>3600</v>
      </c>
      <c r="F288" s="0" t="s">
        <v>2809</v>
      </c>
      <c r="G288" s="0" t="s">
        <v>3601</v>
      </c>
    </row>
    <row customHeight="1" ht="11.25">
      <c r="A289" s="374" t="s">
        <v>16</v>
      </c>
      <c r="B289" s="0" t="s">
        <v>3589</v>
      </c>
      <c r="C289" s="0" t="s">
        <v>3590</v>
      </c>
      <c r="D289" s="0" t="s">
        <v>3602</v>
      </c>
      <c r="E289" s="0" t="s">
        <v>3603</v>
      </c>
      <c r="F289" s="0" t="s">
        <v>2809</v>
      </c>
      <c r="G289" s="0" t="s">
        <v>3604</v>
      </c>
    </row>
    <row customHeight="1" ht="11.25">
      <c r="A290" s="374" t="s">
        <v>16</v>
      </c>
      <c r="B290" s="0" t="s">
        <v>3589</v>
      </c>
      <c r="C290" s="0" t="s">
        <v>3590</v>
      </c>
      <c r="D290" s="0" t="s">
        <v>3605</v>
      </c>
      <c r="E290" s="0" t="s">
        <v>3606</v>
      </c>
      <c r="F290" s="0" t="s">
        <v>2809</v>
      </c>
      <c r="G290" s="0" t="s">
        <v>3607</v>
      </c>
    </row>
    <row customHeight="1" ht="11.25">
      <c r="A291" s="374" t="s">
        <v>16</v>
      </c>
      <c r="B291" s="0" t="s">
        <v>3589</v>
      </c>
      <c r="C291" s="0" t="s">
        <v>3590</v>
      </c>
      <c r="D291" s="0" t="s">
        <v>3608</v>
      </c>
      <c r="E291" s="0" t="s">
        <v>3609</v>
      </c>
      <c r="F291" s="0" t="s">
        <v>2809</v>
      </c>
      <c r="G291" s="0" t="s">
        <v>3610</v>
      </c>
    </row>
    <row customHeight="1" ht="11.25">
      <c r="A292" s="374" t="s">
        <v>16</v>
      </c>
      <c r="B292" s="0" t="s">
        <v>3589</v>
      </c>
      <c r="C292" s="0" t="s">
        <v>3590</v>
      </c>
      <c r="D292" s="0" t="s">
        <v>3611</v>
      </c>
      <c r="E292" s="0" t="s">
        <v>3612</v>
      </c>
      <c r="F292" s="0" t="s">
        <v>2809</v>
      </c>
      <c r="G292" s="0" t="s">
        <v>3613</v>
      </c>
    </row>
    <row customHeight="1" ht="11.25">
      <c r="A293" s="374" t="s">
        <v>16</v>
      </c>
      <c r="B293" s="0" t="s">
        <v>3589</v>
      </c>
      <c r="C293" s="0" t="s">
        <v>3590</v>
      </c>
      <c r="D293" s="0" t="s">
        <v>3284</v>
      </c>
      <c r="E293" s="0" t="s">
        <v>3614</v>
      </c>
      <c r="F293" s="0" t="s">
        <v>2809</v>
      </c>
      <c r="G293" s="0" t="s">
        <v>3615</v>
      </c>
    </row>
    <row customHeight="1" ht="11.25">
      <c r="A294" s="374" t="s">
        <v>16</v>
      </c>
      <c r="B294" s="0" t="s">
        <v>3589</v>
      </c>
      <c r="C294" s="0" t="s">
        <v>3590</v>
      </c>
      <c r="D294" s="0" t="s">
        <v>3288</v>
      </c>
      <c r="E294" s="0" t="s">
        <v>3616</v>
      </c>
      <c r="F294" s="0" t="s">
        <v>2809</v>
      </c>
      <c r="G294" s="0" t="s">
        <v>3617</v>
      </c>
    </row>
    <row customHeight="1" ht="11.25">
      <c r="A295" s="374" t="s">
        <v>16</v>
      </c>
      <c r="B295" s="0" t="s">
        <v>3589</v>
      </c>
      <c r="C295" s="0" t="s">
        <v>3590</v>
      </c>
      <c r="D295" s="0" t="s">
        <v>3618</v>
      </c>
      <c r="E295" s="0" t="s">
        <v>3619</v>
      </c>
      <c r="F295" s="0" t="s">
        <v>2809</v>
      </c>
      <c r="G295" s="0" t="s">
        <v>3620</v>
      </c>
    </row>
    <row customHeight="1" ht="11.25">
      <c r="A296" s="374" t="s">
        <v>16</v>
      </c>
      <c r="B296" s="0" t="s">
        <v>3589</v>
      </c>
      <c r="C296" s="0" t="s">
        <v>3590</v>
      </c>
      <c r="D296" s="0" t="s">
        <v>3621</v>
      </c>
      <c r="E296" s="0" t="s">
        <v>3622</v>
      </c>
      <c r="F296" s="0" t="s">
        <v>2809</v>
      </c>
      <c r="G296" s="0" t="s">
        <v>3623</v>
      </c>
    </row>
    <row customHeight="1" ht="11.25">
      <c r="A297" s="374" t="s">
        <v>16</v>
      </c>
      <c r="B297" s="0" t="s">
        <v>3589</v>
      </c>
      <c r="C297" s="0" t="s">
        <v>3590</v>
      </c>
      <c r="D297" s="0" t="s">
        <v>3624</v>
      </c>
      <c r="E297" s="0" t="s">
        <v>3625</v>
      </c>
      <c r="F297" s="0" t="s">
        <v>2809</v>
      </c>
      <c r="G297" s="0" t="s">
        <v>3626</v>
      </c>
    </row>
    <row customHeight="1" ht="11.25">
      <c r="A298" s="374" t="s">
        <v>16</v>
      </c>
      <c r="B298" s="0" t="s">
        <v>3589</v>
      </c>
      <c r="C298" s="0" t="s">
        <v>3590</v>
      </c>
      <c r="D298" s="0" t="s">
        <v>3589</v>
      </c>
      <c r="E298" s="0" t="s">
        <v>3590</v>
      </c>
      <c r="F298" s="0" t="s">
        <v>2806</v>
      </c>
      <c r="G298" s="0" t="s">
        <v>3627</v>
      </c>
    </row>
    <row customHeight="1" ht="11.25">
      <c r="A299" s="374" t="s">
        <v>16</v>
      </c>
      <c r="B299" s="0" t="s">
        <v>3589</v>
      </c>
      <c r="C299" s="0" t="s">
        <v>3590</v>
      </c>
      <c r="D299" s="0" t="s">
        <v>3628</v>
      </c>
      <c r="E299" s="0" t="s">
        <v>3629</v>
      </c>
      <c r="F299" s="0" t="s">
        <v>2809</v>
      </c>
      <c r="G299" s="0" t="s">
        <v>3630</v>
      </c>
    </row>
    <row customHeight="1" ht="11.25">
      <c r="A300" s="374" t="s">
        <v>16</v>
      </c>
      <c r="B300" s="0" t="s">
        <v>3631</v>
      </c>
      <c r="C300" s="0" t="s">
        <v>3632</v>
      </c>
      <c r="D300" s="0" t="s">
        <v>3631</v>
      </c>
      <c r="E300" s="0" t="s">
        <v>3632</v>
      </c>
      <c r="F300" s="0" t="s">
        <v>2987</v>
      </c>
      <c r="G300" s="0" t="s">
        <v>101</v>
      </c>
    </row>
    <row customHeight="1" ht="11.25">
      <c r="A301" s="374" t="s">
        <v>16</v>
      </c>
      <c r="B301" s="0" t="s">
        <v>3633</v>
      </c>
      <c r="C301" s="0" t="s">
        <v>3634</v>
      </c>
      <c r="D301" s="0" t="s">
        <v>3633</v>
      </c>
      <c r="E301" s="0" t="s">
        <v>3634</v>
      </c>
      <c r="F301" s="0" t="s">
        <v>2987</v>
      </c>
      <c r="G301" s="0" t="s">
        <v>3635</v>
      </c>
    </row>
    <row customHeight="1" ht="11.25">
      <c r="A302" s="1851" t="s">
        <v>16</v>
      </c>
      <c r="B302" s="0" t="s">
        <v>102</v>
      </c>
      <c r="C302" s="0" t="s">
        <v>103</v>
      </c>
      <c r="D302" s="0" t="s">
        <v>102</v>
      </c>
      <c r="E302" s="0" t="s">
        <v>103</v>
      </c>
      <c r="F302" s="0" t="s">
        <v>2987</v>
      </c>
      <c r="G302" s="0" t="s">
        <v>3636</v>
      </c>
    </row>
    <row customHeight="1" ht="11.25">
      <c r="A303" s="1851" t="s">
        <v>16</v>
      </c>
      <c r="B303" s="0" t="s">
        <v>3637</v>
      </c>
      <c r="C303" s="0" t="s">
        <v>3638</v>
      </c>
      <c r="D303" s="0" t="s">
        <v>3637</v>
      </c>
      <c r="E303" s="0" t="s">
        <v>3638</v>
      </c>
      <c r="F303" s="0" t="s">
        <v>2987</v>
      </c>
      <c r="G303" s="0" t="s">
        <v>3639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5261E-93AD-2ECA-BEE4-0.CF1CF9F9}"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3640</v>
      </c>
      <c r="B1" s="836" t="s">
        <v>3641</v>
      </c>
      <c r="C1" s="1160" t="s">
        <v>3642</v>
      </c>
      <c r="D1" s="836" t="s">
        <v>3643</v>
      </c>
      <c r="E1" s="836" t="s">
        <v>3644</v>
      </c>
      <c r="F1" s="1160" t="s">
        <v>3645</v>
      </c>
      <c r="G1" s="1160" t="s">
        <v>3646</v>
      </c>
      <c r="H1" s="1160" t="s">
        <v>3647</v>
      </c>
      <c r="I1" s="1160" t="s">
        <v>3648</v>
      </c>
    </row>
    <row customHeight="1" ht="11.25">
      <c r="A2" s="1692" t="s">
        <v>111</v>
      </c>
      <c r="B2" s="1692" t="s">
        <v>3649</v>
      </c>
      <c r="C2" s="1692" t="s">
        <v>28</v>
      </c>
      <c r="D2" s="1692" t="s">
        <v>3650</v>
      </c>
      <c r="E2" s="1692" t="s">
        <v>3651</v>
      </c>
      <c r="F2" s="1692" t="s">
        <v>28</v>
      </c>
      <c r="G2" s="1692" t="s">
        <v>28</v>
      </c>
      <c r="H2" s="1692" t="s">
        <v>28</v>
      </c>
      <c r="I2" s="1692" t="s">
        <v>28</v>
      </c>
    </row>
    <row customHeight="1" ht="11.25">
      <c r="A3" s="1692" t="s">
        <v>112</v>
      </c>
      <c r="B3" s="1692" t="s">
        <v>3652</v>
      </c>
      <c r="C3" s="1692" t="s">
        <v>28</v>
      </c>
      <c r="D3" s="1692" t="s">
        <v>3650</v>
      </c>
      <c r="E3" s="1692" t="s">
        <v>3653</v>
      </c>
      <c r="F3" s="1692" t="s">
        <v>28</v>
      </c>
      <c r="G3" s="1692" t="s">
        <v>28</v>
      </c>
      <c r="H3" s="1692" t="s">
        <v>28</v>
      </c>
      <c r="I3" s="1692" t="s">
        <v>28</v>
      </c>
    </row>
    <row customHeight="1" ht="11.25">
      <c r="A4" s="1692" t="s">
        <v>92</v>
      </c>
      <c r="B4" s="1692" t="s">
        <v>3654</v>
      </c>
      <c r="C4" s="1692" t="s">
        <v>28</v>
      </c>
      <c r="D4" s="1692" t="s">
        <v>3655</v>
      </c>
      <c r="E4" s="1692" t="s">
        <v>3656</v>
      </c>
      <c r="F4" s="1692" t="s">
        <v>28</v>
      </c>
      <c r="G4" s="1692" t="s">
        <v>28</v>
      </c>
      <c r="H4" s="1692" t="s">
        <v>28</v>
      </c>
      <c r="I4" s="1692" t="s">
        <v>28</v>
      </c>
    </row>
    <row customHeight="1" ht="11.25">
      <c r="A5" s="1692" t="s">
        <v>93</v>
      </c>
      <c r="B5" s="1692" t="s">
        <v>3657</v>
      </c>
      <c r="C5" s="1692" t="s">
        <v>28</v>
      </c>
      <c r="D5" s="1692" t="s">
        <v>3655</v>
      </c>
      <c r="E5" s="1692" t="s">
        <v>3658</v>
      </c>
      <c r="F5" s="1692" t="s">
        <v>28</v>
      </c>
      <c r="G5" s="1692" t="s">
        <v>28</v>
      </c>
      <c r="H5" s="1692" t="s">
        <v>28</v>
      </c>
      <c r="I5" s="1692" t="s">
        <v>28</v>
      </c>
    </row>
    <row customHeight="1" ht="11.25">
      <c r="A6" s="1692" t="s">
        <v>113</v>
      </c>
      <c r="B6" s="1692" t="s">
        <v>3659</v>
      </c>
      <c r="C6" s="1692" t="s">
        <v>28</v>
      </c>
      <c r="D6" s="1692" t="s">
        <v>3655</v>
      </c>
      <c r="E6" s="1692" t="s">
        <v>3658</v>
      </c>
      <c r="F6" s="1692" t="s">
        <v>28</v>
      </c>
      <c r="G6" s="1692" t="s">
        <v>28</v>
      </c>
      <c r="H6" s="1692" t="s">
        <v>28</v>
      </c>
      <c r="I6" s="1692" t="s">
        <v>28</v>
      </c>
    </row>
    <row customHeight="1" ht="11.25">
      <c r="A7" s="1692" t="s">
        <v>94</v>
      </c>
      <c r="B7" s="1692" t="s">
        <v>3660</v>
      </c>
      <c r="C7" s="1692" t="s">
        <v>28</v>
      </c>
      <c r="D7" s="1692" t="s">
        <v>3661</v>
      </c>
      <c r="E7" s="1692" t="s">
        <v>3653</v>
      </c>
      <c r="F7" s="1692" t="s">
        <v>28</v>
      </c>
      <c r="G7" s="1692" t="s">
        <v>28</v>
      </c>
      <c r="H7" s="1692" t="s">
        <v>28</v>
      </c>
      <c r="I7" s="1692" t="s">
        <v>28</v>
      </c>
    </row>
    <row customHeight="1" ht="11.25">
      <c r="A8" s="1692" t="s">
        <v>95</v>
      </c>
      <c r="B8" s="1692" t="s">
        <v>3662</v>
      </c>
      <c r="C8" s="1692" t="s">
        <v>28</v>
      </c>
      <c r="D8" s="1692" t="s">
        <v>3661</v>
      </c>
      <c r="E8" s="1692" t="s">
        <v>3651</v>
      </c>
      <c r="F8" s="1692" t="s">
        <v>28</v>
      </c>
      <c r="G8" s="1692" t="s">
        <v>28</v>
      </c>
      <c r="H8" s="1692" t="s">
        <v>28</v>
      </c>
      <c r="I8" s="1692" t="s">
        <v>28</v>
      </c>
    </row>
    <row customHeight="1" ht="11.25">
      <c r="A9" s="1692" t="s">
        <v>114</v>
      </c>
      <c r="B9" s="1692" t="s">
        <v>3663</v>
      </c>
      <c r="C9" s="1692" t="s">
        <v>28</v>
      </c>
      <c r="D9" s="1692" t="s">
        <v>3664</v>
      </c>
      <c r="E9" s="1692" t="s">
        <v>3658</v>
      </c>
      <c r="F9" s="1692" t="s">
        <v>28</v>
      </c>
      <c r="G9" s="1692" t="s">
        <v>28</v>
      </c>
      <c r="H9" s="1692" t="s">
        <v>28</v>
      </c>
      <c r="I9" s="1692" t="s">
        <v>28</v>
      </c>
    </row>
    <row customHeight="1" ht="11.25">
      <c r="A10" s="1692" t="s">
        <v>150</v>
      </c>
      <c r="B10" s="1692" t="s">
        <v>3665</v>
      </c>
      <c r="C10" s="1692" t="s">
        <v>28</v>
      </c>
      <c r="D10" s="1692" t="s">
        <v>3661</v>
      </c>
      <c r="E10" s="1692" t="s">
        <v>3651</v>
      </c>
      <c r="F10" s="1692" t="s">
        <v>28</v>
      </c>
      <c r="G10" s="1692" t="s">
        <v>28</v>
      </c>
      <c r="H10" s="1692" t="s">
        <v>28</v>
      </c>
      <c r="I10" s="1692" t="s">
        <v>28</v>
      </c>
    </row>
    <row customHeight="1" ht="11.25">
      <c r="A11" s="1692" t="s">
        <v>151</v>
      </c>
      <c r="B11" s="1692" t="s">
        <v>3666</v>
      </c>
      <c r="C11" s="1692" t="s">
        <v>28</v>
      </c>
      <c r="D11" s="1692" t="s">
        <v>3667</v>
      </c>
      <c r="E11" s="1692" t="s">
        <v>3668</v>
      </c>
      <c r="F11" s="1692" t="s">
        <v>28</v>
      </c>
      <c r="G11" s="1692" t="s">
        <v>28</v>
      </c>
      <c r="H11" s="1692" t="s">
        <v>28</v>
      </c>
      <c r="I11" s="1692" t="s">
        <v>28</v>
      </c>
    </row>
    <row customHeight="1" ht="11.25">
      <c r="A12" s="1692" t="s">
        <v>152</v>
      </c>
      <c r="B12" s="1692" t="s">
        <v>3669</v>
      </c>
      <c r="C12" s="1692" t="s">
        <v>28</v>
      </c>
      <c r="D12" s="1692" t="s">
        <v>3667</v>
      </c>
      <c r="E12" s="1692" t="s">
        <v>3658</v>
      </c>
      <c r="F12" s="1692" t="s">
        <v>28</v>
      </c>
      <c r="G12" s="1692" t="s">
        <v>28</v>
      </c>
      <c r="H12" s="1692" t="s">
        <v>28</v>
      </c>
      <c r="I12" s="1692" t="s">
        <v>28</v>
      </c>
    </row>
    <row customHeight="1" ht="11.25">
      <c r="A13" s="1692" t="s">
        <v>153</v>
      </c>
      <c r="B13" s="1692" t="s">
        <v>3670</v>
      </c>
      <c r="C13" s="1692" t="s">
        <v>28</v>
      </c>
      <c r="D13" s="1692" t="s">
        <v>3667</v>
      </c>
      <c r="E13" s="1692" t="s">
        <v>3668</v>
      </c>
      <c r="F13" s="1692" t="s">
        <v>28</v>
      </c>
      <c r="G13" s="1692" t="s">
        <v>28</v>
      </c>
      <c r="H13" s="1692" t="s">
        <v>28</v>
      </c>
      <c r="I13" s="1692" t="s">
        <v>28</v>
      </c>
    </row>
    <row customHeight="1" ht="11.25">
      <c r="A14" s="1692" t="s">
        <v>154</v>
      </c>
      <c r="B14" s="1692" t="s">
        <v>3671</v>
      </c>
      <c r="C14" s="1692" t="s">
        <v>28</v>
      </c>
      <c r="D14" s="1692" t="s">
        <v>3664</v>
      </c>
      <c r="E14" s="1692" t="s">
        <v>3672</v>
      </c>
      <c r="F14" s="1692" t="s">
        <v>28</v>
      </c>
      <c r="G14" s="1692" t="s">
        <v>28</v>
      </c>
      <c r="H14" s="1692" t="s">
        <v>28</v>
      </c>
      <c r="I14" s="1692" t="s">
        <v>28</v>
      </c>
    </row>
    <row customHeight="1" ht="11.25">
      <c r="A15" s="1692" t="s">
        <v>155</v>
      </c>
      <c r="B15" s="1692" t="s">
        <v>3673</v>
      </c>
      <c r="C15" s="1692" t="s">
        <v>28</v>
      </c>
      <c r="D15" s="1692" t="s">
        <v>3661</v>
      </c>
      <c r="E15" s="1692" t="s">
        <v>3651</v>
      </c>
      <c r="F15" s="1692" t="s">
        <v>28</v>
      </c>
      <c r="G15" s="1692" t="s">
        <v>28</v>
      </c>
      <c r="H15" s="1692" t="s">
        <v>28</v>
      </c>
      <c r="I15" s="1692" t="s">
        <v>28</v>
      </c>
    </row>
    <row customHeight="1" ht="11.25">
      <c r="A16" s="1692" t="s">
        <v>1498</v>
      </c>
      <c r="B16" s="1692" t="s">
        <v>3674</v>
      </c>
      <c r="C16" s="1692" t="s">
        <v>28</v>
      </c>
      <c r="D16" s="1692" t="s">
        <v>3675</v>
      </c>
      <c r="E16" s="1692" t="s">
        <v>3658</v>
      </c>
      <c r="F16" s="1692" t="s">
        <v>28</v>
      </c>
      <c r="G16" s="1692" t="s">
        <v>28</v>
      </c>
      <c r="H16" s="1692" t="s">
        <v>28</v>
      </c>
      <c r="I16" s="1692" t="s">
        <v>28</v>
      </c>
    </row>
    <row customHeight="1" ht="11.25">
      <c r="A17" s="1692" t="s">
        <v>1504</v>
      </c>
      <c r="B17" s="1692" t="s">
        <v>3676</v>
      </c>
      <c r="C17" s="1692" t="s">
        <v>28</v>
      </c>
      <c r="D17" s="1692" t="s">
        <v>3675</v>
      </c>
      <c r="E17" s="1692" t="s">
        <v>3677</v>
      </c>
      <c r="F17" s="1692" t="s">
        <v>28</v>
      </c>
      <c r="G17" s="1692" t="s">
        <v>28</v>
      </c>
      <c r="H17" s="1692" t="s">
        <v>28</v>
      </c>
      <c r="I1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7938A-0C5F-2F67-79CB-0.ADFCAE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FC3CC-7C3A-5D39-63E8-0.3D5C526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384</v>
      </c>
      <c r="I1" s="2218"/>
      <c r="J1" s="2218"/>
      <c r="K1" s="2218"/>
      <c r="L1" s="2218"/>
      <c r="M1" s="2218"/>
      <c r="N1" s="2218"/>
      <c r="O1" s="2218"/>
      <c r="P1" s="2218"/>
      <c r="Q1" s="2218"/>
      <c r="R1" s="2218"/>
      <c r="T1" s="2218" t="s">
        <v>385</v>
      </c>
      <c r="U1" s="2218"/>
      <c r="V1" s="2218"/>
      <c r="X1" s="2218" t="s">
        <v>386</v>
      </c>
      <c r="Y1" s="2218"/>
      <c r="Z1" s="2218"/>
      <c r="AB1" s="2218" t="s">
        <v>387</v>
      </c>
      <c r="AC1" s="2218"/>
      <c r="AT1" s="448" t="s">
        <v>14</v>
      </c>
    </row>
    <row customHeight="1" ht="14.25" hidden="1">
      <c r="AT2" s="448">
        <v>0</v>
      </c>
    </row>
    <row s="1614" customFormat="1" customHeight="1" ht="5.25">
      <c r="C3" s="702"/>
      <c r="D3" s="703"/>
      <c r="E3" s="703"/>
      <c r="F3" s="703"/>
      <c r="G3" s="703"/>
      <c r="H3" s="703" t="s">
        <v>388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332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333</v>
      </c>
      <c r="AF7" s="2224" t="s">
        <v>333</v>
      </c>
      <c r="AG7" s="2224" t="s">
        <v>333</v>
      </c>
      <c r="AH7" s="2224" t="s">
        <v>333</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389</v>
      </c>
      <c r="I8" s="2227" t="s">
        <v>390</v>
      </c>
      <c r="J8" s="2224" t="s">
        <v>391</v>
      </c>
      <c r="K8" s="2224"/>
      <c r="L8" s="2224"/>
      <c r="M8" s="2219"/>
      <c r="N8" s="2224" t="s">
        <v>392</v>
      </c>
      <c r="O8" s="2224"/>
      <c r="P8" s="2224" t="s">
        <v>393</v>
      </c>
      <c r="Q8" s="2224"/>
      <c r="R8" s="2231" t="s">
        <v>394</v>
      </c>
      <c r="S8" s="825"/>
      <c r="T8" s="2229" t="s">
        <v>395</v>
      </c>
      <c r="U8" s="2229" t="s">
        <v>396</v>
      </c>
      <c r="V8" s="2229" t="s">
        <v>397</v>
      </c>
      <c r="W8" s="827"/>
      <c r="X8" s="2229" t="s">
        <v>398</v>
      </c>
      <c r="Y8" s="2229" t="s">
        <v>399</v>
      </c>
      <c r="Z8" s="2229" t="s">
        <v>400</v>
      </c>
      <c r="AA8" s="827"/>
      <c r="AB8" s="2229" t="s">
        <v>401</v>
      </c>
      <c r="AC8" s="2229" t="s">
        <v>394</v>
      </c>
      <c r="AD8" s="827"/>
      <c r="AE8" s="2224"/>
      <c r="AF8" s="2224"/>
      <c r="AG8" s="2224"/>
      <c r="AH8" s="2224"/>
      <c r="AT8" s="448">
        <v>26</v>
      </c>
    </row>
    <row customHeight="1" ht="46.199999999999996">
      <c r="C9" s="451"/>
      <c r="D9" s="2128"/>
      <c r="E9" s="2224"/>
      <c r="F9" s="2224"/>
      <c r="G9" s="830"/>
      <c r="H9" s="2226"/>
      <c r="I9" s="2228"/>
      <c r="J9" s="426" t="s">
        <v>402</v>
      </c>
      <c r="K9" s="426" t="s">
        <v>403</v>
      </c>
      <c r="L9" s="426" t="s">
        <v>404</v>
      </c>
      <c r="M9" s="432" t="s">
        <v>405</v>
      </c>
      <c r="N9" s="426" t="s">
        <v>406</v>
      </c>
      <c r="O9" s="426" t="s">
        <v>405</v>
      </c>
      <c r="P9" s="426" t="s">
        <v>407</v>
      </c>
      <c r="Q9" s="426" t="s">
        <v>405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408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409</v>
      </c>
      <c r="AF12" s="2222" t="s">
        <v>410</v>
      </c>
      <c r="AG12" s="2222" t="s">
        <v>411</v>
      </c>
      <c r="AH12" s="2222" t="s">
        <v>412</v>
      </c>
      <c r="AI12" s="448"/>
      <c r="AM12" s="512"/>
      <c r="AP12" s="501" t="s">
        <v>413</v>
      </c>
      <c r="AQ12" s="501" t="s">
        <v>413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23CF1-C55A-575C-B81E-0.02063D8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3678</v>
      </c>
    </row>
    <row customHeight="1" ht="11.25">
      <c r="A2" s="65" t="s">
        <v>100</v>
      </c>
      <c r="B2" s="65" t="s">
        <v>3679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7B172-75D9-8158-BE4D-0.92E424F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3680</v>
      </c>
      <c r="B1" s="836" t="s">
        <v>3681</v>
      </c>
    </row>
    <row customHeight="1" ht="11.25">
      <c r="A2" s="836">
        <v>4213775</v>
      </c>
      <c r="B2" s="836" t="s">
        <v>1255</v>
      </c>
    </row>
    <row customHeight="1" ht="11.25">
      <c r="A3" s="836">
        <v>4213784</v>
      </c>
      <c r="B3" s="836" t="s">
        <v>1290</v>
      </c>
    </row>
    <row customHeight="1" ht="11.25">
      <c r="A4" s="836">
        <v>4213781</v>
      </c>
      <c r="B4" s="836" t="s">
        <v>1283</v>
      </c>
    </row>
    <row customHeight="1" ht="11.25">
      <c r="A5" s="836">
        <v>4213776</v>
      </c>
      <c r="B5" s="836" t="s">
        <v>200</v>
      </c>
    </row>
    <row customHeight="1" ht="11.25">
      <c r="A6" s="836">
        <v>4213777</v>
      </c>
      <c r="B6" s="836" t="s">
        <v>206</v>
      </c>
    </row>
    <row customHeight="1" ht="11.25">
      <c r="A7" s="836">
        <v>4213778</v>
      </c>
      <c r="B7" s="836" t="s">
        <v>212</v>
      </c>
    </row>
    <row customHeight="1" ht="11.25">
      <c r="A8" s="836">
        <v>4213780</v>
      </c>
      <c r="B8" s="836" t="s">
        <v>218</v>
      </c>
    </row>
    <row customHeight="1" ht="11.25">
      <c r="A9" s="836">
        <v>4213779</v>
      </c>
      <c r="B9" s="836" t="s">
        <v>1423</v>
      </c>
    </row>
    <row customHeight="1" ht="11.25">
      <c r="A10" s="836">
        <v>4213783</v>
      </c>
      <c r="B10" s="836" t="s">
        <v>1438</v>
      </c>
    </row>
    <row customHeight="1" ht="11.25">
      <c r="A11" s="836">
        <v>4213782</v>
      </c>
      <c r="B11" s="836" t="s">
        <v>224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B172B-4829-2AD6-D9D5-0.2A9E1A7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3680</v>
      </c>
      <c r="B1" s="836" t="s">
        <v>3682</v>
      </c>
    </row>
    <row customHeight="1" ht="11.25">
      <c r="A2" s="836" t="s">
        <v>3683</v>
      </c>
      <c r="B2" s="836" t="s">
        <v>1536</v>
      </c>
    </row>
    <row customHeight="1" ht="11.25">
      <c r="A3" s="836" t="s">
        <v>3684</v>
      </c>
      <c r="B3" s="836" t="s">
        <v>1546</v>
      </c>
    </row>
    <row customHeight="1" ht="11.25">
      <c r="A4" s="836" t="s">
        <v>3685</v>
      </c>
      <c r="B4" s="836" t="s">
        <v>1555</v>
      </c>
    </row>
    <row customHeight="1" ht="11.25">
      <c r="A5" s="836" t="s">
        <v>3686</v>
      </c>
      <c r="B5" s="836" t="s">
        <v>1564</v>
      </c>
    </row>
    <row customHeight="1" ht="11.25">
      <c r="A6" s="836" t="s">
        <v>3687</v>
      </c>
      <c r="B6" s="836" t="s">
        <v>1570</v>
      </c>
    </row>
    <row customHeight="1" ht="11.25">
      <c r="A7" s="836" t="s">
        <v>3688</v>
      </c>
      <c r="B7" s="836" t="s">
        <v>1578</v>
      </c>
    </row>
    <row customHeight="1" ht="11.25">
      <c r="A8" s="836" t="s">
        <v>3689</v>
      </c>
      <c r="B8" s="836" t="s">
        <v>1585</v>
      </c>
    </row>
    <row customHeight="1" ht="11.25">
      <c r="A9" s="836" t="s">
        <v>3690</v>
      </c>
      <c r="B9" s="836" t="s">
        <v>1591</v>
      </c>
    </row>
    <row customHeight="1" ht="11.25">
      <c r="A10" s="836" t="s">
        <v>3691</v>
      </c>
      <c r="B10" s="836" t="s">
        <v>1595</v>
      </c>
    </row>
    <row customHeight="1" ht="11.25">
      <c r="A11" s="836" t="s">
        <v>3692</v>
      </c>
      <c r="B11" s="836" t="s">
        <v>1602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38B54E-945D-5901-4DB6-0.02496EC9}"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4" t="s">
        <v>2797</v>
      </c>
      <c r="B1" s="374" t="s">
        <v>2798</v>
      </c>
      <c r="C1" s="374" t="s">
        <v>2799</v>
      </c>
      <c r="D1" s="374" t="s">
        <v>2800</v>
      </c>
      <c r="E1" s="0" t="s">
        <v>2801</v>
      </c>
      <c r="F1" s="0" t="s">
        <v>2802</v>
      </c>
      <c r="G1" s="0" t="s">
        <v>2803</v>
      </c>
    </row>
    <row customHeight="1" ht="11.25">
      <c r="A2" s="0" t="s">
        <v>16</v>
      </c>
      <c r="B2" s="0" t="s">
        <v>2804</v>
      </c>
      <c r="C2" s="0" t="s">
        <v>2805</v>
      </c>
      <c r="D2" s="0" t="s">
        <v>2804</v>
      </c>
      <c r="E2" s="0" t="s">
        <v>2805</v>
      </c>
      <c r="F2" s="0" t="s">
        <v>2806</v>
      </c>
      <c r="G2" s="0" t="s">
        <v>111</v>
      </c>
    </row>
    <row customHeight="1" ht="11.25">
      <c r="A3" s="0" t="s">
        <v>16</v>
      </c>
      <c r="B3" s="0" t="s">
        <v>2804</v>
      </c>
      <c r="C3" s="0" t="s">
        <v>2805</v>
      </c>
      <c r="D3" s="0" t="s">
        <v>2807</v>
      </c>
      <c r="E3" s="0" t="s">
        <v>2808</v>
      </c>
      <c r="F3" s="0" t="s">
        <v>2809</v>
      </c>
      <c r="G3" s="0" t="s">
        <v>112</v>
      </c>
    </row>
    <row customHeight="1" ht="11.25">
      <c r="A4" s="0" t="s">
        <v>16</v>
      </c>
      <c r="B4" s="0" t="s">
        <v>2804</v>
      </c>
      <c r="C4" s="0" t="s">
        <v>2805</v>
      </c>
      <c r="D4" s="0" t="s">
        <v>2810</v>
      </c>
      <c r="E4" s="0" t="s">
        <v>2811</v>
      </c>
      <c r="F4" s="0" t="s">
        <v>2809</v>
      </c>
      <c r="G4" s="0" t="s">
        <v>92</v>
      </c>
    </row>
    <row customHeight="1" ht="11.25">
      <c r="A5" s="0" t="s">
        <v>16</v>
      </c>
      <c r="B5" s="0" t="s">
        <v>2804</v>
      </c>
      <c r="C5" s="0" t="s">
        <v>2805</v>
      </c>
      <c r="D5" s="0" t="s">
        <v>2812</v>
      </c>
      <c r="E5" s="0" t="s">
        <v>2813</v>
      </c>
      <c r="F5" s="0" t="s">
        <v>2809</v>
      </c>
      <c r="G5" s="0" t="s">
        <v>93</v>
      </c>
    </row>
    <row customHeight="1" ht="11.25">
      <c r="A6" s="0" t="s">
        <v>16</v>
      </c>
      <c r="B6" s="0" t="s">
        <v>2804</v>
      </c>
      <c r="C6" s="0" t="s">
        <v>2805</v>
      </c>
      <c r="D6" s="0" t="s">
        <v>2814</v>
      </c>
      <c r="E6" s="0" t="s">
        <v>2815</v>
      </c>
      <c r="F6" s="0" t="s">
        <v>2809</v>
      </c>
      <c r="G6" s="0" t="s">
        <v>113</v>
      </c>
    </row>
    <row customHeight="1" ht="11.25">
      <c r="A7" s="0" t="s">
        <v>16</v>
      </c>
      <c r="B7" s="0" t="s">
        <v>2804</v>
      </c>
      <c r="C7" s="0" t="s">
        <v>2805</v>
      </c>
      <c r="D7" s="0" t="s">
        <v>2816</v>
      </c>
      <c r="E7" s="0" t="s">
        <v>2817</v>
      </c>
      <c r="F7" s="0" t="s">
        <v>2809</v>
      </c>
      <c r="G7" s="0" t="s">
        <v>94</v>
      </c>
    </row>
    <row customHeight="1" ht="11.25">
      <c r="A8" s="0" t="s">
        <v>16</v>
      </c>
      <c r="B8" s="0" t="s">
        <v>2804</v>
      </c>
      <c r="C8" s="0" t="s">
        <v>2805</v>
      </c>
      <c r="D8" s="0" t="s">
        <v>2818</v>
      </c>
      <c r="E8" s="0" t="s">
        <v>2819</v>
      </c>
      <c r="F8" s="0" t="s">
        <v>2809</v>
      </c>
      <c r="G8" s="0" t="s">
        <v>95</v>
      </c>
    </row>
    <row customHeight="1" ht="11.25">
      <c r="A9" s="0" t="s">
        <v>16</v>
      </c>
      <c r="B9" s="0" t="s">
        <v>2804</v>
      </c>
      <c r="C9" s="0" t="s">
        <v>2805</v>
      </c>
      <c r="D9" s="0" t="s">
        <v>2820</v>
      </c>
      <c r="E9" s="0" t="s">
        <v>2821</v>
      </c>
      <c r="F9" s="0" t="s">
        <v>2809</v>
      </c>
      <c r="G9" s="0" t="s">
        <v>114</v>
      </c>
    </row>
    <row customHeight="1" ht="11.25">
      <c r="A10" s="0" t="s">
        <v>16</v>
      </c>
      <c r="B10" s="0" t="s">
        <v>2804</v>
      </c>
      <c r="C10" s="0" t="s">
        <v>2805</v>
      </c>
      <c r="D10" s="0" t="s">
        <v>2822</v>
      </c>
      <c r="E10" s="0" t="s">
        <v>2823</v>
      </c>
      <c r="F10" s="0" t="s">
        <v>2809</v>
      </c>
      <c r="G10" s="0" t="s">
        <v>150</v>
      </c>
    </row>
    <row customHeight="1" ht="11.25">
      <c r="A11" s="0" t="s">
        <v>16</v>
      </c>
      <c r="B11" s="0" t="s">
        <v>2804</v>
      </c>
      <c r="C11" s="0" t="s">
        <v>2805</v>
      </c>
      <c r="D11" s="0" t="s">
        <v>2824</v>
      </c>
      <c r="E11" s="0" t="s">
        <v>2825</v>
      </c>
      <c r="F11" s="0" t="s">
        <v>2809</v>
      </c>
      <c r="G11" s="0" t="s">
        <v>151</v>
      </c>
    </row>
    <row customHeight="1" ht="11.25">
      <c r="A12" s="0" t="s">
        <v>16</v>
      </c>
      <c r="B12" s="0" t="s">
        <v>2804</v>
      </c>
      <c r="C12" s="0" t="s">
        <v>2805</v>
      </c>
      <c r="D12" s="0" t="s">
        <v>2826</v>
      </c>
      <c r="E12" s="0" t="s">
        <v>2827</v>
      </c>
      <c r="F12" s="0" t="s">
        <v>2809</v>
      </c>
      <c r="G12" s="0" t="s">
        <v>152</v>
      </c>
    </row>
    <row customHeight="1" ht="11.25">
      <c r="A13" s="0" t="s">
        <v>16</v>
      </c>
      <c r="B13" s="0" t="s">
        <v>2804</v>
      </c>
      <c r="C13" s="0" t="s">
        <v>2805</v>
      </c>
      <c r="D13" s="0" t="s">
        <v>2828</v>
      </c>
      <c r="E13" s="0" t="s">
        <v>2829</v>
      </c>
      <c r="F13" s="0" t="s">
        <v>2809</v>
      </c>
      <c r="G13" s="0" t="s">
        <v>153</v>
      </c>
    </row>
    <row customHeight="1" ht="11.25">
      <c r="A14" s="0" t="s">
        <v>16</v>
      </c>
      <c r="B14" s="0" t="s">
        <v>2830</v>
      </c>
      <c r="C14" s="0" t="s">
        <v>2831</v>
      </c>
      <c r="D14" s="0" t="s">
        <v>2830</v>
      </c>
      <c r="E14" s="0" t="s">
        <v>2831</v>
      </c>
      <c r="F14" s="0" t="s">
        <v>2806</v>
      </c>
      <c r="G14" s="0" t="s">
        <v>154</v>
      </c>
    </row>
    <row customHeight="1" ht="11.25">
      <c r="A15" s="0" t="s">
        <v>16</v>
      </c>
      <c r="B15" s="0" t="s">
        <v>2830</v>
      </c>
      <c r="C15" s="0" t="s">
        <v>2831</v>
      </c>
      <c r="D15" s="0" t="s">
        <v>2832</v>
      </c>
      <c r="E15" s="0" t="s">
        <v>2833</v>
      </c>
      <c r="F15" s="0" t="s">
        <v>2809</v>
      </c>
      <c r="G15" s="0" t="s">
        <v>155</v>
      </c>
    </row>
    <row customHeight="1" ht="11.25">
      <c r="A16" s="0" t="s">
        <v>16</v>
      </c>
      <c r="B16" s="0" t="s">
        <v>2830</v>
      </c>
      <c r="C16" s="0" t="s">
        <v>2831</v>
      </c>
      <c r="D16" s="0" t="s">
        <v>2834</v>
      </c>
      <c r="E16" s="0" t="s">
        <v>2835</v>
      </c>
      <c r="F16" s="0" t="s">
        <v>2809</v>
      </c>
      <c r="G16" s="0" t="s">
        <v>1498</v>
      </c>
    </row>
    <row customHeight="1" ht="11.25">
      <c r="A17" s="0" t="s">
        <v>16</v>
      </c>
      <c r="B17" s="0" t="s">
        <v>2830</v>
      </c>
      <c r="C17" s="0" t="s">
        <v>2831</v>
      </c>
      <c r="D17" s="0" t="s">
        <v>2836</v>
      </c>
      <c r="E17" s="0" t="s">
        <v>2837</v>
      </c>
      <c r="F17" s="0" t="s">
        <v>2809</v>
      </c>
      <c r="G17" s="0" t="s">
        <v>1504</v>
      </c>
    </row>
    <row customHeight="1" ht="11.25">
      <c r="A18" s="0" t="s">
        <v>16</v>
      </c>
      <c r="B18" s="0" t="s">
        <v>2830</v>
      </c>
      <c r="C18" s="0" t="s">
        <v>2831</v>
      </c>
      <c r="D18" s="0" t="s">
        <v>2838</v>
      </c>
      <c r="E18" s="0" t="s">
        <v>2839</v>
      </c>
      <c r="F18" s="0" t="s">
        <v>2809</v>
      </c>
      <c r="G18" s="0" t="s">
        <v>1516</v>
      </c>
    </row>
    <row customHeight="1" ht="11.25">
      <c r="A19" s="0" t="s">
        <v>16</v>
      </c>
      <c r="B19" s="0" t="s">
        <v>2830</v>
      </c>
      <c r="C19" s="0" t="s">
        <v>2831</v>
      </c>
      <c r="D19" s="0" t="s">
        <v>2840</v>
      </c>
      <c r="E19" s="0" t="s">
        <v>2841</v>
      </c>
      <c r="F19" s="0" t="s">
        <v>2809</v>
      </c>
      <c r="G19" s="0" t="s">
        <v>1530</v>
      </c>
    </row>
    <row customHeight="1" ht="11.25">
      <c r="A20" s="0" t="s">
        <v>16</v>
      </c>
      <c r="B20" s="0" t="s">
        <v>2830</v>
      </c>
      <c r="C20" s="0" t="s">
        <v>2831</v>
      </c>
      <c r="D20" s="0" t="s">
        <v>2842</v>
      </c>
      <c r="E20" s="0" t="s">
        <v>2843</v>
      </c>
      <c r="F20" s="0" t="s">
        <v>2809</v>
      </c>
      <c r="G20" s="0" t="s">
        <v>1542</v>
      </c>
    </row>
    <row customHeight="1" ht="11.25">
      <c r="A21" s="0" t="s">
        <v>16</v>
      </c>
      <c r="B21" s="0" t="s">
        <v>2830</v>
      </c>
      <c r="C21" s="0" t="s">
        <v>2831</v>
      </c>
      <c r="D21" s="0" t="s">
        <v>2844</v>
      </c>
      <c r="E21" s="0" t="s">
        <v>2845</v>
      </c>
      <c r="F21" s="0" t="s">
        <v>2809</v>
      </c>
      <c r="G21" s="0" t="s">
        <v>1551</v>
      </c>
    </row>
    <row customHeight="1" ht="11.25">
      <c r="A22" s="0" t="s">
        <v>16</v>
      </c>
      <c r="B22" s="0" t="s">
        <v>2830</v>
      </c>
      <c r="C22" s="0" t="s">
        <v>2831</v>
      </c>
      <c r="D22" s="0" t="s">
        <v>2846</v>
      </c>
      <c r="E22" s="0" t="s">
        <v>2847</v>
      </c>
      <c r="F22" s="0" t="s">
        <v>2809</v>
      </c>
      <c r="G22" s="0" t="s">
        <v>1567</v>
      </c>
    </row>
    <row customHeight="1" ht="11.25">
      <c r="A23" s="0" t="s">
        <v>16</v>
      </c>
      <c r="B23" s="0" t="s">
        <v>2830</v>
      </c>
      <c r="C23" s="0" t="s">
        <v>2831</v>
      </c>
      <c r="D23" s="0" t="s">
        <v>2848</v>
      </c>
      <c r="E23" s="0" t="s">
        <v>2849</v>
      </c>
      <c r="F23" s="0" t="s">
        <v>2809</v>
      </c>
      <c r="G23" s="0" t="s">
        <v>1574</v>
      </c>
    </row>
    <row customHeight="1" ht="11.25">
      <c r="A24" s="0" t="s">
        <v>16</v>
      </c>
      <c r="B24" s="0" t="s">
        <v>2850</v>
      </c>
      <c r="C24" s="0" t="s">
        <v>2851</v>
      </c>
      <c r="D24" s="0" t="s">
        <v>2850</v>
      </c>
      <c r="E24" s="0" t="s">
        <v>2851</v>
      </c>
      <c r="F24" s="0" t="s">
        <v>2806</v>
      </c>
      <c r="G24" s="0" t="s">
        <v>1582</v>
      </c>
    </row>
    <row customHeight="1" ht="11.25">
      <c r="A25" s="0" t="s">
        <v>16</v>
      </c>
      <c r="B25" s="0" t="s">
        <v>2850</v>
      </c>
      <c r="C25" s="0" t="s">
        <v>2851</v>
      </c>
      <c r="D25" s="0" t="s">
        <v>2852</v>
      </c>
      <c r="E25" s="0" t="s">
        <v>2853</v>
      </c>
      <c r="F25" s="0" t="s">
        <v>2809</v>
      </c>
      <c r="G25" s="0" t="s">
        <v>1589</v>
      </c>
    </row>
    <row customHeight="1" ht="11.25">
      <c r="A26" s="0" t="s">
        <v>16</v>
      </c>
      <c r="B26" s="0" t="s">
        <v>2850</v>
      </c>
      <c r="C26" s="0" t="s">
        <v>2851</v>
      </c>
      <c r="D26" s="0" t="s">
        <v>2854</v>
      </c>
      <c r="E26" s="0" t="s">
        <v>2855</v>
      </c>
      <c r="F26" s="0" t="s">
        <v>2809</v>
      </c>
      <c r="G26" s="0" t="s">
        <v>1593</v>
      </c>
    </row>
    <row customHeight="1" ht="11.25">
      <c r="A27" s="0" t="s">
        <v>16</v>
      </c>
      <c r="B27" s="0" t="s">
        <v>2850</v>
      </c>
      <c r="C27" s="0" t="s">
        <v>2851</v>
      </c>
      <c r="D27" s="0" t="s">
        <v>2856</v>
      </c>
      <c r="E27" s="0" t="s">
        <v>2857</v>
      </c>
      <c r="F27" s="0" t="s">
        <v>2809</v>
      </c>
      <c r="G27" s="0" t="s">
        <v>1598</v>
      </c>
    </row>
    <row customHeight="1" ht="11.25">
      <c r="A28" s="0" t="s">
        <v>16</v>
      </c>
      <c r="B28" s="0" t="s">
        <v>2850</v>
      </c>
      <c r="C28" s="0" t="s">
        <v>2851</v>
      </c>
      <c r="D28" s="0" t="s">
        <v>2858</v>
      </c>
      <c r="E28" s="0" t="s">
        <v>2859</v>
      </c>
      <c r="F28" s="0" t="s">
        <v>2809</v>
      </c>
      <c r="G28" s="0" t="s">
        <v>1606</v>
      </c>
    </row>
    <row customHeight="1" ht="11.25">
      <c r="A29" s="0" t="s">
        <v>16</v>
      </c>
      <c r="B29" s="0" t="s">
        <v>2850</v>
      </c>
      <c r="C29" s="0" t="s">
        <v>2851</v>
      </c>
      <c r="D29" s="0" t="s">
        <v>2860</v>
      </c>
      <c r="E29" s="0" t="s">
        <v>2861</v>
      </c>
      <c r="F29" s="0" t="s">
        <v>2809</v>
      </c>
      <c r="G29" s="0" t="s">
        <v>1608</v>
      </c>
    </row>
    <row customHeight="1" ht="11.25">
      <c r="A30" s="0" t="s">
        <v>16</v>
      </c>
      <c r="B30" s="0" t="s">
        <v>2850</v>
      </c>
      <c r="C30" s="0" t="s">
        <v>2851</v>
      </c>
      <c r="D30" s="0" t="s">
        <v>2862</v>
      </c>
      <c r="E30" s="0" t="s">
        <v>2863</v>
      </c>
      <c r="F30" s="0" t="s">
        <v>2809</v>
      </c>
      <c r="G30" s="0" t="s">
        <v>1611</v>
      </c>
    </row>
    <row customHeight="1" ht="11.25">
      <c r="A31" s="0" t="s">
        <v>16</v>
      </c>
      <c r="B31" s="0" t="s">
        <v>2850</v>
      </c>
      <c r="C31" s="0" t="s">
        <v>2851</v>
      </c>
      <c r="D31" s="0" t="s">
        <v>2864</v>
      </c>
      <c r="E31" s="0" t="s">
        <v>2865</v>
      </c>
      <c r="F31" s="0" t="s">
        <v>2809</v>
      </c>
      <c r="G31" s="0" t="s">
        <v>1617</v>
      </c>
    </row>
    <row customHeight="1" ht="11.25">
      <c r="A32" s="0" t="s">
        <v>16</v>
      </c>
      <c r="B32" s="0" t="s">
        <v>2850</v>
      </c>
      <c r="C32" s="0" t="s">
        <v>2851</v>
      </c>
      <c r="D32" s="0" t="s">
        <v>2866</v>
      </c>
      <c r="E32" s="0" t="s">
        <v>2867</v>
      </c>
      <c r="F32" s="0" t="s">
        <v>2809</v>
      </c>
      <c r="G32" s="0" t="s">
        <v>1619</v>
      </c>
    </row>
    <row customHeight="1" ht="11.25">
      <c r="A33" s="0" t="s">
        <v>16</v>
      </c>
      <c r="B33" s="0" t="s">
        <v>2850</v>
      </c>
      <c r="C33" s="0" t="s">
        <v>2851</v>
      </c>
      <c r="D33" s="0" t="s">
        <v>2868</v>
      </c>
      <c r="E33" s="0" t="s">
        <v>2869</v>
      </c>
      <c r="F33" s="0" t="s">
        <v>2809</v>
      </c>
      <c r="G33" s="0" t="s">
        <v>1621</v>
      </c>
    </row>
    <row customHeight="1" ht="11.25">
      <c r="A34" s="0" t="s">
        <v>16</v>
      </c>
      <c r="B34" s="0" t="s">
        <v>2850</v>
      </c>
      <c r="C34" s="0" t="s">
        <v>2851</v>
      </c>
      <c r="D34" s="0" t="s">
        <v>2870</v>
      </c>
      <c r="E34" s="0" t="s">
        <v>2871</v>
      </c>
      <c r="F34" s="0" t="s">
        <v>2809</v>
      </c>
      <c r="G34" s="0" t="s">
        <v>1623</v>
      </c>
    </row>
    <row customHeight="1" ht="11.25">
      <c r="A35" s="0" t="s">
        <v>16</v>
      </c>
      <c r="B35" s="0" t="s">
        <v>2850</v>
      </c>
      <c r="C35" s="0" t="s">
        <v>2851</v>
      </c>
      <c r="D35" s="0" t="s">
        <v>2872</v>
      </c>
      <c r="E35" s="0" t="s">
        <v>2873</v>
      </c>
      <c r="F35" s="0" t="s">
        <v>2809</v>
      </c>
      <c r="G35" s="0" t="s">
        <v>1628</v>
      </c>
    </row>
    <row customHeight="1" ht="11.25">
      <c r="A36" s="0" t="s">
        <v>16</v>
      </c>
      <c r="B36" s="0" t="s">
        <v>2874</v>
      </c>
      <c r="C36" s="0" t="s">
        <v>2875</v>
      </c>
      <c r="D36" s="0" t="s">
        <v>2874</v>
      </c>
      <c r="E36" s="0" t="s">
        <v>2875</v>
      </c>
      <c r="F36" s="0" t="s">
        <v>2806</v>
      </c>
      <c r="G36" s="0" t="s">
        <v>1633</v>
      </c>
    </row>
    <row customHeight="1" ht="11.25">
      <c r="A37" s="0" t="s">
        <v>16</v>
      </c>
      <c r="B37" s="0" t="s">
        <v>2874</v>
      </c>
      <c r="C37" s="0" t="s">
        <v>2875</v>
      </c>
      <c r="D37" s="0" t="s">
        <v>2876</v>
      </c>
      <c r="E37" s="0" t="s">
        <v>2877</v>
      </c>
      <c r="F37" s="0" t="s">
        <v>2809</v>
      </c>
      <c r="G37" s="0" t="s">
        <v>1637</v>
      </c>
    </row>
    <row customHeight="1" ht="11.25">
      <c r="A38" s="0" t="s">
        <v>16</v>
      </c>
      <c r="B38" s="0" t="s">
        <v>2874</v>
      </c>
      <c r="C38" s="0" t="s">
        <v>2875</v>
      </c>
      <c r="D38" s="0" t="s">
        <v>2878</v>
      </c>
      <c r="E38" s="0" t="s">
        <v>2879</v>
      </c>
      <c r="F38" s="0" t="s">
        <v>2809</v>
      </c>
      <c r="G38" s="0" t="s">
        <v>1645</v>
      </c>
    </row>
    <row customHeight="1" ht="11.25">
      <c r="A39" s="0" t="s">
        <v>16</v>
      </c>
      <c r="B39" s="0" t="s">
        <v>2874</v>
      </c>
      <c r="C39" s="0" t="s">
        <v>2875</v>
      </c>
      <c r="D39" s="0" t="s">
        <v>2880</v>
      </c>
      <c r="E39" s="0" t="s">
        <v>2881</v>
      </c>
      <c r="F39" s="0" t="s">
        <v>2809</v>
      </c>
      <c r="G39" s="0" t="s">
        <v>1651</v>
      </c>
    </row>
    <row customHeight="1" ht="11.25">
      <c r="A40" s="0" t="s">
        <v>16</v>
      </c>
      <c r="B40" s="0" t="s">
        <v>2874</v>
      </c>
      <c r="C40" s="0" t="s">
        <v>2875</v>
      </c>
      <c r="D40" s="0" t="s">
        <v>2882</v>
      </c>
      <c r="E40" s="0" t="s">
        <v>2883</v>
      </c>
      <c r="F40" s="0" t="s">
        <v>2809</v>
      </c>
      <c r="G40" s="0" t="s">
        <v>1656</v>
      </c>
    </row>
    <row customHeight="1" ht="11.25">
      <c r="A41" s="0" t="s">
        <v>16</v>
      </c>
      <c r="B41" s="0" t="s">
        <v>2874</v>
      </c>
      <c r="C41" s="0" t="s">
        <v>2875</v>
      </c>
      <c r="D41" s="0" t="s">
        <v>2884</v>
      </c>
      <c r="E41" s="0" t="s">
        <v>2885</v>
      </c>
      <c r="F41" s="0" t="s">
        <v>2809</v>
      </c>
      <c r="G41" s="0" t="s">
        <v>1660</v>
      </c>
    </row>
    <row customHeight="1" ht="11.25">
      <c r="A42" s="0" t="s">
        <v>16</v>
      </c>
      <c r="B42" s="0" t="s">
        <v>2874</v>
      </c>
      <c r="C42" s="0" t="s">
        <v>2875</v>
      </c>
      <c r="D42" s="0" t="s">
        <v>2886</v>
      </c>
      <c r="E42" s="0" t="s">
        <v>2887</v>
      </c>
      <c r="F42" s="0" t="s">
        <v>2809</v>
      </c>
      <c r="G42" s="0" t="s">
        <v>1663</v>
      </c>
    </row>
    <row customHeight="1" ht="11.25">
      <c r="A43" s="0" t="s">
        <v>16</v>
      </c>
      <c r="B43" s="0" t="s">
        <v>2874</v>
      </c>
      <c r="C43" s="0" t="s">
        <v>2875</v>
      </c>
      <c r="D43" s="0" t="s">
        <v>2888</v>
      </c>
      <c r="E43" s="0" t="s">
        <v>2889</v>
      </c>
      <c r="F43" s="0" t="s">
        <v>2809</v>
      </c>
      <c r="G43" s="0" t="s">
        <v>1670</v>
      </c>
    </row>
    <row customHeight="1" ht="11.25">
      <c r="A44" s="0" t="s">
        <v>16</v>
      </c>
      <c r="B44" s="0" t="s">
        <v>2874</v>
      </c>
      <c r="C44" s="0" t="s">
        <v>2875</v>
      </c>
      <c r="D44" s="0" t="s">
        <v>2890</v>
      </c>
      <c r="E44" s="0" t="s">
        <v>2891</v>
      </c>
      <c r="F44" s="0" t="s">
        <v>2809</v>
      </c>
      <c r="G44" s="0" t="s">
        <v>1679</v>
      </c>
    </row>
    <row customHeight="1" ht="11.25">
      <c r="A45" s="0" t="s">
        <v>16</v>
      </c>
      <c r="B45" s="0" t="s">
        <v>2874</v>
      </c>
      <c r="C45" s="0" t="s">
        <v>2875</v>
      </c>
      <c r="D45" s="0" t="s">
        <v>2892</v>
      </c>
      <c r="E45" s="0" t="s">
        <v>2893</v>
      </c>
      <c r="F45" s="0" t="s">
        <v>2809</v>
      </c>
      <c r="G45" s="0" t="s">
        <v>1684</v>
      </c>
    </row>
    <row customHeight="1" ht="11.25">
      <c r="A46" s="0" t="s">
        <v>16</v>
      </c>
      <c r="B46" s="0" t="s">
        <v>2894</v>
      </c>
      <c r="C46" s="0" t="s">
        <v>2895</v>
      </c>
      <c r="D46" s="0" t="s">
        <v>2896</v>
      </c>
      <c r="E46" s="0" t="s">
        <v>2897</v>
      </c>
      <c r="F46" s="0" t="s">
        <v>2809</v>
      </c>
      <c r="G46" s="0" t="s">
        <v>1688</v>
      </c>
    </row>
    <row customHeight="1" ht="11.25">
      <c r="A47" s="0" t="s">
        <v>16</v>
      </c>
      <c r="B47" s="0" t="s">
        <v>2894</v>
      </c>
      <c r="C47" s="0" t="s">
        <v>2895</v>
      </c>
      <c r="D47" s="0" t="s">
        <v>2898</v>
      </c>
      <c r="E47" s="0" t="s">
        <v>2899</v>
      </c>
      <c r="F47" s="0" t="s">
        <v>2809</v>
      </c>
      <c r="G47" s="0" t="s">
        <v>1694</v>
      </c>
    </row>
    <row customHeight="1" ht="11.25">
      <c r="A48" s="0" t="s">
        <v>16</v>
      </c>
      <c r="B48" s="0" t="s">
        <v>2894</v>
      </c>
      <c r="C48" s="0" t="s">
        <v>2895</v>
      </c>
      <c r="D48" s="0" t="s">
        <v>2894</v>
      </c>
      <c r="E48" s="0" t="s">
        <v>2895</v>
      </c>
      <c r="F48" s="0" t="s">
        <v>2806</v>
      </c>
      <c r="G48" s="0" t="s">
        <v>1699</v>
      </c>
    </row>
    <row customHeight="1" ht="11.25">
      <c r="A49" s="0" t="s">
        <v>16</v>
      </c>
      <c r="B49" s="0" t="s">
        <v>2894</v>
      </c>
      <c r="C49" s="0" t="s">
        <v>2895</v>
      </c>
      <c r="D49" s="0" t="s">
        <v>2900</v>
      </c>
      <c r="E49" s="0" t="s">
        <v>2901</v>
      </c>
      <c r="F49" s="0" t="s">
        <v>2809</v>
      </c>
      <c r="G49" s="0" t="s">
        <v>1702</v>
      </c>
    </row>
    <row customHeight="1" ht="11.25">
      <c r="A50" s="0" t="s">
        <v>16</v>
      </c>
      <c r="B50" s="0" t="s">
        <v>2894</v>
      </c>
      <c r="C50" s="0" t="s">
        <v>2895</v>
      </c>
      <c r="D50" s="0" t="s">
        <v>2902</v>
      </c>
      <c r="E50" s="0" t="s">
        <v>2903</v>
      </c>
      <c r="F50" s="0" t="s">
        <v>2809</v>
      </c>
      <c r="G50" s="0" t="s">
        <v>1706</v>
      </c>
    </row>
    <row customHeight="1" ht="11.25">
      <c r="A51" s="0" t="s">
        <v>16</v>
      </c>
      <c r="B51" s="0" t="s">
        <v>2894</v>
      </c>
      <c r="C51" s="0" t="s">
        <v>2895</v>
      </c>
      <c r="D51" s="0" t="s">
        <v>2904</v>
      </c>
      <c r="E51" s="0" t="s">
        <v>2905</v>
      </c>
      <c r="F51" s="0" t="s">
        <v>2809</v>
      </c>
      <c r="G51" s="0" t="s">
        <v>1710</v>
      </c>
    </row>
    <row customHeight="1" ht="11.25">
      <c r="A52" s="0" t="s">
        <v>16</v>
      </c>
      <c r="B52" s="0" t="s">
        <v>2894</v>
      </c>
      <c r="C52" s="0" t="s">
        <v>2895</v>
      </c>
      <c r="D52" s="0" t="s">
        <v>2906</v>
      </c>
      <c r="E52" s="0" t="s">
        <v>2907</v>
      </c>
      <c r="F52" s="0" t="s">
        <v>2809</v>
      </c>
      <c r="G52" s="0" t="s">
        <v>1714</v>
      </c>
    </row>
    <row customHeight="1" ht="11.25">
      <c r="A53" s="0" t="s">
        <v>16</v>
      </c>
      <c r="B53" s="0" t="s">
        <v>2894</v>
      </c>
      <c r="C53" s="0" t="s">
        <v>2895</v>
      </c>
      <c r="D53" s="0" t="s">
        <v>2908</v>
      </c>
      <c r="E53" s="0" t="s">
        <v>2909</v>
      </c>
      <c r="F53" s="0" t="s">
        <v>2809</v>
      </c>
      <c r="G53" s="0" t="s">
        <v>1716</v>
      </c>
    </row>
    <row customHeight="1" ht="11.25">
      <c r="A54" s="0" t="s">
        <v>16</v>
      </c>
      <c r="B54" s="0" t="s">
        <v>2894</v>
      </c>
      <c r="C54" s="0" t="s">
        <v>2895</v>
      </c>
      <c r="D54" s="0" t="s">
        <v>2910</v>
      </c>
      <c r="E54" s="0" t="s">
        <v>2911</v>
      </c>
      <c r="F54" s="0" t="s">
        <v>2809</v>
      </c>
      <c r="G54" s="0" t="s">
        <v>1719</v>
      </c>
    </row>
    <row customHeight="1" ht="11.25">
      <c r="A55" s="0" t="s">
        <v>16</v>
      </c>
      <c r="B55" s="0" t="s">
        <v>2894</v>
      </c>
      <c r="C55" s="0" t="s">
        <v>2895</v>
      </c>
      <c r="D55" s="0" t="s">
        <v>2912</v>
      </c>
      <c r="E55" s="0" t="s">
        <v>2913</v>
      </c>
      <c r="F55" s="0" t="s">
        <v>2809</v>
      </c>
      <c r="G55" s="0" t="s">
        <v>1723</v>
      </c>
    </row>
    <row customHeight="1" ht="11.25">
      <c r="A56" s="0" t="s">
        <v>16</v>
      </c>
      <c r="B56" s="0" t="s">
        <v>2894</v>
      </c>
      <c r="C56" s="0" t="s">
        <v>2895</v>
      </c>
      <c r="D56" s="0" t="s">
        <v>2914</v>
      </c>
      <c r="E56" s="0" t="s">
        <v>2915</v>
      </c>
      <c r="F56" s="0" t="s">
        <v>2809</v>
      </c>
      <c r="G56" s="0" t="s">
        <v>1726</v>
      </c>
    </row>
    <row customHeight="1" ht="11.25">
      <c r="A57" s="0" t="s">
        <v>16</v>
      </c>
      <c r="B57" s="0" t="s">
        <v>2894</v>
      </c>
      <c r="C57" s="0" t="s">
        <v>2895</v>
      </c>
      <c r="D57" s="0" t="s">
        <v>2916</v>
      </c>
      <c r="E57" s="0" t="s">
        <v>2917</v>
      </c>
      <c r="F57" s="0" t="s">
        <v>2809</v>
      </c>
      <c r="G57" s="0" t="s">
        <v>1729</v>
      </c>
    </row>
    <row customHeight="1" ht="11.25">
      <c r="A58" s="0" t="s">
        <v>16</v>
      </c>
      <c r="B58" s="0" t="s">
        <v>2894</v>
      </c>
      <c r="C58" s="0" t="s">
        <v>2895</v>
      </c>
      <c r="D58" s="0" t="s">
        <v>2918</v>
      </c>
      <c r="E58" s="0" t="s">
        <v>2919</v>
      </c>
      <c r="F58" s="0" t="s">
        <v>2809</v>
      </c>
      <c r="G58" s="0" t="s">
        <v>1732</v>
      </c>
    </row>
    <row customHeight="1" ht="11.25">
      <c r="A59" s="0" t="s">
        <v>16</v>
      </c>
      <c r="B59" s="0" t="s">
        <v>2894</v>
      </c>
      <c r="C59" s="0" t="s">
        <v>2895</v>
      </c>
      <c r="D59" s="0" t="s">
        <v>2920</v>
      </c>
      <c r="E59" s="0" t="s">
        <v>2921</v>
      </c>
      <c r="F59" s="0" t="s">
        <v>2809</v>
      </c>
      <c r="G59" s="0" t="s">
        <v>1736</v>
      </c>
    </row>
    <row customHeight="1" ht="11.25">
      <c r="A60" s="0" t="s">
        <v>16</v>
      </c>
      <c r="B60" s="0" t="s">
        <v>2894</v>
      </c>
      <c r="C60" s="0" t="s">
        <v>2895</v>
      </c>
      <c r="D60" s="0" t="s">
        <v>2922</v>
      </c>
      <c r="E60" s="0" t="s">
        <v>2923</v>
      </c>
      <c r="F60" s="0" t="s">
        <v>2809</v>
      </c>
      <c r="G60" s="0" t="s">
        <v>1740</v>
      </c>
    </row>
    <row customHeight="1" ht="11.25">
      <c r="A61" s="0" t="s">
        <v>16</v>
      </c>
      <c r="B61" s="0" t="s">
        <v>2894</v>
      </c>
      <c r="C61" s="0" t="s">
        <v>2895</v>
      </c>
      <c r="D61" s="0" t="s">
        <v>2924</v>
      </c>
      <c r="E61" s="0" t="s">
        <v>2925</v>
      </c>
      <c r="F61" s="0" t="s">
        <v>2809</v>
      </c>
      <c r="G61" s="0" t="s">
        <v>2926</v>
      </c>
    </row>
    <row customHeight="1" ht="11.25">
      <c r="A62" s="0" t="s">
        <v>16</v>
      </c>
      <c r="B62" s="0" t="s">
        <v>2894</v>
      </c>
      <c r="C62" s="0" t="s">
        <v>2895</v>
      </c>
      <c r="D62" s="0" t="s">
        <v>2927</v>
      </c>
      <c r="E62" s="0" t="s">
        <v>2928</v>
      </c>
      <c r="F62" s="0" t="s">
        <v>2809</v>
      </c>
      <c r="G62" s="0" t="s">
        <v>2929</v>
      </c>
    </row>
    <row customHeight="1" ht="11.25">
      <c r="A63" s="0" t="s">
        <v>16</v>
      </c>
      <c r="B63" s="0" t="s">
        <v>2894</v>
      </c>
      <c r="C63" s="0" t="s">
        <v>2895</v>
      </c>
      <c r="D63" s="0" t="s">
        <v>2930</v>
      </c>
      <c r="E63" s="0" t="s">
        <v>2931</v>
      </c>
      <c r="F63" s="0" t="s">
        <v>2809</v>
      </c>
      <c r="G63" s="0" t="s">
        <v>2932</v>
      </c>
    </row>
    <row customHeight="1" ht="11.25">
      <c r="A64" s="0" t="s">
        <v>16</v>
      </c>
      <c r="B64" s="0" t="s">
        <v>2894</v>
      </c>
      <c r="C64" s="0" t="s">
        <v>2895</v>
      </c>
      <c r="D64" s="0" t="s">
        <v>2933</v>
      </c>
      <c r="E64" s="0" t="s">
        <v>2934</v>
      </c>
      <c r="F64" s="0" t="s">
        <v>2809</v>
      </c>
      <c r="G64" s="0" t="s">
        <v>2935</v>
      </c>
    </row>
    <row customHeight="1" ht="11.25">
      <c r="A65" s="0" t="s">
        <v>16</v>
      </c>
      <c r="B65" s="0" t="s">
        <v>2894</v>
      </c>
      <c r="C65" s="0" t="s">
        <v>2895</v>
      </c>
      <c r="D65" s="0" t="s">
        <v>2936</v>
      </c>
      <c r="E65" s="0" t="s">
        <v>2937</v>
      </c>
      <c r="F65" s="0" t="s">
        <v>2809</v>
      </c>
      <c r="G65" s="0" t="s">
        <v>2938</v>
      </c>
    </row>
    <row customHeight="1" ht="11.25">
      <c r="A66" s="0" t="s">
        <v>16</v>
      </c>
      <c r="B66" s="0" t="s">
        <v>2939</v>
      </c>
      <c r="C66" s="0" t="s">
        <v>2940</v>
      </c>
      <c r="D66" s="0" t="s">
        <v>2941</v>
      </c>
      <c r="E66" s="0" t="s">
        <v>2942</v>
      </c>
      <c r="F66" s="0" t="s">
        <v>2809</v>
      </c>
      <c r="G66" s="0" t="s">
        <v>2943</v>
      </c>
    </row>
    <row customHeight="1" ht="11.25">
      <c r="A67" s="0" t="s">
        <v>16</v>
      </c>
      <c r="B67" s="0" t="s">
        <v>2939</v>
      </c>
      <c r="C67" s="0" t="s">
        <v>2940</v>
      </c>
      <c r="D67" s="0" t="s">
        <v>2944</v>
      </c>
      <c r="E67" s="0" t="s">
        <v>2945</v>
      </c>
      <c r="F67" s="0" t="s">
        <v>2809</v>
      </c>
      <c r="G67" s="0" t="s">
        <v>2058</v>
      </c>
    </row>
    <row customHeight="1" ht="11.25">
      <c r="A68" s="0" t="s">
        <v>16</v>
      </c>
      <c r="B68" s="0" t="s">
        <v>2939</v>
      </c>
      <c r="C68" s="0" t="s">
        <v>2940</v>
      </c>
      <c r="D68" s="0" t="s">
        <v>2939</v>
      </c>
      <c r="E68" s="0" t="s">
        <v>2940</v>
      </c>
      <c r="F68" s="0" t="s">
        <v>2806</v>
      </c>
      <c r="G68" s="0" t="s">
        <v>2946</v>
      </c>
    </row>
    <row customHeight="1" ht="11.25">
      <c r="A69" s="0" t="s">
        <v>16</v>
      </c>
      <c r="B69" s="0" t="s">
        <v>2939</v>
      </c>
      <c r="C69" s="0" t="s">
        <v>2940</v>
      </c>
      <c r="D69" s="0" t="s">
        <v>2947</v>
      </c>
      <c r="E69" s="0" t="s">
        <v>2948</v>
      </c>
      <c r="F69" s="0" t="s">
        <v>2809</v>
      </c>
      <c r="G69" s="0" t="s">
        <v>2261</v>
      </c>
    </row>
    <row customHeight="1" ht="11.25">
      <c r="A70" s="0" t="s">
        <v>16</v>
      </c>
      <c r="B70" s="0" t="s">
        <v>2939</v>
      </c>
      <c r="C70" s="0" t="s">
        <v>2940</v>
      </c>
      <c r="D70" s="0" t="s">
        <v>2949</v>
      </c>
      <c r="E70" s="0" t="s">
        <v>2950</v>
      </c>
      <c r="F70" s="0" t="s">
        <v>2809</v>
      </c>
      <c r="G70" s="0" t="s">
        <v>2951</v>
      </c>
    </row>
    <row customHeight="1" ht="11.25">
      <c r="A71" s="0" t="s">
        <v>16</v>
      </c>
      <c r="B71" s="0" t="s">
        <v>2939</v>
      </c>
      <c r="C71" s="0" t="s">
        <v>2940</v>
      </c>
      <c r="D71" s="0" t="s">
        <v>2952</v>
      </c>
      <c r="E71" s="0" t="s">
        <v>2953</v>
      </c>
      <c r="F71" s="0" t="s">
        <v>2809</v>
      </c>
      <c r="G71" s="0" t="s">
        <v>2954</v>
      </c>
    </row>
    <row customHeight="1" ht="11.25">
      <c r="A72" s="0" t="s">
        <v>16</v>
      </c>
      <c r="B72" s="0" t="s">
        <v>2939</v>
      </c>
      <c r="C72" s="0" t="s">
        <v>2940</v>
      </c>
      <c r="D72" s="0" t="s">
        <v>2955</v>
      </c>
      <c r="E72" s="0" t="s">
        <v>2956</v>
      </c>
      <c r="F72" s="0" t="s">
        <v>2809</v>
      </c>
      <c r="G72" s="0" t="s">
        <v>2957</v>
      </c>
    </row>
    <row customHeight="1" ht="11.25">
      <c r="A73" s="0" t="s">
        <v>16</v>
      </c>
      <c r="B73" s="0" t="s">
        <v>2939</v>
      </c>
      <c r="C73" s="0" t="s">
        <v>2940</v>
      </c>
      <c r="D73" s="0" t="s">
        <v>2958</v>
      </c>
      <c r="E73" s="0" t="s">
        <v>2959</v>
      </c>
      <c r="F73" s="0" t="s">
        <v>2809</v>
      </c>
      <c r="G73" s="0" t="s">
        <v>2960</v>
      </c>
    </row>
    <row customHeight="1" ht="11.25">
      <c r="A74" s="0" t="s">
        <v>16</v>
      </c>
      <c r="B74" s="0" t="s">
        <v>2939</v>
      </c>
      <c r="C74" s="0" t="s">
        <v>2940</v>
      </c>
      <c r="D74" s="0" t="s">
        <v>2961</v>
      </c>
      <c r="E74" s="0" t="s">
        <v>2962</v>
      </c>
      <c r="F74" s="0" t="s">
        <v>2809</v>
      </c>
      <c r="G74" s="0" t="s">
        <v>2963</v>
      </c>
    </row>
    <row customHeight="1" ht="11.25">
      <c r="A75" s="0" t="s">
        <v>16</v>
      </c>
      <c r="B75" s="0" t="s">
        <v>2939</v>
      </c>
      <c r="C75" s="0" t="s">
        <v>2940</v>
      </c>
      <c r="D75" s="0" t="s">
        <v>2964</v>
      </c>
      <c r="E75" s="0" t="s">
        <v>2965</v>
      </c>
      <c r="F75" s="0" t="s">
        <v>2809</v>
      </c>
      <c r="G75" s="0" t="s">
        <v>2966</v>
      </c>
    </row>
    <row customHeight="1" ht="11.25">
      <c r="A76" s="0" t="s">
        <v>16</v>
      </c>
      <c r="B76" s="0" t="s">
        <v>2939</v>
      </c>
      <c r="C76" s="0" t="s">
        <v>2940</v>
      </c>
      <c r="D76" s="0" t="s">
        <v>2967</v>
      </c>
      <c r="E76" s="0" t="s">
        <v>2968</v>
      </c>
      <c r="F76" s="0" t="s">
        <v>2809</v>
      </c>
      <c r="G76" s="0" t="s">
        <v>2969</v>
      </c>
    </row>
    <row customHeight="1" ht="11.25">
      <c r="A77" s="0" t="s">
        <v>16</v>
      </c>
      <c r="B77" s="0" t="s">
        <v>2939</v>
      </c>
      <c r="C77" s="0" t="s">
        <v>2940</v>
      </c>
      <c r="D77" s="0" t="s">
        <v>2970</v>
      </c>
      <c r="E77" s="0" t="s">
        <v>2971</v>
      </c>
      <c r="F77" s="0" t="s">
        <v>2809</v>
      </c>
      <c r="G77" s="0" t="s">
        <v>2972</v>
      </c>
    </row>
    <row customHeight="1" ht="11.25">
      <c r="A78" s="0" t="s">
        <v>16</v>
      </c>
      <c r="B78" s="0" t="s">
        <v>2939</v>
      </c>
      <c r="C78" s="0" t="s">
        <v>2940</v>
      </c>
      <c r="D78" s="0" t="s">
        <v>2973</v>
      </c>
      <c r="E78" s="0" t="s">
        <v>2974</v>
      </c>
      <c r="F78" s="0" t="s">
        <v>2809</v>
      </c>
      <c r="G78" s="0" t="s">
        <v>2975</v>
      </c>
    </row>
    <row customHeight="1" ht="11.25">
      <c r="A79" s="0" t="s">
        <v>16</v>
      </c>
      <c r="B79" s="0" t="s">
        <v>2939</v>
      </c>
      <c r="C79" s="0" t="s">
        <v>2940</v>
      </c>
      <c r="D79" s="0" t="s">
        <v>2976</v>
      </c>
      <c r="E79" s="0" t="s">
        <v>2977</v>
      </c>
      <c r="F79" s="0" t="s">
        <v>2809</v>
      </c>
      <c r="G79" s="0" t="s">
        <v>2978</v>
      </c>
    </row>
    <row customHeight="1" ht="11.25">
      <c r="A80" s="0" t="s">
        <v>16</v>
      </c>
      <c r="B80" s="0" t="s">
        <v>2939</v>
      </c>
      <c r="C80" s="0" t="s">
        <v>2940</v>
      </c>
      <c r="D80" s="0" t="s">
        <v>2979</v>
      </c>
      <c r="E80" s="0" t="s">
        <v>2980</v>
      </c>
      <c r="F80" s="0" t="s">
        <v>2809</v>
      </c>
      <c r="G80" s="0" t="s">
        <v>2981</v>
      </c>
    </row>
    <row customHeight="1" ht="11.25">
      <c r="A81" s="0" t="s">
        <v>16</v>
      </c>
      <c r="B81" s="0" t="s">
        <v>2982</v>
      </c>
      <c r="C81" s="0" t="s">
        <v>2986</v>
      </c>
      <c r="D81" s="0" t="s">
        <v>2982</v>
      </c>
      <c r="E81" s="0" t="s">
        <v>2986</v>
      </c>
      <c r="F81" s="0" t="s">
        <v>2987</v>
      </c>
      <c r="G81" s="0" t="s">
        <v>2985</v>
      </c>
    </row>
    <row customHeight="1" ht="11.25">
      <c r="A82" s="0" t="s">
        <v>16</v>
      </c>
      <c r="B82" s="0" t="s">
        <v>2989</v>
      </c>
      <c r="C82" s="0" t="s">
        <v>2990</v>
      </c>
      <c r="D82" s="0" t="s">
        <v>2989</v>
      </c>
      <c r="E82" s="0" t="s">
        <v>2990</v>
      </c>
      <c r="F82" s="0" t="s">
        <v>2987</v>
      </c>
      <c r="G82" s="0" t="s">
        <v>2988</v>
      </c>
    </row>
    <row customHeight="1" ht="11.25">
      <c r="A83" s="0" t="s">
        <v>16</v>
      </c>
      <c r="B83" s="0" t="s">
        <v>2995</v>
      </c>
      <c r="C83" s="0" t="s">
        <v>2996</v>
      </c>
      <c r="D83" s="0" t="s">
        <v>2997</v>
      </c>
      <c r="E83" s="0" t="s">
        <v>2998</v>
      </c>
      <c r="F83" s="0" t="s">
        <v>2809</v>
      </c>
      <c r="G83" s="0" t="s">
        <v>2991</v>
      </c>
    </row>
    <row customHeight="1" ht="11.25">
      <c r="A84" s="0" t="s">
        <v>16</v>
      </c>
      <c r="B84" s="0" t="s">
        <v>2995</v>
      </c>
      <c r="C84" s="0" t="s">
        <v>2996</v>
      </c>
      <c r="D84" s="0" t="s">
        <v>3000</v>
      </c>
      <c r="E84" s="0" t="s">
        <v>3001</v>
      </c>
      <c r="F84" s="0" t="s">
        <v>2809</v>
      </c>
      <c r="G84" s="0" t="s">
        <v>2994</v>
      </c>
    </row>
    <row customHeight="1" ht="11.25">
      <c r="A85" s="0" t="s">
        <v>16</v>
      </c>
      <c r="B85" s="0" t="s">
        <v>2995</v>
      </c>
      <c r="C85" s="0" t="s">
        <v>2996</v>
      </c>
      <c r="D85" s="0" t="s">
        <v>3003</v>
      </c>
      <c r="E85" s="0" t="s">
        <v>3004</v>
      </c>
      <c r="F85" s="0" t="s">
        <v>2809</v>
      </c>
      <c r="G85" s="0" t="s">
        <v>2999</v>
      </c>
    </row>
    <row customHeight="1" ht="11.25">
      <c r="A86" s="0" t="s">
        <v>16</v>
      </c>
      <c r="B86" s="0" t="s">
        <v>2995</v>
      </c>
      <c r="C86" s="0" t="s">
        <v>2996</v>
      </c>
      <c r="D86" s="0" t="s">
        <v>3006</v>
      </c>
      <c r="E86" s="0" t="s">
        <v>3007</v>
      </c>
      <c r="F86" s="0" t="s">
        <v>2809</v>
      </c>
      <c r="G86" s="0" t="s">
        <v>3002</v>
      </c>
    </row>
    <row customHeight="1" ht="11.25">
      <c r="A87" s="0" t="s">
        <v>16</v>
      </c>
      <c r="B87" s="0" t="s">
        <v>2995</v>
      </c>
      <c r="C87" s="0" t="s">
        <v>2996</v>
      </c>
      <c r="D87" s="0" t="s">
        <v>3009</v>
      </c>
      <c r="E87" s="0" t="s">
        <v>3010</v>
      </c>
      <c r="F87" s="0" t="s">
        <v>2809</v>
      </c>
      <c r="G87" s="0" t="s">
        <v>3005</v>
      </c>
    </row>
    <row customHeight="1" ht="11.25">
      <c r="A88" s="0" t="s">
        <v>16</v>
      </c>
      <c r="B88" s="0" t="s">
        <v>2995</v>
      </c>
      <c r="C88" s="0" t="s">
        <v>2996</v>
      </c>
      <c r="D88" s="0" t="s">
        <v>3012</v>
      </c>
      <c r="E88" s="0" t="s">
        <v>3013</v>
      </c>
      <c r="F88" s="0" t="s">
        <v>2809</v>
      </c>
      <c r="G88" s="0" t="s">
        <v>3008</v>
      </c>
    </row>
    <row customHeight="1" ht="11.25">
      <c r="A89" s="0" t="s">
        <v>16</v>
      </c>
      <c r="B89" s="0" t="s">
        <v>2995</v>
      </c>
      <c r="C89" s="0" t="s">
        <v>2996</v>
      </c>
      <c r="D89" s="0" t="s">
        <v>2995</v>
      </c>
      <c r="E89" s="0" t="s">
        <v>2996</v>
      </c>
      <c r="F89" s="0" t="s">
        <v>2806</v>
      </c>
      <c r="G89" s="0" t="s">
        <v>3011</v>
      </c>
    </row>
    <row customHeight="1" ht="11.25">
      <c r="A90" s="0" t="s">
        <v>16</v>
      </c>
      <c r="B90" s="0" t="s">
        <v>2995</v>
      </c>
      <c r="C90" s="0" t="s">
        <v>2996</v>
      </c>
      <c r="D90" s="0" t="s">
        <v>3016</v>
      </c>
      <c r="E90" s="0" t="s">
        <v>3017</v>
      </c>
      <c r="F90" s="0" t="s">
        <v>2809</v>
      </c>
      <c r="G90" s="0" t="s">
        <v>3014</v>
      </c>
    </row>
    <row customHeight="1" ht="11.25">
      <c r="A91" s="0" t="s">
        <v>16</v>
      </c>
      <c r="B91" s="0" t="s">
        <v>2995</v>
      </c>
      <c r="C91" s="0" t="s">
        <v>2996</v>
      </c>
      <c r="D91" s="0" t="s">
        <v>3019</v>
      </c>
      <c r="E91" s="0" t="s">
        <v>3020</v>
      </c>
      <c r="F91" s="0" t="s">
        <v>2809</v>
      </c>
      <c r="G91" s="0" t="s">
        <v>3015</v>
      </c>
    </row>
    <row customHeight="1" ht="11.25">
      <c r="A92" s="0" t="s">
        <v>16</v>
      </c>
      <c r="B92" s="0" t="s">
        <v>2995</v>
      </c>
      <c r="C92" s="0" t="s">
        <v>2996</v>
      </c>
      <c r="D92" s="0" t="s">
        <v>3022</v>
      </c>
      <c r="E92" s="0" t="s">
        <v>3023</v>
      </c>
      <c r="F92" s="0" t="s">
        <v>2809</v>
      </c>
      <c r="G92" s="0" t="s">
        <v>3018</v>
      </c>
    </row>
    <row customHeight="1" ht="11.25">
      <c r="A93" s="0" t="s">
        <v>16</v>
      </c>
      <c r="B93" s="0" t="s">
        <v>2995</v>
      </c>
      <c r="C93" s="0" t="s">
        <v>2996</v>
      </c>
      <c r="D93" s="0" t="s">
        <v>3025</v>
      </c>
      <c r="E93" s="0" t="s">
        <v>3026</v>
      </c>
      <c r="F93" s="0" t="s">
        <v>2809</v>
      </c>
      <c r="G93" s="0" t="s">
        <v>3021</v>
      </c>
    </row>
    <row customHeight="1" ht="11.25">
      <c r="A94" s="0" t="s">
        <v>16</v>
      </c>
      <c r="B94" s="0" t="s">
        <v>2995</v>
      </c>
      <c r="C94" s="0" t="s">
        <v>2996</v>
      </c>
      <c r="D94" s="0" t="s">
        <v>3028</v>
      </c>
      <c r="E94" s="0" t="s">
        <v>3029</v>
      </c>
      <c r="F94" s="0" t="s">
        <v>2809</v>
      </c>
      <c r="G94" s="0" t="s">
        <v>3024</v>
      </c>
    </row>
    <row customHeight="1" ht="11.25">
      <c r="A95" s="0" t="s">
        <v>16</v>
      </c>
      <c r="B95" s="0" t="s">
        <v>2995</v>
      </c>
      <c r="C95" s="0" t="s">
        <v>2996</v>
      </c>
      <c r="D95" s="0" t="s">
        <v>3031</v>
      </c>
      <c r="E95" s="0" t="s">
        <v>3032</v>
      </c>
      <c r="F95" s="0" t="s">
        <v>2809</v>
      </c>
      <c r="G95" s="0" t="s">
        <v>3027</v>
      </c>
    </row>
    <row customHeight="1" ht="11.25">
      <c r="A96" s="0" t="s">
        <v>16</v>
      </c>
      <c r="B96" s="0" t="s">
        <v>2995</v>
      </c>
      <c r="C96" s="0" t="s">
        <v>2996</v>
      </c>
      <c r="D96" s="0" t="s">
        <v>3034</v>
      </c>
      <c r="E96" s="0" t="s">
        <v>3035</v>
      </c>
      <c r="F96" s="0" t="s">
        <v>2809</v>
      </c>
      <c r="G96" s="0" t="s">
        <v>3030</v>
      </c>
    </row>
    <row customHeight="1" ht="11.25">
      <c r="A97" s="0" t="s">
        <v>16</v>
      </c>
      <c r="B97" s="0" t="s">
        <v>2995</v>
      </c>
      <c r="C97" s="0" t="s">
        <v>2996</v>
      </c>
      <c r="D97" s="0" t="s">
        <v>3037</v>
      </c>
      <c r="E97" s="0" t="s">
        <v>3038</v>
      </c>
      <c r="F97" s="0" t="s">
        <v>2809</v>
      </c>
      <c r="G97" s="0" t="s">
        <v>3033</v>
      </c>
    </row>
    <row customHeight="1" ht="11.25">
      <c r="A98" s="0" t="s">
        <v>16</v>
      </c>
      <c r="B98" s="0" t="s">
        <v>2995</v>
      </c>
      <c r="C98" s="0" t="s">
        <v>2996</v>
      </c>
      <c r="D98" s="0" t="s">
        <v>3040</v>
      </c>
      <c r="E98" s="0" t="s">
        <v>3041</v>
      </c>
      <c r="F98" s="0" t="s">
        <v>2809</v>
      </c>
      <c r="G98" s="0" t="s">
        <v>3036</v>
      </c>
    </row>
    <row customHeight="1" ht="11.25">
      <c r="A99" s="0" t="s">
        <v>16</v>
      </c>
      <c r="B99" s="0" t="s">
        <v>2995</v>
      </c>
      <c r="C99" s="0" t="s">
        <v>2996</v>
      </c>
      <c r="D99" s="0" t="s">
        <v>3043</v>
      </c>
      <c r="E99" s="0" t="s">
        <v>3044</v>
      </c>
      <c r="F99" s="0" t="s">
        <v>2809</v>
      </c>
      <c r="G99" s="0" t="s">
        <v>3039</v>
      </c>
    </row>
    <row customHeight="1" ht="11.25">
      <c r="A100" s="0" t="s">
        <v>16</v>
      </c>
      <c r="B100" s="0" t="s">
        <v>3046</v>
      </c>
      <c r="C100" s="0" t="s">
        <v>3047</v>
      </c>
      <c r="D100" s="0" t="s">
        <v>3048</v>
      </c>
      <c r="E100" s="0" t="s">
        <v>3049</v>
      </c>
      <c r="F100" s="0" t="s">
        <v>2809</v>
      </c>
      <c r="G100" s="0" t="s">
        <v>3042</v>
      </c>
    </row>
    <row customHeight="1" ht="11.25">
      <c r="A101" s="0" t="s">
        <v>16</v>
      </c>
      <c r="B101" s="0" t="s">
        <v>3046</v>
      </c>
      <c r="C101" s="0" t="s">
        <v>3047</v>
      </c>
      <c r="D101" s="0" t="s">
        <v>3051</v>
      </c>
      <c r="E101" s="0" t="s">
        <v>3052</v>
      </c>
      <c r="F101" s="0" t="s">
        <v>2809</v>
      </c>
      <c r="G101" s="0" t="s">
        <v>3045</v>
      </c>
    </row>
    <row customHeight="1" ht="11.25">
      <c r="A102" s="0" t="s">
        <v>16</v>
      </c>
      <c r="B102" s="0" t="s">
        <v>3046</v>
      </c>
      <c r="C102" s="0" t="s">
        <v>3047</v>
      </c>
      <c r="D102" s="0" t="s">
        <v>3054</v>
      </c>
      <c r="E102" s="0" t="s">
        <v>3055</v>
      </c>
      <c r="F102" s="0" t="s">
        <v>2809</v>
      </c>
      <c r="G102" s="0" t="s">
        <v>3050</v>
      </c>
    </row>
    <row customHeight="1" ht="11.25">
      <c r="A103" s="0" t="s">
        <v>16</v>
      </c>
      <c r="B103" s="0" t="s">
        <v>3046</v>
      </c>
      <c r="C103" s="0" t="s">
        <v>3047</v>
      </c>
      <c r="D103" s="0" t="s">
        <v>3057</v>
      </c>
      <c r="E103" s="0" t="s">
        <v>3058</v>
      </c>
      <c r="F103" s="0" t="s">
        <v>2809</v>
      </c>
      <c r="G103" s="0" t="s">
        <v>3053</v>
      </c>
    </row>
    <row customHeight="1" ht="11.25">
      <c r="A104" s="0" t="s">
        <v>16</v>
      </c>
      <c r="B104" s="0" t="s">
        <v>3046</v>
      </c>
      <c r="C104" s="0" t="s">
        <v>3047</v>
      </c>
      <c r="D104" s="0" t="s">
        <v>3060</v>
      </c>
      <c r="E104" s="0" t="s">
        <v>3061</v>
      </c>
      <c r="F104" s="0" t="s">
        <v>2809</v>
      </c>
      <c r="G104" s="0" t="s">
        <v>3056</v>
      </c>
    </row>
    <row customHeight="1" ht="11.25">
      <c r="A105" s="0" t="s">
        <v>16</v>
      </c>
      <c r="B105" s="0" t="s">
        <v>3046</v>
      </c>
      <c r="C105" s="0" t="s">
        <v>3047</v>
      </c>
      <c r="D105" s="0" t="s">
        <v>3063</v>
      </c>
      <c r="E105" s="0" t="s">
        <v>3064</v>
      </c>
      <c r="F105" s="0" t="s">
        <v>2809</v>
      </c>
      <c r="G105" s="0" t="s">
        <v>3059</v>
      </c>
    </row>
    <row customHeight="1" ht="11.25">
      <c r="A106" s="0" t="s">
        <v>16</v>
      </c>
      <c r="B106" s="0" t="s">
        <v>3046</v>
      </c>
      <c r="C106" s="0" t="s">
        <v>3047</v>
      </c>
      <c r="D106" s="0" t="s">
        <v>3046</v>
      </c>
      <c r="E106" s="0" t="s">
        <v>3047</v>
      </c>
      <c r="F106" s="0" t="s">
        <v>2806</v>
      </c>
      <c r="G106" s="0" t="s">
        <v>3062</v>
      </c>
    </row>
    <row customHeight="1" ht="11.25">
      <c r="A107" s="0" t="s">
        <v>16</v>
      </c>
      <c r="B107" s="0" t="s">
        <v>3046</v>
      </c>
      <c r="C107" s="0" t="s">
        <v>3047</v>
      </c>
      <c r="D107" s="0" t="s">
        <v>3067</v>
      </c>
      <c r="E107" s="0" t="s">
        <v>3068</v>
      </c>
      <c r="F107" s="0" t="s">
        <v>2809</v>
      </c>
      <c r="G107" s="0" t="s">
        <v>3065</v>
      </c>
    </row>
    <row customHeight="1" ht="11.25">
      <c r="A108" s="0" t="s">
        <v>16</v>
      </c>
      <c r="B108" s="0" t="s">
        <v>3046</v>
      </c>
      <c r="C108" s="0" t="s">
        <v>3047</v>
      </c>
      <c r="D108" s="0" t="s">
        <v>3070</v>
      </c>
      <c r="E108" s="0" t="s">
        <v>3071</v>
      </c>
      <c r="F108" s="0" t="s">
        <v>2809</v>
      </c>
      <c r="G108" s="0" t="s">
        <v>3066</v>
      </c>
    </row>
    <row customHeight="1" ht="11.25">
      <c r="A109" s="0" t="s">
        <v>16</v>
      </c>
      <c r="B109" s="0" t="s">
        <v>3046</v>
      </c>
      <c r="C109" s="0" t="s">
        <v>3047</v>
      </c>
      <c r="D109" s="0" t="s">
        <v>3073</v>
      </c>
      <c r="E109" s="0" t="s">
        <v>3074</v>
      </c>
      <c r="F109" s="0" t="s">
        <v>2809</v>
      </c>
      <c r="G109" s="0" t="s">
        <v>3069</v>
      </c>
    </row>
    <row customHeight="1" ht="11.25">
      <c r="A110" s="0" t="s">
        <v>16</v>
      </c>
      <c r="B110" s="0" t="s">
        <v>3046</v>
      </c>
      <c r="C110" s="0" t="s">
        <v>3047</v>
      </c>
      <c r="D110" s="0" t="s">
        <v>3076</v>
      </c>
      <c r="E110" s="0" t="s">
        <v>3077</v>
      </c>
      <c r="F110" s="0" t="s">
        <v>2809</v>
      </c>
      <c r="G110" s="0" t="s">
        <v>3072</v>
      </c>
    </row>
    <row customHeight="1" ht="11.25">
      <c r="A111" s="0" t="s">
        <v>16</v>
      </c>
      <c r="B111" s="0" t="s">
        <v>3046</v>
      </c>
      <c r="C111" s="0" t="s">
        <v>3047</v>
      </c>
      <c r="D111" s="0" t="s">
        <v>3079</v>
      </c>
      <c r="E111" s="0" t="s">
        <v>3080</v>
      </c>
      <c r="F111" s="0" t="s">
        <v>2809</v>
      </c>
      <c r="G111" s="0" t="s">
        <v>3075</v>
      </c>
    </row>
    <row customHeight="1" ht="11.25">
      <c r="A112" s="0" t="s">
        <v>16</v>
      </c>
      <c r="B112" s="0" t="s">
        <v>3046</v>
      </c>
      <c r="C112" s="0" t="s">
        <v>3047</v>
      </c>
      <c r="D112" s="0" t="s">
        <v>3082</v>
      </c>
      <c r="E112" s="0" t="s">
        <v>3083</v>
      </c>
      <c r="F112" s="0" t="s">
        <v>2809</v>
      </c>
      <c r="G112" s="0" t="s">
        <v>3078</v>
      </c>
    </row>
    <row customHeight="1" ht="11.25">
      <c r="A113" s="0" t="s">
        <v>16</v>
      </c>
      <c r="B113" s="0" t="s">
        <v>3046</v>
      </c>
      <c r="C113" s="0" t="s">
        <v>3047</v>
      </c>
      <c r="D113" s="0" t="s">
        <v>3085</v>
      </c>
      <c r="E113" s="0" t="s">
        <v>3086</v>
      </c>
      <c r="F113" s="0" t="s">
        <v>2809</v>
      </c>
      <c r="G113" s="0" t="s">
        <v>3081</v>
      </c>
    </row>
    <row customHeight="1" ht="11.25">
      <c r="A114" s="0" t="s">
        <v>16</v>
      </c>
      <c r="B114" s="0" t="s">
        <v>3046</v>
      </c>
      <c r="C114" s="0" t="s">
        <v>3047</v>
      </c>
      <c r="D114" s="0" t="s">
        <v>3088</v>
      </c>
      <c r="E114" s="0" t="s">
        <v>3089</v>
      </c>
      <c r="F114" s="0" t="s">
        <v>2809</v>
      </c>
      <c r="G114" s="0" t="s">
        <v>3084</v>
      </c>
    </row>
    <row customHeight="1" ht="11.25">
      <c r="A115" s="0" t="s">
        <v>16</v>
      </c>
      <c r="B115" s="0" t="s">
        <v>3046</v>
      </c>
      <c r="C115" s="0" t="s">
        <v>3047</v>
      </c>
      <c r="D115" s="0" t="s">
        <v>3091</v>
      </c>
      <c r="E115" s="0" t="s">
        <v>3092</v>
      </c>
      <c r="F115" s="0" t="s">
        <v>2809</v>
      </c>
      <c r="G115" s="0" t="s">
        <v>3087</v>
      </c>
    </row>
    <row customHeight="1" ht="11.25">
      <c r="A116" s="0" t="s">
        <v>16</v>
      </c>
      <c r="B116" s="0" t="s">
        <v>3046</v>
      </c>
      <c r="C116" s="0" t="s">
        <v>3047</v>
      </c>
      <c r="D116" s="0" t="s">
        <v>3094</v>
      </c>
      <c r="E116" s="0" t="s">
        <v>3095</v>
      </c>
      <c r="F116" s="0" t="s">
        <v>2809</v>
      </c>
      <c r="G116" s="0" t="s">
        <v>3090</v>
      </c>
    </row>
    <row customHeight="1" ht="11.25">
      <c r="A117" s="0" t="s">
        <v>16</v>
      </c>
      <c r="B117" s="0" t="s">
        <v>3046</v>
      </c>
      <c r="C117" s="0" t="s">
        <v>3047</v>
      </c>
      <c r="D117" s="0" t="s">
        <v>3097</v>
      </c>
      <c r="E117" s="0" t="s">
        <v>3098</v>
      </c>
      <c r="F117" s="0" t="s">
        <v>2809</v>
      </c>
      <c r="G117" s="0" t="s">
        <v>3093</v>
      </c>
    </row>
    <row customHeight="1" ht="11.25">
      <c r="A118" s="0" t="s">
        <v>16</v>
      </c>
      <c r="B118" s="0" t="s">
        <v>3046</v>
      </c>
      <c r="C118" s="0" t="s">
        <v>3047</v>
      </c>
      <c r="D118" s="0" t="s">
        <v>3100</v>
      </c>
      <c r="E118" s="0" t="s">
        <v>3101</v>
      </c>
      <c r="F118" s="0" t="s">
        <v>2809</v>
      </c>
      <c r="G118" s="0" t="s">
        <v>3096</v>
      </c>
    </row>
    <row customHeight="1" ht="11.25">
      <c r="A119" s="0" t="s">
        <v>16</v>
      </c>
      <c r="B119" s="0" t="s">
        <v>3046</v>
      </c>
      <c r="C119" s="0" t="s">
        <v>3047</v>
      </c>
      <c r="D119" s="0" t="s">
        <v>3103</v>
      </c>
      <c r="E119" s="0" t="s">
        <v>3104</v>
      </c>
      <c r="F119" s="0" t="s">
        <v>2809</v>
      </c>
      <c r="G119" s="0" t="s">
        <v>3099</v>
      </c>
    </row>
    <row customHeight="1" ht="11.25">
      <c r="A120" s="0" t="s">
        <v>16</v>
      </c>
      <c r="B120" s="0" t="s">
        <v>3046</v>
      </c>
      <c r="C120" s="0" t="s">
        <v>3047</v>
      </c>
      <c r="D120" s="0" t="s">
        <v>3106</v>
      </c>
      <c r="E120" s="0" t="s">
        <v>3107</v>
      </c>
      <c r="F120" s="0" t="s">
        <v>2809</v>
      </c>
      <c r="G120" s="0" t="s">
        <v>3102</v>
      </c>
    </row>
    <row customHeight="1" ht="11.25">
      <c r="A121" s="0" t="s">
        <v>16</v>
      </c>
      <c r="B121" s="0" t="s">
        <v>3046</v>
      </c>
      <c r="C121" s="0" t="s">
        <v>3047</v>
      </c>
      <c r="D121" s="0" t="s">
        <v>3109</v>
      </c>
      <c r="E121" s="0" t="s">
        <v>3110</v>
      </c>
      <c r="F121" s="0" t="s">
        <v>2809</v>
      </c>
      <c r="G121" s="0" t="s">
        <v>3105</v>
      </c>
    </row>
    <row customHeight="1" ht="11.25">
      <c r="A122" s="0" t="s">
        <v>16</v>
      </c>
      <c r="B122" s="0" t="s">
        <v>3046</v>
      </c>
      <c r="C122" s="0" t="s">
        <v>3047</v>
      </c>
      <c r="D122" s="0" t="s">
        <v>3112</v>
      </c>
      <c r="E122" s="0" t="s">
        <v>3113</v>
      </c>
      <c r="F122" s="0" t="s">
        <v>2809</v>
      </c>
      <c r="G122" s="0" t="s">
        <v>3108</v>
      </c>
    </row>
    <row customHeight="1" ht="11.25">
      <c r="A123" s="0" t="s">
        <v>16</v>
      </c>
      <c r="B123" s="0" t="s">
        <v>3115</v>
      </c>
      <c r="C123" s="0" t="s">
        <v>3116</v>
      </c>
      <c r="D123" s="0" t="s">
        <v>3117</v>
      </c>
      <c r="E123" s="0" t="s">
        <v>3118</v>
      </c>
      <c r="F123" s="0" t="s">
        <v>2809</v>
      </c>
      <c r="G123" s="0" t="s">
        <v>3111</v>
      </c>
    </row>
    <row customHeight="1" ht="11.25">
      <c r="A124" s="0" t="s">
        <v>16</v>
      </c>
      <c r="B124" s="0" t="s">
        <v>3115</v>
      </c>
      <c r="C124" s="0" t="s">
        <v>3116</v>
      </c>
      <c r="D124" s="0" t="s">
        <v>3120</v>
      </c>
      <c r="E124" s="0" t="s">
        <v>3121</v>
      </c>
      <c r="F124" s="0" t="s">
        <v>2809</v>
      </c>
      <c r="G124" s="0" t="s">
        <v>3114</v>
      </c>
    </row>
    <row customHeight="1" ht="11.25">
      <c r="A125" s="0" t="s">
        <v>16</v>
      </c>
      <c r="B125" s="0" t="s">
        <v>3115</v>
      </c>
      <c r="C125" s="0" t="s">
        <v>3116</v>
      </c>
      <c r="D125" s="0" t="s">
        <v>3123</v>
      </c>
      <c r="E125" s="0" t="s">
        <v>3124</v>
      </c>
      <c r="F125" s="0" t="s">
        <v>2809</v>
      </c>
      <c r="G125" s="0" t="s">
        <v>3119</v>
      </c>
    </row>
    <row customHeight="1" ht="11.25">
      <c r="A126" s="0" t="s">
        <v>16</v>
      </c>
      <c r="B126" s="0" t="s">
        <v>3115</v>
      </c>
      <c r="C126" s="0" t="s">
        <v>3116</v>
      </c>
      <c r="D126" s="0" t="s">
        <v>3126</v>
      </c>
      <c r="E126" s="0" t="s">
        <v>3127</v>
      </c>
      <c r="F126" s="0" t="s">
        <v>2809</v>
      </c>
      <c r="G126" s="0" t="s">
        <v>3122</v>
      </c>
    </row>
    <row customHeight="1" ht="11.25">
      <c r="A127" s="0" t="s">
        <v>16</v>
      </c>
      <c r="B127" s="0" t="s">
        <v>3115</v>
      </c>
      <c r="C127" s="0" t="s">
        <v>3116</v>
      </c>
      <c r="D127" s="0" t="s">
        <v>3129</v>
      </c>
      <c r="E127" s="0" t="s">
        <v>3130</v>
      </c>
      <c r="F127" s="0" t="s">
        <v>2809</v>
      </c>
      <c r="G127" s="0" t="s">
        <v>3125</v>
      </c>
    </row>
    <row customHeight="1" ht="11.25">
      <c r="A128" s="0" t="s">
        <v>16</v>
      </c>
      <c r="B128" s="0" t="s">
        <v>3115</v>
      </c>
      <c r="C128" s="0" t="s">
        <v>3116</v>
      </c>
      <c r="D128" s="0" t="s">
        <v>3132</v>
      </c>
      <c r="E128" s="0" t="s">
        <v>3133</v>
      </c>
      <c r="F128" s="0" t="s">
        <v>2809</v>
      </c>
      <c r="G128" s="0" t="s">
        <v>3128</v>
      </c>
    </row>
    <row customHeight="1" ht="11.25">
      <c r="A129" s="0" t="s">
        <v>16</v>
      </c>
      <c r="B129" s="0" t="s">
        <v>3115</v>
      </c>
      <c r="C129" s="0" t="s">
        <v>3116</v>
      </c>
      <c r="D129" s="0" t="s">
        <v>3115</v>
      </c>
      <c r="E129" s="0" t="s">
        <v>3116</v>
      </c>
      <c r="F129" s="0" t="s">
        <v>2806</v>
      </c>
      <c r="G129" s="0" t="s">
        <v>3131</v>
      </c>
    </row>
    <row customHeight="1" ht="11.25">
      <c r="A130" s="0" t="s">
        <v>16</v>
      </c>
      <c r="B130" s="0" t="s">
        <v>3115</v>
      </c>
      <c r="C130" s="0" t="s">
        <v>3116</v>
      </c>
      <c r="D130" s="0" t="s">
        <v>2906</v>
      </c>
      <c r="E130" s="0" t="s">
        <v>3136</v>
      </c>
      <c r="F130" s="0" t="s">
        <v>2809</v>
      </c>
      <c r="G130" s="0" t="s">
        <v>3134</v>
      </c>
    </row>
    <row customHeight="1" ht="11.25">
      <c r="A131" s="0" t="s">
        <v>16</v>
      </c>
      <c r="B131" s="0" t="s">
        <v>3115</v>
      </c>
      <c r="C131" s="0" t="s">
        <v>3116</v>
      </c>
      <c r="D131" s="0" t="s">
        <v>3138</v>
      </c>
      <c r="E131" s="0" t="s">
        <v>3139</v>
      </c>
      <c r="F131" s="0" t="s">
        <v>2809</v>
      </c>
      <c r="G131" s="0" t="s">
        <v>3135</v>
      </c>
    </row>
    <row customHeight="1" ht="11.25">
      <c r="A132" s="0" t="s">
        <v>16</v>
      </c>
      <c r="B132" s="0" t="s">
        <v>3115</v>
      </c>
      <c r="C132" s="0" t="s">
        <v>3116</v>
      </c>
      <c r="D132" s="0" t="s">
        <v>3141</v>
      </c>
      <c r="E132" s="0" t="s">
        <v>3142</v>
      </c>
      <c r="F132" s="0" t="s">
        <v>2809</v>
      </c>
      <c r="G132" s="0" t="s">
        <v>3137</v>
      </c>
    </row>
    <row customHeight="1" ht="11.25">
      <c r="A133" s="0" t="s">
        <v>16</v>
      </c>
      <c r="B133" s="0" t="s">
        <v>3115</v>
      </c>
      <c r="C133" s="0" t="s">
        <v>3116</v>
      </c>
      <c r="D133" s="0" t="s">
        <v>3144</v>
      </c>
      <c r="E133" s="0" t="s">
        <v>3145</v>
      </c>
      <c r="F133" s="0" t="s">
        <v>2809</v>
      </c>
      <c r="G133" s="0" t="s">
        <v>3140</v>
      </c>
    </row>
    <row customHeight="1" ht="11.25">
      <c r="A134" s="0" t="s">
        <v>16</v>
      </c>
      <c r="B134" s="0" t="s">
        <v>3115</v>
      </c>
      <c r="C134" s="0" t="s">
        <v>3116</v>
      </c>
      <c r="D134" s="0" t="s">
        <v>3147</v>
      </c>
      <c r="E134" s="0" t="s">
        <v>3148</v>
      </c>
      <c r="F134" s="0" t="s">
        <v>2809</v>
      </c>
      <c r="G134" s="0" t="s">
        <v>3143</v>
      </c>
    </row>
    <row customHeight="1" ht="11.25">
      <c r="A135" s="0" t="s">
        <v>16</v>
      </c>
      <c r="B135" s="0" t="s">
        <v>3115</v>
      </c>
      <c r="C135" s="0" t="s">
        <v>3116</v>
      </c>
      <c r="D135" s="0" t="s">
        <v>3150</v>
      </c>
      <c r="E135" s="0" t="s">
        <v>3151</v>
      </c>
      <c r="F135" s="0" t="s">
        <v>2809</v>
      </c>
      <c r="G135" s="0" t="s">
        <v>3146</v>
      </c>
    </row>
    <row customHeight="1" ht="11.25">
      <c r="A136" s="0" t="s">
        <v>16</v>
      </c>
      <c r="B136" s="0" t="s">
        <v>3115</v>
      </c>
      <c r="C136" s="0" t="s">
        <v>3116</v>
      </c>
      <c r="D136" s="0" t="s">
        <v>3153</v>
      </c>
      <c r="E136" s="0" t="s">
        <v>3154</v>
      </c>
      <c r="F136" s="0" t="s">
        <v>2809</v>
      </c>
      <c r="G136" s="0" t="s">
        <v>3149</v>
      </c>
    </row>
    <row customHeight="1" ht="11.25">
      <c r="A137" s="0" t="s">
        <v>16</v>
      </c>
      <c r="B137" s="0" t="s">
        <v>3156</v>
      </c>
      <c r="C137" s="0" t="s">
        <v>3157</v>
      </c>
      <c r="D137" s="0" t="s">
        <v>3158</v>
      </c>
      <c r="E137" s="0" t="s">
        <v>3159</v>
      </c>
      <c r="F137" s="0" t="s">
        <v>2809</v>
      </c>
      <c r="G137" s="0" t="s">
        <v>3152</v>
      </c>
    </row>
    <row customHeight="1" ht="11.25">
      <c r="A138" s="0" t="s">
        <v>16</v>
      </c>
      <c r="B138" s="0" t="s">
        <v>3156</v>
      </c>
      <c r="C138" s="0" t="s">
        <v>3157</v>
      </c>
      <c r="D138" s="0" t="s">
        <v>3161</v>
      </c>
      <c r="E138" s="0" t="s">
        <v>3162</v>
      </c>
      <c r="F138" s="0" t="s">
        <v>2809</v>
      </c>
      <c r="G138" s="0" t="s">
        <v>3155</v>
      </c>
    </row>
    <row customHeight="1" ht="11.25">
      <c r="A139" s="0" t="s">
        <v>16</v>
      </c>
      <c r="B139" s="0" t="s">
        <v>3156</v>
      </c>
      <c r="C139" s="0" t="s">
        <v>3157</v>
      </c>
      <c r="D139" s="0" t="s">
        <v>3164</v>
      </c>
      <c r="E139" s="0" t="s">
        <v>3165</v>
      </c>
      <c r="F139" s="0" t="s">
        <v>2809</v>
      </c>
      <c r="G139" s="0" t="s">
        <v>3160</v>
      </c>
    </row>
    <row customHeight="1" ht="11.25">
      <c r="A140" s="0" t="s">
        <v>16</v>
      </c>
      <c r="B140" s="0" t="s">
        <v>3156</v>
      </c>
      <c r="C140" s="0" t="s">
        <v>3157</v>
      </c>
      <c r="D140" s="0" t="s">
        <v>3167</v>
      </c>
      <c r="E140" s="0" t="s">
        <v>3168</v>
      </c>
      <c r="F140" s="0" t="s">
        <v>2809</v>
      </c>
      <c r="G140" s="0" t="s">
        <v>3163</v>
      </c>
    </row>
    <row customHeight="1" ht="11.25">
      <c r="A141" s="0" t="s">
        <v>16</v>
      </c>
      <c r="B141" s="0" t="s">
        <v>3156</v>
      </c>
      <c r="C141" s="0" t="s">
        <v>3157</v>
      </c>
      <c r="D141" s="0" t="s">
        <v>3170</v>
      </c>
      <c r="E141" s="0" t="s">
        <v>3171</v>
      </c>
      <c r="F141" s="0" t="s">
        <v>2809</v>
      </c>
      <c r="G141" s="0" t="s">
        <v>3166</v>
      </c>
    </row>
    <row customHeight="1" ht="11.25">
      <c r="A142" s="0" t="s">
        <v>16</v>
      </c>
      <c r="B142" s="0" t="s">
        <v>3156</v>
      </c>
      <c r="C142" s="0" t="s">
        <v>3157</v>
      </c>
      <c r="D142" s="0" t="s">
        <v>3173</v>
      </c>
      <c r="E142" s="0" t="s">
        <v>3174</v>
      </c>
      <c r="F142" s="0" t="s">
        <v>2809</v>
      </c>
      <c r="G142" s="0" t="s">
        <v>3169</v>
      </c>
    </row>
    <row customHeight="1" ht="11.25">
      <c r="A143" s="0" t="s">
        <v>16</v>
      </c>
      <c r="B143" s="0" t="s">
        <v>3156</v>
      </c>
      <c r="C143" s="0" t="s">
        <v>3157</v>
      </c>
      <c r="D143" s="0" t="s">
        <v>3176</v>
      </c>
      <c r="E143" s="0" t="s">
        <v>3177</v>
      </c>
      <c r="F143" s="0" t="s">
        <v>2809</v>
      </c>
      <c r="G143" s="0" t="s">
        <v>3172</v>
      </c>
    </row>
    <row customHeight="1" ht="11.25">
      <c r="A144" s="0" t="s">
        <v>16</v>
      </c>
      <c r="B144" s="0" t="s">
        <v>3156</v>
      </c>
      <c r="C144" s="0" t="s">
        <v>3157</v>
      </c>
      <c r="D144" s="0" t="s">
        <v>3179</v>
      </c>
      <c r="E144" s="0" t="s">
        <v>3180</v>
      </c>
      <c r="F144" s="0" t="s">
        <v>2809</v>
      </c>
      <c r="G144" s="0" t="s">
        <v>3175</v>
      </c>
    </row>
    <row customHeight="1" ht="11.25">
      <c r="A145" s="0" t="s">
        <v>16</v>
      </c>
      <c r="B145" s="0" t="s">
        <v>3156</v>
      </c>
      <c r="C145" s="0" t="s">
        <v>3157</v>
      </c>
      <c r="D145" s="0" t="s">
        <v>3182</v>
      </c>
      <c r="E145" s="0" t="s">
        <v>3183</v>
      </c>
      <c r="F145" s="0" t="s">
        <v>2809</v>
      </c>
      <c r="G145" s="0" t="s">
        <v>3178</v>
      </c>
    </row>
    <row customHeight="1" ht="11.25">
      <c r="A146" s="0" t="s">
        <v>16</v>
      </c>
      <c r="B146" s="0" t="s">
        <v>3156</v>
      </c>
      <c r="C146" s="0" t="s">
        <v>3157</v>
      </c>
      <c r="D146" s="0" t="s">
        <v>3156</v>
      </c>
      <c r="E146" s="0" t="s">
        <v>3157</v>
      </c>
      <c r="F146" s="0" t="s">
        <v>2806</v>
      </c>
      <c r="G146" s="0" t="s">
        <v>3181</v>
      </c>
    </row>
    <row customHeight="1" ht="11.25">
      <c r="A147" s="0" t="s">
        <v>16</v>
      </c>
      <c r="B147" s="0" t="s">
        <v>3156</v>
      </c>
      <c r="C147" s="0" t="s">
        <v>3157</v>
      </c>
      <c r="D147" s="0" t="s">
        <v>3186</v>
      </c>
      <c r="E147" s="0" t="s">
        <v>3187</v>
      </c>
      <c r="F147" s="0" t="s">
        <v>2809</v>
      </c>
      <c r="G147" s="0" t="s">
        <v>3184</v>
      </c>
    </row>
    <row customHeight="1" ht="11.25">
      <c r="A148" s="0" t="s">
        <v>16</v>
      </c>
      <c r="B148" s="0" t="s">
        <v>3156</v>
      </c>
      <c r="C148" s="0" t="s">
        <v>3157</v>
      </c>
      <c r="D148" s="0" t="s">
        <v>3189</v>
      </c>
      <c r="E148" s="0" t="s">
        <v>3190</v>
      </c>
      <c r="F148" s="0" t="s">
        <v>2809</v>
      </c>
      <c r="G148" s="0" t="s">
        <v>3185</v>
      </c>
    </row>
    <row customHeight="1" ht="11.25">
      <c r="A149" s="0" t="s">
        <v>16</v>
      </c>
      <c r="B149" s="0" t="s">
        <v>3156</v>
      </c>
      <c r="C149" s="0" t="s">
        <v>3157</v>
      </c>
      <c r="D149" s="0" t="s">
        <v>3192</v>
      </c>
      <c r="E149" s="0" t="s">
        <v>3193</v>
      </c>
      <c r="F149" s="0" t="s">
        <v>2809</v>
      </c>
      <c r="G149" s="0" t="s">
        <v>3188</v>
      </c>
    </row>
    <row customHeight="1" ht="11.25">
      <c r="A150" s="0" t="s">
        <v>16</v>
      </c>
      <c r="B150" s="0" t="s">
        <v>3156</v>
      </c>
      <c r="C150" s="0" t="s">
        <v>3157</v>
      </c>
      <c r="D150" s="0" t="s">
        <v>3195</v>
      </c>
      <c r="E150" s="0" t="s">
        <v>3196</v>
      </c>
      <c r="F150" s="0" t="s">
        <v>2809</v>
      </c>
      <c r="G150" s="0" t="s">
        <v>3191</v>
      </c>
    </row>
    <row customHeight="1" ht="11.25">
      <c r="A151" s="0" t="s">
        <v>16</v>
      </c>
      <c r="B151" s="0" t="s">
        <v>3156</v>
      </c>
      <c r="C151" s="0" t="s">
        <v>3157</v>
      </c>
      <c r="D151" s="0" t="s">
        <v>3198</v>
      </c>
      <c r="E151" s="0" t="s">
        <v>3199</v>
      </c>
      <c r="F151" s="0" t="s">
        <v>2809</v>
      </c>
      <c r="G151" s="0" t="s">
        <v>3194</v>
      </c>
    </row>
    <row customHeight="1" ht="11.25">
      <c r="A152" s="0" t="s">
        <v>16</v>
      </c>
      <c r="B152" s="0" t="s">
        <v>3156</v>
      </c>
      <c r="C152" s="0" t="s">
        <v>3157</v>
      </c>
      <c r="D152" s="0" t="s">
        <v>3201</v>
      </c>
      <c r="E152" s="0" t="s">
        <v>3202</v>
      </c>
      <c r="F152" s="0" t="s">
        <v>2809</v>
      </c>
      <c r="G152" s="0" t="s">
        <v>3197</v>
      </c>
    </row>
    <row customHeight="1" ht="11.25">
      <c r="A153" s="0" t="s">
        <v>16</v>
      </c>
      <c r="B153" s="0" t="s">
        <v>3156</v>
      </c>
      <c r="C153" s="0" t="s">
        <v>3157</v>
      </c>
      <c r="D153" s="0" t="s">
        <v>3204</v>
      </c>
      <c r="E153" s="0" t="s">
        <v>3205</v>
      </c>
      <c r="F153" s="0" t="s">
        <v>2809</v>
      </c>
      <c r="G153" s="0" t="s">
        <v>3200</v>
      </c>
    </row>
    <row customHeight="1" ht="11.25">
      <c r="A154" s="0" t="s">
        <v>16</v>
      </c>
      <c r="B154" s="0" t="s">
        <v>3156</v>
      </c>
      <c r="C154" s="0" t="s">
        <v>3157</v>
      </c>
      <c r="D154" s="0" t="s">
        <v>3207</v>
      </c>
      <c r="E154" s="0" t="s">
        <v>3208</v>
      </c>
      <c r="F154" s="0" t="s">
        <v>2809</v>
      </c>
      <c r="G154" s="0" t="s">
        <v>3203</v>
      </c>
    </row>
    <row customHeight="1" ht="11.25">
      <c r="A155" s="0" t="s">
        <v>16</v>
      </c>
      <c r="B155" s="0" t="s">
        <v>3210</v>
      </c>
      <c r="C155" s="0" t="s">
        <v>3211</v>
      </c>
      <c r="D155" s="0" t="s">
        <v>3212</v>
      </c>
      <c r="E155" s="0" t="s">
        <v>3213</v>
      </c>
      <c r="F155" s="0" t="s">
        <v>2809</v>
      </c>
      <c r="G155" s="0" t="s">
        <v>3206</v>
      </c>
    </row>
    <row customHeight="1" ht="11.25">
      <c r="A156" s="0" t="s">
        <v>16</v>
      </c>
      <c r="B156" s="0" t="s">
        <v>3210</v>
      </c>
      <c r="C156" s="0" t="s">
        <v>3211</v>
      </c>
      <c r="D156" s="0" t="s">
        <v>3215</v>
      </c>
      <c r="E156" s="0" t="s">
        <v>3216</v>
      </c>
      <c r="F156" s="0" t="s">
        <v>2809</v>
      </c>
      <c r="G156" s="0" t="s">
        <v>3209</v>
      </c>
    </row>
    <row customHeight="1" ht="11.25">
      <c r="A157" s="0" t="s">
        <v>16</v>
      </c>
      <c r="B157" s="0" t="s">
        <v>3210</v>
      </c>
      <c r="C157" s="0" t="s">
        <v>3211</v>
      </c>
      <c r="D157" s="0" t="s">
        <v>3218</v>
      </c>
      <c r="E157" s="0" t="s">
        <v>3219</v>
      </c>
      <c r="F157" s="0" t="s">
        <v>2809</v>
      </c>
      <c r="G157" s="0" t="s">
        <v>3214</v>
      </c>
    </row>
    <row customHeight="1" ht="11.25">
      <c r="A158" s="0" t="s">
        <v>16</v>
      </c>
      <c r="B158" s="0" t="s">
        <v>3210</v>
      </c>
      <c r="C158" s="0" t="s">
        <v>3211</v>
      </c>
      <c r="D158" s="0" t="s">
        <v>2884</v>
      </c>
      <c r="E158" s="0" t="s">
        <v>3221</v>
      </c>
      <c r="F158" s="0" t="s">
        <v>2809</v>
      </c>
      <c r="G158" s="0" t="s">
        <v>3217</v>
      </c>
    </row>
    <row customHeight="1" ht="11.25">
      <c r="A159" s="0" t="s">
        <v>16</v>
      </c>
      <c r="B159" s="0" t="s">
        <v>3210</v>
      </c>
      <c r="C159" s="0" t="s">
        <v>3211</v>
      </c>
      <c r="D159" s="0" t="s">
        <v>3210</v>
      </c>
      <c r="E159" s="0" t="s">
        <v>3211</v>
      </c>
      <c r="F159" s="0" t="s">
        <v>2806</v>
      </c>
      <c r="G159" s="0" t="s">
        <v>3220</v>
      </c>
    </row>
    <row customHeight="1" ht="11.25">
      <c r="A160" s="0" t="s">
        <v>16</v>
      </c>
      <c r="B160" s="0" t="s">
        <v>3210</v>
      </c>
      <c r="C160" s="0" t="s">
        <v>3211</v>
      </c>
      <c r="D160" s="0" t="s">
        <v>3224</v>
      </c>
      <c r="E160" s="0" t="s">
        <v>3225</v>
      </c>
      <c r="F160" s="0" t="s">
        <v>2809</v>
      </c>
      <c r="G160" s="0" t="s">
        <v>3222</v>
      </c>
    </row>
    <row customHeight="1" ht="11.25">
      <c r="A161" s="0" t="s">
        <v>16</v>
      </c>
      <c r="B161" s="0" t="s">
        <v>3210</v>
      </c>
      <c r="C161" s="0" t="s">
        <v>3211</v>
      </c>
      <c r="D161" s="0" t="s">
        <v>3227</v>
      </c>
      <c r="E161" s="0" t="s">
        <v>3228</v>
      </c>
      <c r="F161" s="0" t="s">
        <v>2809</v>
      </c>
      <c r="G161" s="0" t="s">
        <v>3223</v>
      </c>
    </row>
    <row customHeight="1" ht="11.25">
      <c r="A162" s="0" t="s">
        <v>16</v>
      </c>
      <c r="B162" s="0" t="s">
        <v>3210</v>
      </c>
      <c r="C162" s="0" t="s">
        <v>3211</v>
      </c>
      <c r="D162" s="0" t="s">
        <v>3230</v>
      </c>
      <c r="E162" s="0" t="s">
        <v>3231</v>
      </c>
      <c r="F162" s="0" t="s">
        <v>2809</v>
      </c>
      <c r="G162" s="0" t="s">
        <v>3226</v>
      </c>
    </row>
    <row customHeight="1" ht="11.25">
      <c r="A163" s="0" t="s">
        <v>16</v>
      </c>
      <c r="B163" s="0" t="s">
        <v>3210</v>
      </c>
      <c r="C163" s="0" t="s">
        <v>3211</v>
      </c>
      <c r="D163" s="0" t="s">
        <v>3233</v>
      </c>
      <c r="E163" s="0" t="s">
        <v>3234</v>
      </c>
      <c r="F163" s="0" t="s">
        <v>2809</v>
      </c>
      <c r="G163" s="0" t="s">
        <v>3229</v>
      </c>
    </row>
    <row customHeight="1" ht="11.25">
      <c r="A164" s="0" t="s">
        <v>16</v>
      </c>
      <c r="B164" s="0" t="s">
        <v>3236</v>
      </c>
      <c r="C164" s="0" t="s">
        <v>3237</v>
      </c>
      <c r="D164" s="0" t="s">
        <v>3238</v>
      </c>
      <c r="E164" s="0" t="s">
        <v>3239</v>
      </c>
      <c r="F164" s="0" t="s">
        <v>2809</v>
      </c>
      <c r="G164" s="0" t="s">
        <v>3232</v>
      </c>
    </row>
    <row customHeight="1" ht="11.25">
      <c r="A165" s="0" t="s">
        <v>16</v>
      </c>
      <c r="B165" s="0" t="s">
        <v>3236</v>
      </c>
      <c r="C165" s="0" t="s">
        <v>3237</v>
      </c>
      <c r="D165" s="0" t="s">
        <v>3241</v>
      </c>
      <c r="E165" s="0" t="s">
        <v>3242</v>
      </c>
      <c r="F165" s="0" t="s">
        <v>2809</v>
      </c>
      <c r="G165" s="0" t="s">
        <v>3235</v>
      </c>
    </row>
    <row customHeight="1" ht="11.25">
      <c r="A166" s="0" t="s">
        <v>16</v>
      </c>
      <c r="B166" s="0" t="s">
        <v>3236</v>
      </c>
      <c r="C166" s="0" t="s">
        <v>3237</v>
      </c>
      <c r="D166" s="0" t="s">
        <v>2818</v>
      </c>
      <c r="E166" s="0" t="s">
        <v>3244</v>
      </c>
      <c r="F166" s="0" t="s">
        <v>2809</v>
      </c>
      <c r="G166" s="0" t="s">
        <v>3240</v>
      </c>
    </row>
    <row customHeight="1" ht="11.25">
      <c r="A167" s="0" t="s">
        <v>16</v>
      </c>
      <c r="B167" s="0" t="s">
        <v>3236</v>
      </c>
      <c r="C167" s="0" t="s">
        <v>3237</v>
      </c>
      <c r="D167" s="0" t="s">
        <v>3246</v>
      </c>
      <c r="E167" s="0" t="s">
        <v>3247</v>
      </c>
      <c r="F167" s="0" t="s">
        <v>2809</v>
      </c>
      <c r="G167" s="0" t="s">
        <v>3243</v>
      </c>
    </row>
    <row customHeight="1" ht="11.25">
      <c r="A168" s="0" t="s">
        <v>16</v>
      </c>
      <c r="B168" s="0" t="s">
        <v>3236</v>
      </c>
      <c r="C168" s="0" t="s">
        <v>3237</v>
      </c>
      <c r="D168" s="0" t="s">
        <v>3249</v>
      </c>
      <c r="E168" s="0" t="s">
        <v>3250</v>
      </c>
      <c r="F168" s="0" t="s">
        <v>2809</v>
      </c>
      <c r="G168" s="0" t="s">
        <v>3245</v>
      </c>
    </row>
    <row customHeight="1" ht="11.25">
      <c r="A169" s="0" t="s">
        <v>16</v>
      </c>
      <c r="B169" s="0" t="s">
        <v>3236</v>
      </c>
      <c r="C169" s="0" t="s">
        <v>3237</v>
      </c>
      <c r="D169" s="0" t="s">
        <v>3252</v>
      </c>
      <c r="E169" s="0" t="s">
        <v>3253</v>
      </c>
      <c r="F169" s="0" t="s">
        <v>2809</v>
      </c>
      <c r="G169" s="0" t="s">
        <v>3248</v>
      </c>
    </row>
    <row customHeight="1" ht="11.25">
      <c r="A170" s="0" t="s">
        <v>16</v>
      </c>
      <c r="B170" s="0" t="s">
        <v>3236</v>
      </c>
      <c r="C170" s="0" t="s">
        <v>3237</v>
      </c>
      <c r="D170" s="0" t="s">
        <v>3255</v>
      </c>
      <c r="E170" s="0" t="s">
        <v>3256</v>
      </c>
      <c r="F170" s="0" t="s">
        <v>2809</v>
      </c>
      <c r="G170" s="0" t="s">
        <v>3251</v>
      </c>
    </row>
    <row customHeight="1" ht="11.25">
      <c r="A171" s="0" t="s">
        <v>16</v>
      </c>
      <c r="B171" s="0" t="s">
        <v>3236</v>
      </c>
      <c r="C171" s="0" t="s">
        <v>3237</v>
      </c>
      <c r="D171" s="0" t="s">
        <v>3236</v>
      </c>
      <c r="E171" s="0" t="s">
        <v>3237</v>
      </c>
      <c r="F171" s="0" t="s">
        <v>2806</v>
      </c>
      <c r="G171" s="0" t="s">
        <v>3254</v>
      </c>
    </row>
    <row customHeight="1" ht="11.25">
      <c r="A172" s="0" t="s">
        <v>16</v>
      </c>
      <c r="B172" s="0" t="s">
        <v>3236</v>
      </c>
      <c r="C172" s="0" t="s">
        <v>3237</v>
      </c>
      <c r="D172" s="0" t="s">
        <v>3259</v>
      </c>
      <c r="E172" s="0" t="s">
        <v>3260</v>
      </c>
      <c r="F172" s="0" t="s">
        <v>2809</v>
      </c>
      <c r="G172" s="0" t="s">
        <v>3257</v>
      </c>
    </row>
    <row customHeight="1" ht="11.25">
      <c r="A173" s="0" t="s">
        <v>16</v>
      </c>
      <c r="B173" s="0" t="s">
        <v>3236</v>
      </c>
      <c r="C173" s="0" t="s">
        <v>3237</v>
      </c>
      <c r="D173" s="0" t="s">
        <v>3262</v>
      </c>
      <c r="E173" s="0" t="s">
        <v>3263</v>
      </c>
      <c r="F173" s="0" t="s">
        <v>2809</v>
      </c>
      <c r="G173" s="0" t="s">
        <v>3258</v>
      </c>
    </row>
    <row customHeight="1" ht="11.25">
      <c r="A174" s="0" t="s">
        <v>16</v>
      </c>
      <c r="B174" s="0" t="s">
        <v>3236</v>
      </c>
      <c r="C174" s="0" t="s">
        <v>3237</v>
      </c>
      <c r="D174" s="0" t="s">
        <v>3265</v>
      </c>
      <c r="E174" s="0" t="s">
        <v>3266</v>
      </c>
      <c r="F174" s="0" t="s">
        <v>2809</v>
      </c>
      <c r="G174" s="0" t="s">
        <v>3261</v>
      </c>
    </row>
    <row customHeight="1" ht="11.25">
      <c r="A175" s="0" t="s">
        <v>16</v>
      </c>
      <c r="B175" s="0" t="s">
        <v>3268</v>
      </c>
      <c r="C175" s="0" t="s">
        <v>3269</v>
      </c>
      <c r="D175" s="0" t="s">
        <v>3238</v>
      </c>
      <c r="E175" s="0" t="s">
        <v>3270</v>
      </c>
      <c r="F175" s="0" t="s">
        <v>2809</v>
      </c>
      <c r="G175" s="0" t="s">
        <v>3264</v>
      </c>
    </row>
    <row customHeight="1" ht="11.25">
      <c r="A176" s="0" t="s">
        <v>16</v>
      </c>
      <c r="B176" s="0" t="s">
        <v>3268</v>
      </c>
      <c r="C176" s="0" t="s">
        <v>3269</v>
      </c>
      <c r="D176" s="0" t="s">
        <v>3272</v>
      </c>
      <c r="E176" s="0" t="s">
        <v>3273</v>
      </c>
      <c r="F176" s="0" t="s">
        <v>2809</v>
      </c>
      <c r="G176" s="0" t="s">
        <v>3267</v>
      </c>
    </row>
    <row customHeight="1" ht="11.25">
      <c r="A177" s="0" t="s">
        <v>16</v>
      </c>
      <c r="B177" s="0" t="s">
        <v>3268</v>
      </c>
      <c r="C177" s="0" t="s">
        <v>3269</v>
      </c>
      <c r="D177" s="0" t="s">
        <v>3275</v>
      </c>
      <c r="E177" s="0" t="s">
        <v>3276</v>
      </c>
      <c r="F177" s="0" t="s">
        <v>2809</v>
      </c>
      <c r="G177" s="0" t="s">
        <v>3271</v>
      </c>
    </row>
    <row customHeight="1" ht="11.25">
      <c r="A178" s="0" t="s">
        <v>16</v>
      </c>
      <c r="B178" s="0" t="s">
        <v>3268</v>
      </c>
      <c r="C178" s="0" t="s">
        <v>3269</v>
      </c>
      <c r="D178" s="0" t="s">
        <v>3278</v>
      </c>
      <c r="E178" s="0" t="s">
        <v>3279</v>
      </c>
      <c r="F178" s="0" t="s">
        <v>2809</v>
      </c>
      <c r="G178" s="0" t="s">
        <v>3274</v>
      </c>
    </row>
    <row customHeight="1" ht="11.25">
      <c r="A179" s="0" t="s">
        <v>16</v>
      </c>
      <c r="B179" s="0" t="s">
        <v>3268</v>
      </c>
      <c r="C179" s="0" t="s">
        <v>3269</v>
      </c>
      <c r="D179" s="0" t="s">
        <v>3281</v>
      </c>
      <c r="E179" s="0" t="s">
        <v>3282</v>
      </c>
      <c r="F179" s="0" t="s">
        <v>2809</v>
      </c>
      <c r="G179" s="0" t="s">
        <v>3277</v>
      </c>
    </row>
    <row customHeight="1" ht="11.25">
      <c r="A180" s="0" t="s">
        <v>16</v>
      </c>
      <c r="B180" s="0" t="s">
        <v>3268</v>
      </c>
      <c r="C180" s="0" t="s">
        <v>3269</v>
      </c>
      <c r="D180" s="0" t="s">
        <v>3284</v>
      </c>
      <c r="E180" s="0" t="s">
        <v>3285</v>
      </c>
      <c r="F180" s="0" t="s">
        <v>2809</v>
      </c>
      <c r="G180" s="0" t="s">
        <v>3280</v>
      </c>
    </row>
    <row customHeight="1" ht="11.25">
      <c r="A181" s="0" t="s">
        <v>16</v>
      </c>
      <c r="B181" s="0" t="s">
        <v>3268</v>
      </c>
      <c r="C181" s="0" t="s">
        <v>3269</v>
      </c>
      <c r="D181" s="0" t="s">
        <v>3268</v>
      </c>
      <c r="E181" s="0" t="s">
        <v>3269</v>
      </c>
      <c r="F181" s="0" t="s">
        <v>2806</v>
      </c>
      <c r="G181" s="0" t="s">
        <v>3283</v>
      </c>
    </row>
    <row customHeight="1" ht="11.25">
      <c r="A182" s="0" t="s">
        <v>16</v>
      </c>
      <c r="B182" s="0" t="s">
        <v>3268</v>
      </c>
      <c r="C182" s="0" t="s">
        <v>3269</v>
      </c>
      <c r="D182" s="0" t="s">
        <v>3288</v>
      </c>
      <c r="E182" s="0" t="s">
        <v>3289</v>
      </c>
      <c r="F182" s="0" t="s">
        <v>2809</v>
      </c>
      <c r="G182" s="0" t="s">
        <v>3286</v>
      </c>
    </row>
    <row customHeight="1" ht="11.25">
      <c r="A183" s="0" t="s">
        <v>16</v>
      </c>
      <c r="B183" s="0" t="s">
        <v>3291</v>
      </c>
      <c r="C183" s="0" t="s">
        <v>3292</v>
      </c>
      <c r="D183" s="0" t="s">
        <v>3293</v>
      </c>
      <c r="E183" s="0" t="s">
        <v>3294</v>
      </c>
      <c r="F183" s="0" t="s">
        <v>2809</v>
      </c>
      <c r="G183" s="0" t="s">
        <v>3287</v>
      </c>
    </row>
    <row customHeight="1" ht="11.25">
      <c r="A184" s="0" t="s">
        <v>16</v>
      </c>
      <c r="B184" s="0" t="s">
        <v>3291</v>
      </c>
      <c r="C184" s="0" t="s">
        <v>3292</v>
      </c>
      <c r="D184" s="0" t="s">
        <v>3296</v>
      </c>
      <c r="E184" s="0" t="s">
        <v>3297</v>
      </c>
      <c r="F184" s="0" t="s">
        <v>2809</v>
      </c>
      <c r="G184" s="0" t="s">
        <v>3290</v>
      </c>
    </row>
    <row customHeight="1" ht="11.25">
      <c r="A185" s="0" t="s">
        <v>16</v>
      </c>
      <c r="B185" s="0" t="s">
        <v>3291</v>
      </c>
      <c r="C185" s="0" t="s">
        <v>3292</v>
      </c>
      <c r="D185" s="0" t="s">
        <v>3299</v>
      </c>
      <c r="E185" s="0" t="s">
        <v>3300</v>
      </c>
      <c r="F185" s="0" t="s">
        <v>2809</v>
      </c>
      <c r="G185" s="0" t="s">
        <v>3295</v>
      </c>
    </row>
    <row customHeight="1" ht="11.25">
      <c r="A186" s="0" t="s">
        <v>16</v>
      </c>
      <c r="B186" s="0" t="s">
        <v>3291</v>
      </c>
      <c r="C186" s="0" t="s">
        <v>3292</v>
      </c>
      <c r="D186" s="0" t="s">
        <v>3302</v>
      </c>
      <c r="E186" s="0" t="s">
        <v>3303</v>
      </c>
      <c r="F186" s="0" t="s">
        <v>2809</v>
      </c>
      <c r="G186" s="0" t="s">
        <v>3298</v>
      </c>
    </row>
    <row customHeight="1" ht="11.25">
      <c r="A187" s="0" t="s">
        <v>16</v>
      </c>
      <c r="B187" s="0" t="s">
        <v>3291</v>
      </c>
      <c r="C187" s="0" t="s">
        <v>3292</v>
      </c>
      <c r="D187" s="0" t="s">
        <v>3305</v>
      </c>
      <c r="E187" s="0" t="s">
        <v>3306</v>
      </c>
      <c r="F187" s="0" t="s">
        <v>2809</v>
      </c>
      <c r="G187" s="0" t="s">
        <v>3301</v>
      </c>
    </row>
    <row customHeight="1" ht="11.25">
      <c r="A188" s="0" t="s">
        <v>16</v>
      </c>
      <c r="B188" s="0" t="s">
        <v>3291</v>
      </c>
      <c r="C188" s="0" t="s">
        <v>3292</v>
      </c>
      <c r="D188" s="0" t="s">
        <v>3308</v>
      </c>
      <c r="E188" s="0" t="s">
        <v>3309</v>
      </c>
      <c r="F188" s="0" t="s">
        <v>2809</v>
      </c>
      <c r="G188" s="0" t="s">
        <v>3304</v>
      </c>
    </row>
    <row customHeight="1" ht="11.25">
      <c r="A189" s="0" t="s">
        <v>16</v>
      </c>
      <c r="B189" s="0" t="s">
        <v>3291</v>
      </c>
      <c r="C189" s="0" t="s">
        <v>3292</v>
      </c>
      <c r="D189" s="0" t="s">
        <v>3311</v>
      </c>
      <c r="E189" s="0" t="s">
        <v>3312</v>
      </c>
      <c r="F189" s="0" t="s">
        <v>2809</v>
      </c>
      <c r="G189" s="0" t="s">
        <v>3307</v>
      </c>
    </row>
    <row customHeight="1" ht="11.25">
      <c r="A190" s="0" t="s">
        <v>16</v>
      </c>
      <c r="B190" s="0" t="s">
        <v>3291</v>
      </c>
      <c r="C190" s="0" t="s">
        <v>3292</v>
      </c>
      <c r="D190" s="0" t="s">
        <v>3314</v>
      </c>
      <c r="E190" s="0" t="s">
        <v>3315</v>
      </c>
      <c r="F190" s="0" t="s">
        <v>2809</v>
      </c>
      <c r="G190" s="0" t="s">
        <v>3310</v>
      </c>
    </row>
    <row customHeight="1" ht="11.25">
      <c r="A191" s="0" t="s">
        <v>16</v>
      </c>
      <c r="B191" s="0" t="s">
        <v>3291</v>
      </c>
      <c r="C191" s="0" t="s">
        <v>3292</v>
      </c>
      <c r="D191" s="0" t="s">
        <v>2949</v>
      </c>
      <c r="E191" s="0" t="s">
        <v>3317</v>
      </c>
      <c r="F191" s="0" t="s">
        <v>2809</v>
      </c>
      <c r="G191" s="0" t="s">
        <v>3313</v>
      </c>
    </row>
    <row customHeight="1" ht="11.25">
      <c r="A192" s="0" t="s">
        <v>16</v>
      </c>
      <c r="B192" s="0" t="s">
        <v>3291</v>
      </c>
      <c r="C192" s="0" t="s">
        <v>3292</v>
      </c>
      <c r="D192" s="0" t="s">
        <v>3319</v>
      </c>
      <c r="E192" s="0" t="s">
        <v>3320</v>
      </c>
      <c r="F192" s="0" t="s">
        <v>2809</v>
      </c>
      <c r="G192" s="0" t="s">
        <v>3316</v>
      </c>
    </row>
    <row customHeight="1" ht="11.25">
      <c r="A193" s="0" t="s">
        <v>16</v>
      </c>
      <c r="B193" s="0" t="s">
        <v>3291</v>
      </c>
      <c r="C193" s="0" t="s">
        <v>3292</v>
      </c>
      <c r="D193" s="0" t="s">
        <v>3322</v>
      </c>
      <c r="E193" s="0" t="s">
        <v>3323</v>
      </c>
      <c r="F193" s="0" t="s">
        <v>2809</v>
      </c>
      <c r="G193" s="0" t="s">
        <v>3318</v>
      </c>
    </row>
    <row customHeight="1" ht="11.25">
      <c r="A194" s="0" t="s">
        <v>16</v>
      </c>
      <c r="B194" s="0" t="s">
        <v>3291</v>
      </c>
      <c r="C194" s="0" t="s">
        <v>3292</v>
      </c>
      <c r="D194" s="0" t="s">
        <v>3325</v>
      </c>
      <c r="E194" s="0" t="s">
        <v>3326</v>
      </c>
      <c r="F194" s="0" t="s">
        <v>2809</v>
      </c>
      <c r="G194" s="0" t="s">
        <v>3321</v>
      </c>
    </row>
    <row customHeight="1" ht="11.25">
      <c r="A195" s="0" t="s">
        <v>16</v>
      </c>
      <c r="B195" s="0" t="s">
        <v>3291</v>
      </c>
      <c r="C195" s="0" t="s">
        <v>3292</v>
      </c>
      <c r="D195" s="0" t="s">
        <v>3328</v>
      </c>
      <c r="E195" s="0" t="s">
        <v>3329</v>
      </c>
      <c r="F195" s="0" t="s">
        <v>2809</v>
      </c>
      <c r="G195" s="0" t="s">
        <v>3324</v>
      </c>
    </row>
    <row customHeight="1" ht="11.25">
      <c r="A196" s="0" t="s">
        <v>16</v>
      </c>
      <c r="B196" s="0" t="s">
        <v>3291</v>
      </c>
      <c r="C196" s="0" t="s">
        <v>3292</v>
      </c>
      <c r="D196" s="0" t="s">
        <v>3331</v>
      </c>
      <c r="E196" s="0" t="s">
        <v>3332</v>
      </c>
      <c r="F196" s="0" t="s">
        <v>2809</v>
      </c>
      <c r="G196" s="0" t="s">
        <v>3327</v>
      </c>
    </row>
    <row customHeight="1" ht="11.25">
      <c r="A197" s="0" t="s">
        <v>16</v>
      </c>
      <c r="B197" s="0" t="s">
        <v>3291</v>
      </c>
      <c r="C197" s="0" t="s">
        <v>3292</v>
      </c>
      <c r="D197" s="0" t="s">
        <v>3334</v>
      </c>
      <c r="E197" s="0" t="s">
        <v>3335</v>
      </c>
      <c r="F197" s="0" t="s">
        <v>2809</v>
      </c>
      <c r="G197" s="0" t="s">
        <v>3330</v>
      </c>
    </row>
    <row customHeight="1" ht="11.25">
      <c r="A198" s="0" t="s">
        <v>16</v>
      </c>
      <c r="B198" s="0" t="s">
        <v>3291</v>
      </c>
      <c r="C198" s="0" t="s">
        <v>3292</v>
      </c>
      <c r="D198" s="0" t="s">
        <v>3337</v>
      </c>
      <c r="E198" s="0" t="s">
        <v>3338</v>
      </c>
      <c r="F198" s="0" t="s">
        <v>2809</v>
      </c>
      <c r="G198" s="0" t="s">
        <v>3333</v>
      </c>
    </row>
    <row customHeight="1" ht="11.25">
      <c r="A199" s="0" t="s">
        <v>16</v>
      </c>
      <c r="B199" s="0" t="s">
        <v>3291</v>
      </c>
      <c r="C199" s="0" t="s">
        <v>3292</v>
      </c>
      <c r="D199" s="0" t="s">
        <v>3340</v>
      </c>
      <c r="E199" s="0" t="s">
        <v>3341</v>
      </c>
      <c r="F199" s="0" t="s">
        <v>2809</v>
      </c>
      <c r="G199" s="0" t="s">
        <v>3336</v>
      </c>
    </row>
    <row customHeight="1" ht="11.25">
      <c r="A200" s="0" t="s">
        <v>16</v>
      </c>
      <c r="B200" s="0" t="s">
        <v>3291</v>
      </c>
      <c r="C200" s="0" t="s">
        <v>3292</v>
      </c>
      <c r="D200" s="0" t="s">
        <v>3343</v>
      </c>
      <c r="E200" s="0" t="s">
        <v>3344</v>
      </c>
      <c r="F200" s="0" t="s">
        <v>2809</v>
      </c>
      <c r="G200" s="0" t="s">
        <v>3339</v>
      </c>
    </row>
    <row customHeight="1" ht="11.25">
      <c r="A201" s="0" t="s">
        <v>16</v>
      </c>
      <c r="B201" s="0" t="s">
        <v>3291</v>
      </c>
      <c r="C201" s="0" t="s">
        <v>3292</v>
      </c>
      <c r="D201" s="0" t="s">
        <v>3346</v>
      </c>
      <c r="E201" s="0" t="s">
        <v>3347</v>
      </c>
      <c r="F201" s="0" t="s">
        <v>2809</v>
      </c>
      <c r="G201" s="0" t="s">
        <v>3342</v>
      </c>
    </row>
    <row customHeight="1" ht="11.25">
      <c r="A202" s="0" t="s">
        <v>16</v>
      </c>
      <c r="B202" s="0" t="s">
        <v>3291</v>
      </c>
      <c r="C202" s="0" t="s">
        <v>3292</v>
      </c>
      <c r="D202" s="0" t="s">
        <v>3349</v>
      </c>
      <c r="E202" s="0" t="s">
        <v>3350</v>
      </c>
      <c r="F202" s="0" t="s">
        <v>2809</v>
      </c>
      <c r="G202" s="0" t="s">
        <v>3345</v>
      </c>
    </row>
    <row customHeight="1" ht="11.25">
      <c r="A203" s="0" t="s">
        <v>16</v>
      </c>
      <c r="B203" s="0" t="s">
        <v>3291</v>
      </c>
      <c r="C203" s="0" t="s">
        <v>3292</v>
      </c>
      <c r="D203" s="0" t="s">
        <v>3291</v>
      </c>
      <c r="E203" s="0" t="s">
        <v>3292</v>
      </c>
      <c r="F203" s="0" t="s">
        <v>2806</v>
      </c>
      <c r="G203" s="0" t="s">
        <v>3348</v>
      </c>
    </row>
    <row customHeight="1" ht="11.25">
      <c r="A204" s="0" t="s">
        <v>16</v>
      </c>
      <c r="B204" s="0" t="s">
        <v>3291</v>
      </c>
      <c r="C204" s="0" t="s">
        <v>3292</v>
      </c>
      <c r="D204" s="0" t="s">
        <v>3353</v>
      </c>
      <c r="E204" s="0" t="s">
        <v>3354</v>
      </c>
      <c r="F204" s="0" t="s">
        <v>2809</v>
      </c>
      <c r="G204" s="0" t="s">
        <v>3351</v>
      </c>
    </row>
    <row customHeight="1" ht="11.25">
      <c r="A205" s="0" t="s">
        <v>16</v>
      </c>
      <c r="B205" s="0" t="s">
        <v>3291</v>
      </c>
      <c r="C205" s="0" t="s">
        <v>3292</v>
      </c>
      <c r="D205" s="0" t="s">
        <v>3356</v>
      </c>
      <c r="E205" s="0" t="s">
        <v>3357</v>
      </c>
      <c r="F205" s="0" t="s">
        <v>2809</v>
      </c>
      <c r="G205" s="0" t="s">
        <v>3352</v>
      </c>
    </row>
    <row customHeight="1" ht="11.25">
      <c r="A206" s="0" t="s">
        <v>16</v>
      </c>
      <c r="B206" s="0" t="s">
        <v>3359</v>
      </c>
      <c r="C206" s="0" t="s">
        <v>3360</v>
      </c>
      <c r="D206" s="0" t="s">
        <v>3361</v>
      </c>
      <c r="E206" s="0" t="s">
        <v>3362</v>
      </c>
      <c r="F206" s="0" t="s">
        <v>2809</v>
      </c>
      <c r="G206" s="0" t="s">
        <v>3355</v>
      </c>
    </row>
    <row customHeight="1" ht="11.25">
      <c r="A207" s="0" t="s">
        <v>16</v>
      </c>
      <c r="B207" s="0" t="s">
        <v>3359</v>
      </c>
      <c r="C207" s="0" t="s">
        <v>3360</v>
      </c>
      <c r="D207" s="0" t="s">
        <v>3364</v>
      </c>
      <c r="E207" s="0" t="s">
        <v>3365</v>
      </c>
      <c r="F207" s="0" t="s">
        <v>2809</v>
      </c>
      <c r="G207" s="0" t="s">
        <v>3358</v>
      </c>
    </row>
    <row customHeight="1" ht="11.25">
      <c r="A208" s="0" t="s">
        <v>16</v>
      </c>
      <c r="B208" s="0" t="s">
        <v>3359</v>
      </c>
      <c r="C208" s="0" t="s">
        <v>3360</v>
      </c>
      <c r="D208" s="0" t="s">
        <v>3367</v>
      </c>
      <c r="E208" s="0" t="s">
        <v>3368</v>
      </c>
      <c r="F208" s="0" t="s">
        <v>2809</v>
      </c>
      <c r="G208" s="0" t="s">
        <v>3363</v>
      </c>
    </row>
    <row customHeight="1" ht="11.25">
      <c r="A209" s="0" t="s">
        <v>16</v>
      </c>
      <c r="B209" s="0" t="s">
        <v>3359</v>
      </c>
      <c r="C209" s="0" t="s">
        <v>3360</v>
      </c>
      <c r="D209" s="0" t="s">
        <v>3370</v>
      </c>
      <c r="E209" s="0" t="s">
        <v>3371</v>
      </c>
      <c r="F209" s="0" t="s">
        <v>2809</v>
      </c>
      <c r="G209" s="0" t="s">
        <v>3366</v>
      </c>
    </row>
    <row customHeight="1" ht="11.25">
      <c r="A210" s="0" t="s">
        <v>16</v>
      </c>
      <c r="B210" s="0" t="s">
        <v>3359</v>
      </c>
      <c r="C210" s="0" t="s">
        <v>3360</v>
      </c>
      <c r="D210" s="0" t="s">
        <v>3373</v>
      </c>
      <c r="E210" s="0" t="s">
        <v>3374</v>
      </c>
      <c r="F210" s="0" t="s">
        <v>2809</v>
      </c>
      <c r="G210" s="0" t="s">
        <v>3369</v>
      </c>
    </row>
    <row customHeight="1" ht="11.25">
      <c r="A211" s="0" t="s">
        <v>16</v>
      </c>
      <c r="B211" s="0" t="s">
        <v>3359</v>
      </c>
      <c r="C211" s="0" t="s">
        <v>3360</v>
      </c>
      <c r="D211" s="0" t="s">
        <v>3376</v>
      </c>
      <c r="E211" s="0" t="s">
        <v>3377</v>
      </c>
      <c r="F211" s="0" t="s">
        <v>2809</v>
      </c>
      <c r="G211" s="0" t="s">
        <v>3372</v>
      </c>
    </row>
    <row customHeight="1" ht="11.25">
      <c r="A212" s="0" t="s">
        <v>16</v>
      </c>
      <c r="B212" s="0" t="s">
        <v>3359</v>
      </c>
      <c r="C212" s="0" t="s">
        <v>3360</v>
      </c>
      <c r="D212" s="0" t="s">
        <v>3379</v>
      </c>
      <c r="E212" s="0" t="s">
        <v>3380</v>
      </c>
      <c r="F212" s="0" t="s">
        <v>2809</v>
      </c>
      <c r="G212" s="0" t="s">
        <v>3375</v>
      </c>
    </row>
    <row customHeight="1" ht="11.25">
      <c r="A213" s="0" t="s">
        <v>16</v>
      </c>
      <c r="B213" s="0" t="s">
        <v>3359</v>
      </c>
      <c r="C213" s="0" t="s">
        <v>3360</v>
      </c>
      <c r="D213" s="0" t="s">
        <v>3382</v>
      </c>
      <c r="E213" s="0" t="s">
        <v>3383</v>
      </c>
      <c r="F213" s="0" t="s">
        <v>2809</v>
      </c>
      <c r="G213" s="0" t="s">
        <v>3378</v>
      </c>
    </row>
    <row customHeight="1" ht="11.25">
      <c r="A214" s="0" t="s">
        <v>16</v>
      </c>
      <c r="B214" s="0" t="s">
        <v>3359</v>
      </c>
      <c r="C214" s="0" t="s">
        <v>3360</v>
      </c>
      <c r="D214" s="0" t="s">
        <v>3385</v>
      </c>
      <c r="E214" s="0" t="s">
        <v>3386</v>
      </c>
      <c r="F214" s="0" t="s">
        <v>2809</v>
      </c>
      <c r="G214" s="0" t="s">
        <v>3381</v>
      </c>
    </row>
    <row customHeight="1" ht="11.25">
      <c r="A215" s="0" t="s">
        <v>16</v>
      </c>
      <c r="B215" s="0" t="s">
        <v>3359</v>
      </c>
      <c r="C215" s="0" t="s">
        <v>3360</v>
      </c>
      <c r="D215" s="0" t="s">
        <v>3388</v>
      </c>
      <c r="E215" s="0" t="s">
        <v>3389</v>
      </c>
      <c r="F215" s="0" t="s">
        <v>2809</v>
      </c>
      <c r="G215" s="0" t="s">
        <v>3384</v>
      </c>
    </row>
    <row customHeight="1" ht="11.25">
      <c r="A216" s="0" t="s">
        <v>16</v>
      </c>
      <c r="B216" s="0" t="s">
        <v>3359</v>
      </c>
      <c r="C216" s="0" t="s">
        <v>3360</v>
      </c>
      <c r="D216" s="0" t="s">
        <v>3391</v>
      </c>
      <c r="E216" s="0" t="s">
        <v>3392</v>
      </c>
      <c r="F216" s="0" t="s">
        <v>2809</v>
      </c>
      <c r="G216" s="0" t="s">
        <v>3387</v>
      </c>
    </row>
    <row customHeight="1" ht="11.25">
      <c r="A217" s="0" t="s">
        <v>16</v>
      </c>
      <c r="B217" s="0" t="s">
        <v>3359</v>
      </c>
      <c r="C217" s="0" t="s">
        <v>3360</v>
      </c>
      <c r="D217" s="0" t="s">
        <v>3394</v>
      </c>
      <c r="E217" s="0" t="s">
        <v>3395</v>
      </c>
      <c r="F217" s="0" t="s">
        <v>2809</v>
      </c>
      <c r="G217" s="0" t="s">
        <v>3390</v>
      </c>
    </row>
    <row customHeight="1" ht="11.25">
      <c r="A218" s="0" t="s">
        <v>16</v>
      </c>
      <c r="B218" s="0" t="s">
        <v>3359</v>
      </c>
      <c r="C218" s="0" t="s">
        <v>3360</v>
      </c>
      <c r="D218" s="0" t="s">
        <v>3397</v>
      </c>
      <c r="E218" s="0" t="s">
        <v>3398</v>
      </c>
      <c r="F218" s="0" t="s">
        <v>2809</v>
      </c>
      <c r="G218" s="0" t="s">
        <v>3393</v>
      </c>
    </row>
    <row customHeight="1" ht="11.25">
      <c r="A219" s="0" t="s">
        <v>16</v>
      </c>
      <c r="B219" s="0" t="s">
        <v>3359</v>
      </c>
      <c r="C219" s="0" t="s">
        <v>3360</v>
      </c>
      <c r="D219" s="0" t="s">
        <v>3400</v>
      </c>
      <c r="E219" s="0" t="s">
        <v>3401</v>
      </c>
      <c r="F219" s="0" t="s">
        <v>2809</v>
      </c>
      <c r="G219" s="0" t="s">
        <v>3396</v>
      </c>
    </row>
    <row customHeight="1" ht="11.25">
      <c r="A220" s="0" t="s">
        <v>16</v>
      </c>
      <c r="B220" s="0" t="s">
        <v>3359</v>
      </c>
      <c r="C220" s="0" t="s">
        <v>3360</v>
      </c>
      <c r="D220" s="0" t="s">
        <v>3403</v>
      </c>
      <c r="E220" s="0" t="s">
        <v>3404</v>
      </c>
      <c r="F220" s="0" t="s">
        <v>2809</v>
      </c>
      <c r="G220" s="0" t="s">
        <v>3399</v>
      </c>
    </row>
    <row customHeight="1" ht="11.25">
      <c r="A221" s="0" t="s">
        <v>16</v>
      </c>
      <c r="B221" s="0" t="s">
        <v>3359</v>
      </c>
      <c r="C221" s="0" t="s">
        <v>3360</v>
      </c>
      <c r="D221" s="0" t="s">
        <v>3406</v>
      </c>
      <c r="E221" s="0" t="s">
        <v>3407</v>
      </c>
      <c r="F221" s="0" t="s">
        <v>2809</v>
      </c>
      <c r="G221" s="0" t="s">
        <v>3402</v>
      </c>
    </row>
    <row customHeight="1" ht="11.25">
      <c r="A222" s="0" t="s">
        <v>16</v>
      </c>
      <c r="B222" s="0" t="s">
        <v>3359</v>
      </c>
      <c r="C222" s="0" t="s">
        <v>3360</v>
      </c>
      <c r="D222" s="0" t="s">
        <v>3359</v>
      </c>
      <c r="E222" s="0" t="s">
        <v>3360</v>
      </c>
      <c r="F222" s="0" t="s">
        <v>2806</v>
      </c>
      <c r="G222" s="0" t="s">
        <v>3405</v>
      </c>
    </row>
    <row customHeight="1" ht="11.25">
      <c r="A223" s="0" t="s">
        <v>16</v>
      </c>
      <c r="B223" s="0" t="s">
        <v>3359</v>
      </c>
      <c r="C223" s="0" t="s">
        <v>3360</v>
      </c>
      <c r="D223" s="0" t="s">
        <v>3410</v>
      </c>
      <c r="E223" s="0" t="s">
        <v>3411</v>
      </c>
      <c r="F223" s="0" t="s">
        <v>2809</v>
      </c>
      <c r="G223" s="0" t="s">
        <v>3408</v>
      </c>
    </row>
    <row customHeight="1" ht="11.25">
      <c r="A224" s="0" t="s">
        <v>16</v>
      </c>
      <c r="B224" s="0" t="s">
        <v>3359</v>
      </c>
      <c r="C224" s="0" t="s">
        <v>3360</v>
      </c>
      <c r="D224" s="0" t="s">
        <v>3413</v>
      </c>
      <c r="E224" s="0" t="s">
        <v>3414</v>
      </c>
      <c r="F224" s="0" t="s">
        <v>2809</v>
      </c>
      <c r="G224" s="0" t="s">
        <v>3409</v>
      </c>
    </row>
    <row customHeight="1" ht="11.25">
      <c r="A225" s="0" t="s">
        <v>16</v>
      </c>
      <c r="B225" s="0" t="s">
        <v>3359</v>
      </c>
      <c r="C225" s="0" t="s">
        <v>3360</v>
      </c>
      <c r="D225" s="0" t="s">
        <v>3416</v>
      </c>
      <c r="E225" s="0" t="s">
        <v>3417</v>
      </c>
      <c r="F225" s="0" t="s">
        <v>2809</v>
      </c>
      <c r="G225" s="0" t="s">
        <v>3412</v>
      </c>
    </row>
    <row customHeight="1" ht="11.25">
      <c r="A226" s="0" t="s">
        <v>16</v>
      </c>
      <c r="B226" s="0" t="s">
        <v>3359</v>
      </c>
      <c r="C226" s="0" t="s">
        <v>3360</v>
      </c>
      <c r="D226" s="0" t="s">
        <v>3419</v>
      </c>
      <c r="E226" s="0" t="s">
        <v>3420</v>
      </c>
      <c r="F226" s="0" t="s">
        <v>2809</v>
      </c>
      <c r="G226" s="0" t="s">
        <v>3415</v>
      </c>
    </row>
    <row customHeight="1" ht="11.25">
      <c r="A227" s="0" t="s">
        <v>16</v>
      </c>
      <c r="B227" s="0" t="s">
        <v>3422</v>
      </c>
      <c r="C227" s="0" t="s">
        <v>3423</v>
      </c>
      <c r="D227" s="0" t="s">
        <v>3424</v>
      </c>
      <c r="E227" s="0" t="s">
        <v>3425</v>
      </c>
      <c r="F227" s="0" t="s">
        <v>2809</v>
      </c>
      <c r="G227" s="0" t="s">
        <v>3418</v>
      </c>
    </row>
    <row customHeight="1" ht="11.25">
      <c r="A228" s="0" t="s">
        <v>16</v>
      </c>
      <c r="B228" s="0" t="s">
        <v>3422</v>
      </c>
      <c r="C228" s="0" t="s">
        <v>3423</v>
      </c>
      <c r="D228" s="0" t="s">
        <v>3427</v>
      </c>
      <c r="E228" s="0" t="s">
        <v>3428</v>
      </c>
      <c r="F228" s="0" t="s">
        <v>2809</v>
      </c>
      <c r="G228" s="0" t="s">
        <v>3421</v>
      </c>
    </row>
    <row customHeight="1" ht="11.25">
      <c r="A229" s="0" t="s">
        <v>16</v>
      </c>
      <c r="B229" s="0" t="s">
        <v>3422</v>
      </c>
      <c r="C229" s="0" t="s">
        <v>3423</v>
      </c>
      <c r="D229" s="0" t="s">
        <v>3430</v>
      </c>
      <c r="E229" s="0" t="s">
        <v>3431</v>
      </c>
      <c r="F229" s="0" t="s">
        <v>2809</v>
      </c>
      <c r="G229" s="0" t="s">
        <v>3426</v>
      </c>
    </row>
    <row customHeight="1" ht="11.25">
      <c r="A230" s="0" t="s">
        <v>16</v>
      </c>
      <c r="B230" s="0" t="s">
        <v>3422</v>
      </c>
      <c r="C230" s="0" t="s">
        <v>3423</v>
      </c>
      <c r="D230" s="0" t="s">
        <v>2834</v>
      </c>
      <c r="E230" s="0" t="s">
        <v>3433</v>
      </c>
      <c r="F230" s="0" t="s">
        <v>2809</v>
      </c>
      <c r="G230" s="0" t="s">
        <v>3429</v>
      </c>
    </row>
    <row customHeight="1" ht="11.25">
      <c r="A231" s="0" t="s">
        <v>16</v>
      </c>
      <c r="B231" s="0" t="s">
        <v>3422</v>
      </c>
      <c r="C231" s="0" t="s">
        <v>3423</v>
      </c>
      <c r="D231" s="0" t="s">
        <v>3435</v>
      </c>
      <c r="E231" s="0" t="s">
        <v>3436</v>
      </c>
      <c r="F231" s="0" t="s">
        <v>2809</v>
      </c>
      <c r="G231" s="0" t="s">
        <v>3432</v>
      </c>
    </row>
    <row customHeight="1" ht="11.25">
      <c r="A232" s="0" t="s">
        <v>16</v>
      </c>
      <c r="B232" s="0" t="s">
        <v>3422</v>
      </c>
      <c r="C232" s="0" t="s">
        <v>3423</v>
      </c>
      <c r="D232" s="0" t="s">
        <v>3438</v>
      </c>
      <c r="E232" s="0" t="s">
        <v>3439</v>
      </c>
      <c r="F232" s="0" t="s">
        <v>3440</v>
      </c>
      <c r="G232" s="0" t="s">
        <v>3434</v>
      </c>
    </row>
    <row customHeight="1" ht="11.25">
      <c r="A233" s="0" t="s">
        <v>16</v>
      </c>
      <c r="B233" s="0" t="s">
        <v>3422</v>
      </c>
      <c r="C233" s="0" t="s">
        <v>3423</v>
      </c>
      <c r="D233" s="0" t="s">
        <v>3442</v>
      </c>
      <c r="E233" s="0" t="s">
        <v>3443</v>
      </c>
      <c r="F233" s="0" t="s">
        <v>2809</v>
      </c>
      <c r="G233" s="0" t="s">
        <v>3437</v>
      </c>
    </row>
    <row customHeight="1" ht="11.25">
      <c r="A234" s="0" t="s">
        <v>16</v>
      </c>
      <c r="B234" s="0" t="s">
        <v>3422</v>
      </c>
      <c r="C234" s="0" t="s">
        <v>3423</v>
      </c>
      <c r="D234" s="0" t="s">
        <v>3445</v>
      </c>
      <c r="E234" s="0" t="s">
        <v>3446</v>
      </c>
      <c r="F234" s="0" t="s">
        <v>2809</v>
      </c>
      <c r="G234" s="0" t="s">
        <v>3441</v>
      </c>
    </row>
    <row customHeight="1" ht="11.25">
      <c r="A235" s="0" t="s">
        <v>16</v>
      </c>
      <c r="B235" s="0" t="s">
        <v>3422</v>
      </c>
      <c r="C235" s="0" t="s">
        <v>3423</v>
      </c>
      <c r="D235" s="0" t="s">
        <v>3448</v>
      </c>
      <c r="E235" s="0" t="s">
        <v>3449</v>
      </c>
      <c r="F235" s="0" t="s">
        <v>2809</v>
      </c>
      <c r="G235" s="0" t="s">
        <v>3444</v>
      </c>
    </row>
    <row customHeight="1" ht="11.25">
      <c r="A236" s="0" t="s">
        <v>16</v>
      </c>
      <c r="B236" s="0" t="s">
        <v>3422</v>
      </c>
      <c r="C236" s="0" t="s">
        <v>3423</v>
      </c>
      <c r="D236" s="0" t="s">
        <v>3451</v>
      </c>
      <c r="E236" s="0" t="s">
        <v>3452</v>
      </c>
      <c r="F236" s="0" t="s">
        <v>2809</v>
      </c>
      <c r="G236" s="0" t="s">
        <v>3447</v>
      </c>
    </row>
    <row customHeight="1" ht="11.25">
      <c r="A237" s="0" t="s">
        <v>16</v>
      </c>
      <c r="B237" s="0" t="s">
        <v>3422</v>
      </c>
      <c r="C237" s="0" t="s">
        <v>3423</v>
      </c>
      <c r="D237" s="0" t="s">
        <v>3422</v>
      </c>
      <c r="E237" s="0" t="s">
        <v>3423</v>
      </c>
      <c r="F237" s="0" t="s">
        <v>2806</v>
      </c>
      <c r="G237" s="0" t="s">
        <v>3450</v>
      </c>
    </row>
    <row customHeight="1" ht="11.25">
      <c r="A238" s="0" t="s">
        <v>16</v>
      </c>
      <c r="B238" s="0" t="s">
        <v>3422</v>
      </c>
      <c r="C238" s="0" t="s">
        <v>3423</v>
      </c>
      <c r="D238" s="0" t="s">
        <v>3455</v>
      </c>
      <c r="E238" s="0" t="s">
        <v>3456</v>
      </c>
      <c r="F238" s="0" t="s">
        <v>2809</v>
      </c>
      <c r="G238" s="0" t="s">
        <v>3453</v>
      </c>
    </row>
    <row customHeight="1" ht="11.25">
      <c r="A239" s="0" t="s">
        <v>16</v>
      </c>
      <c r="B239" s="0" t="s">
        <v>3422</v>
      </c>
      <c r="C239" s="0" t="s">
        <v>3423</v>
      </c>
      <c r="D239" s="0" t="s">
        <v>3458</v>
      </c>
      <c r="E239" s="0" t="s">
        <v>3459</v>
      </c>
      <c r="F239" s="0" t="s">
        <v>2809</v>
      </c>
      <c r="G239" s="0" t="s">
        <v>3454</v>
      </c>
    </row>
    <row customHeight="1" ht="11.25">
      <c r="A240" s="0" t="s">
        <v>16</v>
      </c>
      <c r="B240" s="0" t="s">
        <v>3422</v>
      </c>
      <c r="C240" s="0" t="s">
        <v>3423</v>
      </c>
      <c r="D240" s="0" t="s">
        <v>3461</v>
      </c>
      <c r="E240" s="0" t="s">
        <v>3462</v>
      </c>
      <c r="F240" s="0" t="s">
        <v>2809</v>
      </c>
      <c r="G240" s="0" t="s">
        <v>3457</v>
      </c>
    </row>
    <row customHeight="1" ht="11.25">
      <c r="A241" s="0" t="s">
        <v>16</v>
      </c>
      <c r="B241" s="0" t="s">
        <v>3464</v>
      </c>
      <c r="C241" s="0" t="s">
        <v>3465</v>
      </c>
      <c r="D241" s="0" t="s">
        <v>3466</v>
      </c>
      <c r="E241" s="0" t="s">
        <v>3467</v>
      </c>
      <c r="F241" s="0" t="s">
        <v>2809</v>
      </c>
      <c r="G241" s="0" t="s">
        <v>3460</v>
      </c>
    </row>
    <row customHeight="1" ht="11.25">
      <c r="A242" s="0" t="s">
        <v>16</v>
      </c>
      <c r="B242" s="0" t="s">
        <v>3464</v>
      </c>
      <c r="C242" s="0" t="s">
        <v>3465</v>
      </c>
      <c r="D242" s="0" t="s">
        <v>3469</v>
      </c>
      <c r="E242" s="0" t="s">
        <v>3470</v>
      </c>
      <c r="F242" s="0" t="s">
        <v>2809</v>
      </c>
      <c r="G242" s="0" t="s">
        <v>3463</v>
      </c>
    </row>
    <row customHeight="1" ht="11.25">
      <c r="A243" s="0" t="s">
        <v>16</v>
      </c>
      <c r="B243" s="0" t="s">
        <v>3464</v>
      </c>
      <c r="C243" s="0" t="s">
        <v>3465</v>
      </c>
      <c r="D243" s="0" t="s">
        <v>3472</v>
      </c>
      <c r="E243" s="0" t="s">
        <v>3473</v>
      </c>
      <c r="F243" s="0" t="s">
        <v>2809</v>
      </c>
      <c r="G243" s="0" t="s">
        <v>3468</v>
      </c>
    </row>
    <row customHeight="1" ht="11.25">
      <c r="A244" s="0" t="s">
        <v>16</v>
      </c>
      <c r="B244" s="0" t="s">
        <v>3464</v>
      </c>
      <c r="C244" s="0" t="s">
        <v>3465</v>
      </c>
      <c r="D244" s="0" t="s">
        <v>3475</v>
      </c>
      <c r="E244" s="0" t="s">
        <v>3476</v>
      </c>
      <c r="F244" s="0" t="s">
        <v>2809</v>
      </c>
      <c r="G244" s="0" t="s">
        <v>3471</v>
      </c>
    </row>
    <row customHeight="1" ht="11.25">
      <c r="A245" s="0" t="s">
        <v>16</v>
      </c>
      <c r="B245" s="0" t="s">
        <v>3464</v>
      </c>
      <c r="C245" s="0" t="s">
        <v>3465</v>
      </c>
      <c r="D245" s="0" t="s">
        <v>3478</v>
      </c>
      <c r="E245" s="0" t="s">
        <v>3479</v>
      </c>
      <c r="F245" s="0" t="s">
        <v>2809</v>
      </c>
      <c r="G245" s="0" t="s">
        <v>3474</v>
      </c>
    </row>
    <row customHeight="1" ht="11.25">
      <c r="A246" s="0" t="s">
        <v>16</v>
      </c>
      <c r="B246" s="0" t="s">
        <v>3464</v>
      </c>
      <c r="C246" s="0" t="s">
        <v>3465</v>
      </c>
      <c r="D246" s="0" t="s">
        <v>3481</v>
      </c>
      <c r="E246" s="0" t="s">
        <v>3482</v>
      </c>
      <c r="F246" s="0" t="s">
        <v>2809</v>
      </c>
      <c r="G246" s="0" t="s">
        <v>3477</v>
      </c>
    </row>
    <row customHeight="1" ht="11.25">
      <c r="A247" s="0" t="s">
        <v>16</v>
      </c>
      <c r="B247" s="0" t="s">
        <v>3464</v>
      </c>
      <c r="C247" s="0" t="s">
        <v>3465</v>
      </c>
      <c r="D247" s="0" t="s">
        <v>3484</v>
      </c>
      <c r="E247" s="0" t="s">
        <v>3485</v>
      </c>
      <c r="F247" s="0" t="s">
        <v>2809</v>
      </c>
      <c r="G247" s="0" t="s">
        <v>3480</v>
      </c>
    </row>
    <row customHeight="1" ht="11.25">
      <c r="A248" s="0" t="s">
        <v>16</v>
      </c>
      <c r="B248" s="0" t="s">
        <v>3464</v>
      </c>
      <c r="C248" s="0" t="s">
        <v>3465</v>
      </c>
      <c r="D248" s="0" t="s">
        <v>3487</v>
      </c>
      <c r="E248" s="0" t="s">
        <v>3488</v>
      </c>
      <c r="F248" s="0" t="s">
        <v>2809</v>
      </c>
      <c r="G248" s="0" t="s">
        <v>3483</v>
      </c>
    </row>
    <row customHeight="1" ht="11.25">
      <c r="A249" s="0" t="s">
        <v>16</v>
      </c>
      <c r="B249" s="0" t="s">
        <v>3464</v>
      </c>
      <c r="C249" s="0" t="s">
        <v>3465</v>
      </c>
      <c r="D249" s="0" t="s">
        <v>3490</v>
      </c>
      <c r="E249" s="0" t="s">
        <v>3491</v>
      </c>
      <c r="F249" s="0" t="s">
        <v>2809</v>
      </c>
      <c r="G249" s="0" t="s">
        <v>3486</v>
      </c>
    </row>
    <row customHeight="1" ht="11.25">
      <c r="A250" s="0" t="s">
        <v>16</v>
      </c>
      <c r="B250" s="0" t="s">
        <v>3464</v>
      </c>
      <c r="C250" s="0" t="s">
        <v>3465</v>
      </c>
      <c r="D250" s="0" t="s">
        <v>3493</v>
      </c>
      <c r="E250" s="0" t="s">
        <v>3494</v>
      </c>
      <c r="F250" s="0" t="s">
        <v>2809</v>
      </c>
      <c r="G250" s="0" t="s">
        <v>3489</v>
      </c>
    </row>
    <row customHeight="1" ht="11.25">
      <c r="A251" s="0" t="s">
        <v>16</v>
      </c>
      <c r="B251" s="0" t="s">
        <v>3464</v>
      </c>
      <c r="C251" s="0" t="s">
        <v>3465</v>
      </c>
      <c r="D251" s="0" t="s">
        <v>3496</v>
      </c>
      <c r="E251" s="0" t="s">
        <v>3497</v>
      </c>
      <c r="F251" s="0" t="s">
        <v>2809</v>
      </c>
      <c r="G251" s="0" t="s">
        <v>3492</v>
      </c>
    </row>
    <row customHeight="1" ht="11.25">
      <c r="A252" s="0" t="s">
        <v>16</v>
      </c>
      <c r="B252" s="0" t="s">
        <v>3464</v>
      </c>
      <c r="C252" s="0" t="s">
        <v>3465</v>
      </c>
      <c r="D252" s="0" t="s">
        <v>3499</v>
      </c>
      <c r="E252" s="0" t="s">
        <v>3500</v>
      </c>
      <c r="F252" s="0" t="s">
        <v>2809</v>
      </c>
      <c r="G252" s="0" t="s">
        <v>3495</v>
      </c>
    </row>
    <row customHeight="1" ht="11.25">
      <c r="A253" s="0" t="s">
        <v>16</v>
      </c>
      <c r="B253" s="0" t="s">
        <v>3464</v>
      </c>
      <c r="C253" s="0" t="s">
        <v>3465</v>
      </c>
      <c r="D253" s="0" t="s">
        <v>3464</v>
      </c>
      <c r="E253" s="0" t="s">
        <v>3465</v>
      </c>
      <c r="F253" s="0" t="s">
        <v>2806</v>
      </c>
      <c r="G253" s="0" t="s">
        <v>3498</v>
      </c>
    </row>
    <row customHeight="1" ht="11.25">
      <c r="A254" s="0" t="s">
        <v>16</v>
      </c>
      <c r="B254" s="0" t="s">
        <v>3464</v>
      </c>
      <c r="C254" s="0" t="s">
        <v>3465</v>
      </c>
      <c r="D254" s="0" t="s">
        <v>3503</v>
      </c>
      <c r="E254" s="0" t="s">
        <v>3504</v>
      </c>
      <c r="F254" s="0" t="s">
        <v>2809</v>
      </c>
      <c r="G254" s="0" t="s">
        <v>3501</v>
      </c>
    </row>
    <row customHeight="1" ht="11.25">
      <c r="A255" s="0" t="s">
        <v>16</v>
      </c>
      <c r="B255" s="0" t="s">
        <v>3464</v>
      </c>
      <c r="C255" s="0" t="s">
        <v>3465</v>
      </c>
      <c r="D255" s="0" t="s">
        <v>3506</v>
      </c>
      <c r="E255" s="0" t="s">
        <v>3507</v>
      </c>
      <c r="F255" s="0" t="s">
        <v>2809</v>
      </c>
      <c r="G255" s="0" t="s">
        <v>3502</v>
      </c>
    </row>
    <row customHeight="1" ht="11.25">
      <c r="A256" s="0" t="s">
        <v>16</v>
      </c>
      <c r="B256" s="0" t="s">
        <v>3509</v>
      </c>
      <c r="C256" s="0" t="s">
        <v>3510</v>
      </c>
      <c r="D256" s="0" t="s">
        <v>3511</v>
      </c>
      <c r="E256" s="0" t="s">
        <v>3512</v>
      </c>
      <c r="F256" s="0" t="s">
        <v>2809</v>
      </c>
      <c r="G256" s="0" t="s">
        <v>3505</v>
      </c>
    </row>
    <row customHeight="1" ht="11.25">
      <c r="A257" s="0" t="s">
        <v>16</v>
      </c>
      <c r="B257" s="0" t="s">
        <v>3509</v>
      </c>
      <c r="C257" s="0" t="s">
        <v>3510</v>
      </c>
      <c r="D257" s="0" t="s">
        <v>3514</v>
      </c>
      <c r="E257" s="0" t="s">
        <v>3515</v>
      </c>
      <c r="F257" s="0" t="s">
        <v>2809</v>
      </c>
      <c r="G257" s="0" t="s">
        <v>3508</v>
      </c>
    </row>
    <row customHeight="1" ht="11.25">
      <c r="A258" s="0" t="s">
        <v>16</v>
      </c>
      <c r="B258" s="0" t="s">
        <v>3509</v>
      </c>
      <c r="C258" s="0" t="s">
        <v>3510</v>
      </c>
      <c r="D258" s="0" t="s">
        <v>3517</v>
      </c>
      <c r="E258" s="0" t="s">
        <v>3518</v>
      </c>
      <c r="F258" s="0" t="s">
        <v>2809</v>
      </c>
      <c r="G258" s="0" t="s">
        <v>3513</v>
      </c>
    </row>
    <row customHeight="1" ht="11.25">
      <c r="A259" s="0" t="s">
        <v>16</v>
      </c>
      <c r="B259" s="0" t="s">
        <v>3509</v>
      </c>
      <c r="C259" s="0" t="s">
        <v>3510</v>
      </c>
      <c r="D259" s="0" t="s">
        <v>3520</v>
      </c>
      <c r="E259" s="0" t="s">
        <v>3521</v>
      </c>
      <c r="F259" s="0" t="s">
        <v>2809</v>
      </c>
      <c r="G259" s="0" t="s">
        <v>3516</v>
      </c>
    </row>
    <row customHeight="1" ht="11.25">
      <c r="A260" s="0" t="s">
        <v>16</v>
      </c>
      <c r="B260" s="0" t="s">
        <v>3509</v>
      </c>
      <c r="C260" s="0" t="s">
        <v>3510</v>
      </c>
      <c r="D260" s="0" t="s">
        <v>3523</v>
      </c>
      <c r="E260" s="0" t="s">
        <v>3524</v>
      </c>
      <c r="F260" s="0" t="s">
        <v>2809</v>
      </c>
      <c r="G260" s="0" t="s">
        <v>3519</v>
      </c>
    </row>
    <row customHeight="1" ht="11.25">
      <c r="A261" s="0" t="s">
        <v>16</v>
      </c>
      <c r="B261" s="0" t="s">
        <v>3509</v>
      </c>
      <c r="C261" s="0" t="s">
        <v>3510</v>
      </c>
      <c r="D261" s="0" t="s">
        <v>3526</v>
      </c>
      <c r="E261" s="0" t="s">
        <v>3527</v>
      </c>
      <c r="F261" s="0" t="s">
        <v>2809</v>
      </c>
      <c r="G261" s="0" t="s">
        <v>3522</v>
      </c>
    </row>
    <row customHeight="1" ht="11.25">
      <c r="A262" s="0" t="s">
        <v>16</v>
      </c>
      <c r="B262" s="0" t="s">
        <v>3509</v>
      </c>
      <c r="C262" s="0" t="s">
        <v>3510</v>
      </c>
      <c r="D262" s="0" t="s">
        <v>3529</v>
      </c>
      <c r="E262" s="0" t="s">
        <v>3530</v>
      </c>
      <c r="F262" s="0" t="s">
        <v>2809</v>
      </c>
      <c r="G262" s="0" t="s">
        <v>3525</v>
      </c>
    </row>
    <row customHeight="1" ht="11.25">
      <c r="A263" s="0" t="s">
        <v>16</v>
      </c>
      <c r="B263" s="0" t="s">
        <v>3509</v>
      </c>
      <c r="C263" s="0" t="s">
        <v>3510</v>
      </c>
      <c r="D263" s="0" t="s">
        <v>3532</v>
      </c>
      <c r="E263" s="0" t="s">
        <v>3533</v>
      </c>
      <c r="F263" s="0" t="s">
        <v>2809</v>
      </c>
      <c r="G263" s="0" t="s">
        <v>3528</v>
      </c>
    </row>
    <row customHeight="1" ht="11.25">
      <c r="A264" s="0" t="s">
        <v>16</v>
      </c>
      <c r="B264" s="0" t="s">
        <v>3509</v>
      </c>
      <c r="C264" s="0" t="s">
        <v>3510</v>
      </c>
      <c r="D264" s="0" t="s">
        <v>3535</v>
      </c>
      <c r="E264" s="0" t="s">
        <v>3536</v>
      </c>
      <c r="F264" s="0" t="s">
        <v>2809</v>
      </c>
      <c r="G264" s="0" t="s">
        <v>3531</v>
      </c>
    </row>
    <row customHeight="1" ht="11.25">
      <c r="A265" s="0" t="s">
        <v>16</v>
      </c>
      <c r="B265" s="0" t="s">
        <v>3509</v>
      </c>
      <c r="C265" s="0" t="s">
        <v>3510</v>
      </c>
      <c r="D265" s="0" t="s">
        <v>3509</v>
      </c>
      <c r="E265" s="0" t="s">
        <v>3510</v>
      </c>
      <c r="F265" s="0" t="s">
        <v>2806</v>
      </c>
      <c r="G265" s="0" t="s">
        <v>3534</v>
      </c>
    </row>
    <row customHeight="1" ht="11.25">
      <c r="A266" s="0" t="s">
        <v>16</v>
      </c>
      <c r="B266" s="0" t="s">
        <v>3509</v>
      </c>
      <c r="C266" s="0" t="s">
        <v>3510</v>
      </c>
      <c r="D266" s="0" t="s">
        <v>3539</v>
      </c>
      <c r="E266" s="0" t="s">
        <v>3540</v>
      </c>
      <c r="F266" s="0" t="s">
        <v>2809</v>
      </c>
      <c r="G266" s="0" t="s">
        <v>3537</v>
      </c>
    </row>
    <row customHeight="1" ht="11.25">
      <c r="A267" s="0" t="s">
        <v>16</v>
      </c>
      <c r="B267" s="0" t="s">
        <v>3542</v>
      </c>
      <c r="C267" s="0" t="s">
        <v>3543</v>
      </c>
      <c r="D267" s="0" t="s">
        <v>3544</v>
      </c>
      <c r="E267" s="0" t="s">
        <v>3545</v>
      </c>
      <c r="F267" s="0" t="s">
        <v>2809</v>
      </c>
      <c r="G267" s="0" t="s">
        <v>3538</v>
      </c>
    </row>
    <row customHeight="1" ht="11.25">
      <c r="A268" s="0" t="s">
        <v>16</v>
      </c>
      <c r="B268" s="0" t="s">
        <v>3542</v>
      </c>
      <c r="C268" s="0" t="s">
        <v>3543</v>
      </c>
      <c r="D268" s="0" t="s">
        <v>3547</v>
      </c>
      <c r="E268" s="0" t="s">
        <v>3548</v>
      </c>
      <c r="F268" s="0" t="s">
        <v>2809</v>
      </c>
      <c r="G268" s="0" t="s">
        <v>3541</v>
      </c>
    </row>
    <row customHeight="1" ht="11.25">
      <c r="A269" s="0" t="s">
        <v>16</v>
      </c>
      <c r="B269" s="0" t="s">
        <v>3542</v>
      </c>
      <c r="C269" s="0" t="s">
        <v>3543</v>
      </c>
      <c r="D269" s="0" t="s">
        <v>3550</v>
      </c>
      <c r="E269" s="0" t="s">
        <v>3551</v>
      </c>
      <c r="F269" s="0" t="s">
        <v>2809</v>
      </c>
      <c r="G269" s="0" t="s">
        <v>3546</v>
      </c>
    </row>
    <row customHeight="1" ht="11.25">
      <c r="A270" s="0" t="s">
        <v>16</v>
      </c>
      <c r="B270" s="0" t="s">
        <v>3542</v>
      </c>
      <c r="C270" s="0" t="s">
        <v>3543</v>
      </c>
      <c r="D270" s="0" t="s">
        <v>3553</v>
      </c>
      <c r="E270" s="0" t="s">
        <v>3554</v>
      </c>
      <c r="F270" s="0" t="s">
        <v>2809</v>
      </c>
      <c r="G270" s="0" t="s">
        <v>3549</v>
      </c>
    </row>
    <row customHeight="1" ht="11.25">
      <c r="A271" s="0" t="s">
        <v>16</v>
      </c>
      <c r="B271" s="0" t="s">
        <v>3542</v>
      </c>
      <c r="C271" s="0" t="s">
        <v>3543</v>
      </c>
      <c r="D271" s="0" t="s">
        <v>2834</v>
      </c>
      <c r="E271" s="0" t="s">
        <v>3556</v>
      </c>
      <c r="F271" s="0" t="s">
        <v>2809</v>
      </c>
      <c r="G271" s="0" t="s">
        <v>3552</v>
      </c>
    </row>
    <row customHeight="1" ht="11.25">
      <c r="A272" s="0" t="s">
        <v>16</v>
      </c>
      <c r="B272" s="0" t="s">
        <v>3542</v>
      </c>
      <c r="C272" s="0" t="s">
        <v>3543</v>
      </c>
      <c r="D272" s="0" t="s">
        <v>3558</v>
      </c>
      <c r="E272" s="0" t="s">
        <v>3559</v>
      </c>
      <c r="F272" s="0" t="s">
        <v>2809</v>
      </c>
      <c r="G272" s="0" t="s">
        <v>3555</v>
      </c>
    </row>
    <row customHeight="1" ht="11.25">
      <c r="A273" s="0" t="s">
        <v>16</v>
      </c>
      <c r="B273" s="0" t="s">
        <v>3542</v>
      </c>
      <c r="C273" s="0" t="s">
        <v>3543</v>
      </c>
      <c r="D273" s="0" t="s">
        <v>3561</v>
      </c>
      <c r="E273" s="0" t="s">
        <v>3562</v>
      </c>
      <c r="F273" s="0" t="s">
        <v>2809</v>
      </c>
      <c r="G273" s="0" t="s">
        <v>3557</v>
      </c>
    </row>
    <row customHeight="1" ht="11.25">
      <c r="A274" s="0" t="s">
        <v>16</v>
      </c>
      <c r="B274" s="0" t="s">
        <v>3542</v>
      </c>
      <c r="C274" s="0" t="s">
        <v>3543</v>
      </c>
      <c r="D274" s="0" t="s">
        <v>3564</v>
      </c>
      <c r="E274" s="0" t="s">
        <v>3565</v>
      </c>
      <c r="F274" s="0" t="s">
        <v>2809</v>
      </c>
      <c r="G274" s="0" t="s">
        <v>3560</v>
      </c>
    </row>
    <row customHeight="1" ht="11.25">
      <c r="A275" s="0" t="s">
        <v>16</v>
      </c>
      <c r="B275" s="0" t="s">
        <v>3542</v>
      </c>
      <c r="C275" s="0" t="s">
        <v>3543</v>
      </c>
      <c r="D275" s="0" t="s">
        <v>3567</v>
      </c>
      <c r="E275" s="0" t="s">
        <v>3568</v>
      </c>
      <c r="F275" s="0" t="s">
        <v>2809</v>
      </c>
      <c r="G275" s="0" t="s">
        <v>3563</v>
      </c>
    </row>
    <row customHeight="1" ht="11.25">
      <c r="A276" s="0" t="s">
        <v>16</v>
      </c>
      <c r="B276" s="0" t="s">
        <v>3542</v>
      </c>
      <c r="C276" s="0" t="s">
        <v>3543</v>
      </c>
      <c r="D276" s="0" t="s">
        <v>3570</v>
      </c>
      <c r="E276" s="0" t="s">
        <v>3571</v>
      </c>
      <c r="F276" s="0" t="s">
        <v>2809</v>
      </c>
      <c r="G276" s="0" t="s">
        <v>3566</v>
      </c>
    </row>
    <row customHeight="1" ht="11.25">
      <c r="A277" s="0" t="s">
        <v>16</v>
      </c>
      <c r="B277" s="0" t="s">
        <v>3542</v>
      </c>
      <c r="C277" s="0" t="s">
        <v>3543</v>
      </c>
      <c r="D277" s="0" t="s">
        <v>3573</v>
      </c>
      <c r="E277" s="0" t="s">
        <v>3574</v>
      </c>
      <c r="F277" s="0" t="s">
        <v>2809</v>
      </c>
      <c r="G277" s="0" t="s">
        <v>3569</v>
      </c>
    </row>
    <row customHeight="1" ht="11.25">
      <c r="A278" s="0" t="s">
        <v>16</v>
      </c>
      <c r="B278" s="0" t="s">
        <v>3542</v>
      </c>
      <c r="C278" s="0" t="s">
        <v>3543</v>
      </c>
      <c r="D278" s="0" t="s">
        <v>3576</v>
      </c>
      <c r="E278" s="0" t="s">
        <v>3577</v>
      </c>
      <c r="F278" s="0" t="s">
        <v>2809</v>
      </c>
      <c r="G278" s="0" t="s">
        <v>3572</v>
      </c>
    </row>
    <row customHeight="1" ht="11.25">
      <c r="A279" s="0" t="s">
        <v>16</v>
      </c>
      <c r="B279" s="0" t="s">
        <v>3542</v>
      </c>
      <c r="C279" s="0" t="s">
        <v>3543</v>
      </c>
      <c r="D279" s="0" t="s">
        <v>3579</v>
      </c>
      <c r="E279" s="0" t="s">
        <v>3580</v>
      </c>
      <c r="F279" s="0" t="s">
        <v>2809</v>
      </c>
      <c r="G279" s="0" t="s">
        <v>3575</v>
      </c>
    </row>
    <row customHeight="1" ht="11.25">
      <c r="A280" s="0" t="s">
        <v>16</v>
      </c>
      <c r="B280" s="0" t="s">
        <v>3542</v>
      </c>
      <c r="C280" s="0" t="s">
        <v>3543</v>
      </c>
      <c r="D280" s="0" t="s">
        <v>3582</v>
      </c>
      <c r="E280" s="0" t="s">
        <v>3583</v>
      </c>
      <c r="F280" s="0" t="s">
        <v>2809</v>
      </c>
      <c r="G280" s="0" t="s">
        <v>3578</v>
      </c>
    </row>
    <row customHeight="1" ht="11.25">
      <c r="A281" s="0" t="s">
        <v>16</v>
      </c>
      <c r="B281" s="0" t="s">
        <v>3542</v>
      </c>
      <c r="C281" s="0" t="s">
        <v>3543</v>
      </c>
      <c r="D281" s="0" t="s">
        <v>3585</v>
      </c>
      <c r="E281" s="0" t="s">
        <v>3586</v>
      </c>
      <c r="F281" s="0" t="s">
        <v>2809</v>
      </c>
      <c r="G281" s="0" t="s">
        <v>3581</v>
      </c>
    </row>
    <row customHeight="1" ht="11.25">
      <c r="A282" s="0" t="s">
        <v>16</v>
      </c>
      <c r="B282" s="0" t="s">
        <v>3542</v>
      </c>
      <c r="C282" s="0" t="s">
        <v>3543</v>
      </c>
      <c r="D282" s="0" t="s">
        <v>3542</v>
      </c>
      <c r="E282" s="0" t="s">
        <v>3543</v>
      </c>
      <c r="F282" s="0" t="s">
        <v>2806</v>
      </c>
      <c r="G282" s="0" t="s">
        <v>3584</v>
      </c>
    </row>
    <row customHeight="1" ht="11.25">
      <c r="A283" s="0" t="s">
        <v>16</v>
      </c>
      <c r="B283" s="0" t="s">
        <v>3589</v>
      </c>
      <c r="C283" s="0" t="s">
        <v>3590</v>
      </c>
      <c r="D283" s="0" t="s">
        <v>3591</v>
      </c>
      <c r="E283" s="0" t="s">
        <v>3592</v>
      </c>
      <c r="F283" s="0" t="s">
        <v>2809</v>
      </c>
      <c r="G283" s="0" t="s">
        <v>3587</v>
      </c>
    </row>
    <row customHeight="1" ht="11.25">
      <c r="A284" s="0" t="s">
        <v>16</v>
      </c>
      <c r="B284" s="0" t="s">
        <v>3589</v>
      </c>
      <c r="C284" s="0" t="s">
        <v>3590</v>
      </c>
      <c r="D284" s="0" t="s">
        <v>3594</v>
      </c>
      <c r="E284" s="0" t="s">
        <v>3595</v>
      </c>
      <c r="F284" s="0" t="s">
        <v>2809</v>
      </c>
      <c r="G284" s="0" t="s">
        <v>3588</v>
      </c>
    </row>
    <row customHeight="1" ht="11.25">
      <c r="A285" s="0" t="s">
        <v>16</v>
      </c>
      <c r="B285" s="0" t="s">
        <v>3589</v>
      </c>
      <c r="C285" s="0" t="s">
        <v>3590</v>
      </c>
      <c r="D285" s="0" t="s">
        <v>2902</v>
      </c>
      <c r="E285" s="0" t="s">
        <v>3597</v>
      </c>
      <c r="F285" s="0" t="s">
        <v>2809</v>
      </c>
      <c r="G285" s="0" t="s">
        <v>3593</v>
      </c>
    </row>
    <row customHeight="1" ht="11.25">
      <c r="A286" s="0" t="s">
        <v>16</v>
      </c>
      <c r="B286" s="0" t="s">
        <v>3589</v>
      </c>
      <c r="C286" s="0" t="s">
        <v>3590</v>
      </c>
      <c r="D286" s="0" t="s">
        <v>3599</v>
      </c>
      <c r="E286" s="0" t="s">
        <v>3600</v>
      </c>
      <c r="F286" s="0" t="s">
        <v>2809</v>
      </c>
      <c r="G286" s="0" t="s">
        <v>3596</v>
      </c>
    </row>
    <row customHeight="1" ht="11.25">
      <c r="A287" s="0" t="s">
        <v>16</v>
      </c>
      <c r="B287" s="0" t="s">
        <v>3589</v>
      </c>
      <c r="C287" s="0" t="s">
        <v>3590</v>
      </c>
      <c r="D287" s="0" t="s">
        <v>3602</v>
      </c>
      <c r="E287" s="0" t="s">
        <v>3603</v>
      </c>
      <c r="F287" s="0" t="s">
        <v>2809</v>
      </c>
      <c r="G287" s="0" t="s">
        <v>3598</v>
      </c>
    </row>
    <row customHeight="1" ht="11.25">
      <c r="A288" s="0" t="s">
        <v>16</v>
      </c>
      <c r="B288" s="0" t="s">
        <v>3589</v>
      </c>
      <c r="C288" s="0" t="s">
        <v>3590</v>
      </c>
      <c r="D288" s="0" t="s">
        <v>3605</v>
      </c>
      <c r="E288" s="0" t="s">
        <v>3606</v>
      </c>
      <c r="F288" s="0" t="s">
        <v>2809</v>
      </c>
      <c r="G288" s="0" t="s">
        <v>3601</v>
      </c>
    </row>
    <row customHeight="1" ht="11.25">
      <c r="A289" s="0" t="s">
        <v>16</v>
      </c>
      <c r="B289" s="0" t="s">
        <v>3589</v>
      </c>
      <c r="C289" s="0" t="s">
        <v>3590</v>
      </c>
      <c r="D289" s="0" t="s">
        <v>3608</v>
      </c>
      <c r="E289" s="0" t="s">
        <v>3609</v>
      </c>
      <c r="F289" s="0" t="s">
        <v>2809</v>
      </c>
      <c r="G289" s="0" t="s">
        <v>3604</v>
      </c>
    </row>
    <row customHeight="1" ht="11.25">
      <c r="A290" s="0" t="s">
        <v>16</v>
      </c>
      <c r="B290" s="0" t="s">
        <v>3589</v>
      </c>
      <c r="C290" s="0" t="s">
        <v>3590</v>
      </c>
      <c r="D290" s="0" t="s">
        <v>3611</v>
      </c>
      <c r="E290" s="0" t="s">
        <v>3612</v>
      </c>
      <c r="F290" s="0" t="s">
        <v>2809</v>
      </c>
      <c r="G290" s="0" t="s">
        <v>3607</v>
      </c>
    </row>
    <row customHeight="1" ht="11.25">
      <c r="A291" s="0" t="s">
        <v>16</v>
      </c>
      <c r="B291" s="0" t="s">
        <v>3589</v>
      </c>
      <c r="C291" s="0" t="s">
        <v>3590</v>
      </c>
      <c r="D291" s="0" t="s">
        <v>3284</v>
      </c>
      <c r="E291" s="0" t="s">
        <v>3614</v>
      </c>
      <c r="F291" s="0" t="s">
        <v>2809</v>
      </c>
      <c r="G291" s="0" t="s">
        <v>3610</v>
      </c>
    </row>
    <row customHeight="1" ht="11.25">
      <c r="A292" s="0" t="s">
        <v>16</v>
      </c>
      <c r="B292" s="0" t="s">
        <v>3589</v>
      </c>
      <c r="C292" s="0" t="s">
        <v>3590</v>
      </c>
      <c r="D292" s="0" t="s">
        <v>3288</v>
      </c>
      <c r="E292" s="0" t="s">
        <v>3616</v>
      </c>
      <c r="F292" s="0" t="s">
        <v>2809</v>
      </c>
      <c r="G292" s="0" t="s">
        <v>3613</v>
      </c>
    </row>
    <row customHeight="1" ht="11.25">
      <c r="A293" s="0" t="s">
        <v>16</v>
      </c>
      <c r="B293" s="0" t="s">
        <v>3589</v>
      </c>
      <c r="C293" s="0" t="s">
        <v>3590</v>
      </c>
      <c r="D293" s="0" t="s">
        <v>3618</v>
      </c>
      <c r="E293" s="0" t="s">
        <v>3619</v>
      </c>
      <c r="F293" s="0" t="s">
        <v>2809</v>
      </c>
      <c r="G293" s="0" t="s">
        <v>3615</v>
      </c>
    </row>
    <row customHeight="1" ht="11.25">
      <c r="A294" s="0" t="s">
        <v>16</v>
      </c>
      <c r="B294" s="0" t="s">
        <v>3589</v>
      </c>
      <c r="C294" s="0" t="s">
        <v>3590</v>
      </c>
      <c r="D294" s="0" t="s">
        <v>3621</v>
      </c>
      <c r="E294" s="0" t="s">
        <v>3622</v>
      </c>
      <c r="F294" s="0" t="s">
        <v>2809</v>
      </c>
      <c r="G294" s="0" t="s">
        <v>3617</v>
      </c>
    </row>
    <row customHeight="1" ht="11.25">
      <c r="A295" s="0" t="s">
        <v>16</v>
      </c>
      <c r="B295" s="0" t="s">
        <v>3589</v>
      </c>
      <c r="C295" s="0" t="s">
        <v>3590</v>
      </c>
      <c r="D295" s="0" t="s">
        <v>3624</v>
      </c>
      <c r="E295" s="0" t="s">
        <v>3625</v>
      </c>
      <c r="F295" s="0" t="s">
        <v>2809</v>
      </c>
      <c r="G295" s="0" t="s">
        <v>3620</v>
      </c>
    </row>
    <row customHeight="1" ht="11.25">
      <c r="A296" s="0" t="s">
        <v>16</v>
      </c>
      <c r="B296" s="0" t="s">
        <v>3589</v>
      </c>
      <c r="C296" s="0" t="s">
        <v>3590</v>
      </c>
      <c r="D296" s="0" t="s">
        <v>3589</v>
      </c>
      <c r="E296" s="0" t="s">
        <v>3590</v>
      </c>
      <c r="F296" s="0" t="s">
        <v>2806</v>
      </c>
      <c r="G296" s="0" t="s">
        <v>3623</v>
      </c>
    </row>
    <row customHeight="1" ht="11.25">
      <c r="A297" s="0" t="s">
        <v>16</v>
      </c>
      <c r="B297" s="0" t="s">
        <v>3589</v>
      </c>
      <c r="C297" s="0" t="s">
        <v>3590</v>
      </c>
      <c r="D297" s="0" t="s">
        <v>3628</v>
      </c>
      <c r="E297" s="0" t="s">
        <v>3629</v>
      </c>
      <c r="F297" s="0" t="s">
        <v>2809</v>
      </c>
      <c r="G297" s="0" t="s">
        <v>3626</v>
      </c>
    </row>
    <row customHeight="1" ht="11.25">
      <c r="A298" s="0" t="s">
        <v>16</v>
      </c>
      <c r="B298" s="0" t="s">
        <v>3631</v>
      </c>
      <c r="C298" s="0" t="s">
        <v>3632</v>
      </c>
      <c r="D298" s="0" t="s">
        <v>3631</v>
      </c>
      <c r="E298" s="0" t="s">
        <v>3632</v>
      </c>
      <c r="F298" s="0" t="s">
        <v>2987</v>
      </c>
      <c r="G298" s="0" t="s">
        <v>3627</v>
      </c>
    </row>
    <row customHeight="1" ht="11.25">
      <c r="A299" s="0" t="s">
        <v>16</v>
      </c>
      <c r="B299" s="0" t="s">
        <v>3633</v>
      </c>
      <c r="C299" s="0" t="s">
        <v>3634</v>
      </c>
      <c r="D299" s="0" t="s">
        <v>3633</v>
      </c>
      <c r="E299" s="0" t="s">
        <v>3634</v>
      </c>
      <c r="F299" s="0" t="s">
        <v>2987</v>
      </c>
      <c r="G299" s="0" t="s">
        <v>3630</v>
      </c>
    </row>
    <row customHeight="1" ht="11.25">
      <c r="A300" s="0" t="s">
        <v>16</v>
      </c>
      <c r="B300" s="0" t="s">
        <v>102</v>
      </c>
      <c r="C300" s="0" t="s">
        <v>103</v>
      </c>
      <c r="D300" s="0" t="s">
        <v>102</v>
      </c>
      <c r="E300" s="0" t="s">
        <v>103</v>
      </c>
      <c r="F300" s="0" t="s">
        <v>2987</v>
      </c>
      <c r="G300" s="0" t="s">
        <v>101</v>
      </c>
    </row>
    <row customHeight="1" ht="11.25">
      <c r="A301" s="0" t="s">
        <v>16</v>
      </c>
      <c r="B301" s="0" t="s">
        <v>3637</v>
      </c>
      <c r="C301" s="0" t="s">
        <v>3638</v>
      </c>
      <c r="D301" s="0" t="s">
        <v>3637</v>
      </c>
      <c r="E301" s="0" t="s">
        <v>3638</v>
      </c>
      <c r="F301" s="0" t="s">
        <v>2987</v>
      </c>
      <c r="G301" s="0" t="s">
        <v>3635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1F6A9-D4B6-C4FB-A19F-0.912954A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3693</v>
      </c>
      <c r="B1" s="836" t="s">
        <v>3694</v>
      </c>
      <c r="C1" s="836" t="s">
        <v>1202</v>
      </c>
    </row>
    <row customHeight="1" ht="11.25">
      <c r="A2" s="836">
        <v>4189678</v>
      </c>
      <c r="B2" s="836" t="s">
        <v>3695</v>
      </c>
      <c r="C2" s="836" t="s">
        <v>3696</v>
      </c>
    </row>
    <row customHeight="1" ht="11.25">
      <c r="A3" s="836">
        <v>4190415</v>
      </c>
      <c r="B3" s="836" t="s">
        <v>3697</v>
      </c>
      <c r="C3" s="836" t="s">
        <v>3696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400DB-4265-12F1-D637-0.68FFFE5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3698</v>
      </c>
      <c r="B1" s="164" t="s">
        <v>3699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16BDE-DFCC-06DC-B889-0.881D0C9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3700</v>
      </c>
      <c r="B1" s="0" t="b">
        <v>1</v>
      </c>
    </row>
    <row customHeight="1" ht="11.25">
      <c r="A2" s="0" t="s">
        <v>3701</v>
      </c>
      <c r="B2" s="0" t="b">
        <v>0</v>
      </c>
    </row>
    <row customHeight="1" ht="11.25">
      <c r="A3" s="0" t="s">
        <v>3702</v>
      </c>
      <c r="B3" s="0" t="b">
        <v>1</v>
      </c>
    </row>
    <row customHeight="1" ht="11.25">
      <c r="A4" s="0" t="s">
        <v>3703</v>
      </c>
      <c r="B4" s="0" t="b">
        <v>0</v>
      </c>
    </row>
    <row customHeight="1" ht="11.25">
      <c r="A5" s="0" t="s">
        <v>3704</v>
      </c>
      <c r="B5" s="0" t="b">
        <v>0</v>
      </c>
    </row>
    <row customHeight="1" ht="11.25">
      <c r="A6" s="0" t="s">
        <v>3705</v>
      </c>
      <c r="B6" s="0" t="b">
        <v>0</v>
      </c>
    </row>
    <row customHeight="1" ht="11.25">
      <c r="A7" s="0" t="s">
        <v>3706</v>
      </c>
      <c r="B7" s="0" t="b">
        <v>0</v>
      </c>
    </row>
    <row customHeight="1" ht="11.25">
      <c r="A8" s="0" t="s">
        <v>3707</v>
      </c>
      <c r="B8" s="0" t="b">
        <v>0</v>
      </c>
    </row>
    <row customHeight="1" ht="11.25">
      <c r="A9" s="0" t="s">
        <v>3708</v>
      </c>
      <c r="B9" s="0" t="b">
        <v>1</v>
      </c>
    </row>
    <row customHeight="1" ht="11.25">
      <c r="A10" s="0" t="s">
        <v>3709</v>
      </c>
      <c r="B10" s="0" t="b">
        <v>0</v>
      </c>
    </row>
    <row customHeight="1" ht="11.25">
      <c r="A11" s="0" t="s">
        <v>3710</v>
      </c>
      <c r="B11" s="0" t="b">
        <v>0</v>
      </c>
    </row>
    <row customHeight="1" ht="11.25">
      <c r="A12" s="0" t="s">
        <v>3711</v>
      </c>
      <c r="B12" s="0" t="b">
        <v>0</v>
      </c>
    </row>
    <row customHeight="1" ht="11.25">
      <c r="A13" s="0" t="s">
        <v>3712</v>
      </c>
      <c r="B13" s="0" t="b">
        <v>0</v>
      </c>
    </row>
    <row customHeight="1" ht="11.25">
      <c r="A14" s="0" t="s">
        <v>3713</v>
      </c>
      <c r="B14" s="0" t="b">
        <v>0</v>
      </c>
    </row>
    <row customHeight="1" ht="11.25">
      <c r="A15" s="0" t="s">
        <v>3714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9DB1D-EAF4-53BA-AA36-0.B3C427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D5DE3-4E7F-25B7-435D-0.A5327C5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3715</v>
      </c>
      <c r="B1" s="68" t="s">
        <v>3716</v>
      </c>
    </row>
    <row customHeight="1" ht="11.25">
      <c r="A2" s="65" t="s">
        <v>3717</v>
      </c>
      <c r="B2" s="65" t="s">
        <v>3718</v>
      </c>
    </row>
    <row customHeight="1" ht="11.25">
      <c r="A3" s="65" t="s">
        <v>3719</v>
      </c>
      <c r="B3" s="65" t="s">
        <v>3720</v>
      </c>
    </row>
    <row customHeight="1" ht="11.25">
      <c r="A4" s="65" t="s">
        <v>3721</v>
      </c>
      <c r="B4" s="65" t="s">
        <v>3722</v>
      </c>
    </row>
    <row customHeight="1" ht="11.25">
      <c r="A5" s="65" t="s">
        <v>3723</v>
      </c>
      <c r="B5" s="65" t="s">
        <v>3724</v>
      </c>
    </row>
    <row customHeight="1" ht="11.25">
      <c r="A6" s="65" t="s">
        <v>3725</v>
      </c>
      <c r="B6" s="65" t="s">
        <v>3726</v>
      </c>
    </row>
    <row customHeight="1" ht="11.25">
      <c r="A7" s="65" t="s">
        <v>3727</v>
      </c>
      <c r="B7" s="65" t="s">
        <v>3728</v>
      </c>
    </row>
    <row customHeight="1" ht="11.25">
      <c r="A8" s="65" t="s">
        <v>3729</v>
      </c>
      <c r="B8" s="65" t="s">
        <v>3730</v>
      </c>
    </row>
    <row customHeight="1" ht="11.25">
      <c r="A9" s="65" t="s">
        <v>3731</v>
      </c>
      <c r="B9" s="65" t="s">
        <v>3732</v>
      </c>
    </row>
    <row customHeight="1" ht="11.25">
      <c r="A10" s="65" t="s">
        <v>3733</v>
      </c>
      <c r="B10" s="65" t="s">
        <v>3734</v>
      </c>
    </row>
    <row customHeight="1" ht="11.25">
      <c r="A11" s="65" t="s">
        <v>3735</v>
      </c>
      <c r="B11" s="65" t="s">
        <v>3736</v>
      </c>
    </row>
    <row customHeight="1" ht="11.25">
      <c r="A12" s="65" t="s">
        <v>3737</v>
      </c>
      <c r="B12" s="65" t="s">
        <v>3738</v>
      </c>
    </row>
    <row customHeight="1" ht="11.25">
      <c r="A13" s="65" t="s">
        <v>3739</v>
      </c>
      <c r="B13" s="65" t="s">
        <v>3740</v>
      </c>
    </row>
    <row customHeight="1" ht="11.25">
      <c r="A14" s="65" t="s">
        <v>3741</v>
      </c>
      <c r="B14" s="65" t="s">
        <v>3742</v>
      </c>
    </row>
    <row customHeight="1" ht="11.25">
      <c r="A15" s="65" t="s">
        <v>3743</v>
      </c>
      <c r="B15" s="65" t="s">
        <v>3744</v>
      </c>
    </row>
    <row customHeight="1" ht="11.25">
      <c r="A16" s="65" t="s">
        <v>3745</v>
      </c>
      <c r="B16" s="65" t="s">
        <v>3746</v>
      </c>
    </row>
    <row customHeight="1" ht="11.25">
      <c r="A17" s="65" t="s">
        <v>3747</v>
      </c>
      <c r="B17" s="65" t="s">
        <v>3748</v>
      </c>
    </row>
    <row customHeight="1" ht="11.25">
      <c r="A18" s="65" t="s">
        <v>3749</v>
      </c>
      <c r="B18" s="65" t="s">
        <v>3750</v>
      </c>
    </row>
    <row customHeight="1" ht="11.25">
      <c r="A19" s="65" t="s">
        <v>3751</v>
      </c>
      <c r="B19" s="65" t="s">
        <v>3752</v>
      </c>
    </row>
    <row customHeight="1" ht="11.25">
      <c r="A20" s="65" t="s">
        <v>3753</v>
      </c>
      <c r="B20" s="65" t="s">
        <v>3754</v>
      </c>
    </row>
    <row customHeight="1" ht="11.25">
      <c r="A21" s="65" t="s">
        <v>3755</v>
      </c>
      <c r="B21" s="65" t="s">
        <v>3756</v>
      </c>
    </row>
    <row customHeight="1" ht="11.25">
      <c r="A22" s="65" t="s">
        <v>3757</v>
      </c>
      <c r="B22" s="65" t="s">
        <v>3758</v>
      </c>
    </row>
    <row customHeight="1" ht="11.25">
      <c r="A23" s="65" t="s">
        <v>3759</v>
      </c>
      <c r="B23" s="65" t="s">
        <v>3760</v>
      </c>
    </row>
    <row customHeight="1" ht="11.25">
      <c r="A24" s="65" t="s">
        <v>3761</v>
      </c>
      <c r="B24" s="65" t="s">
        <v>3762</v>
      </c>
    </row>
    <row customHeight="1" ht="11.25">
      <c r="A25" s="65" t="s">
        <v>3763</v>
      </c>
      <c r="B25" s="65" t="s">
        <v>3764</v>
      </c>
    </row>
    <row customHeight="1" ht="11.25">
      <c r="A26" s="65" t="s">
        <v>3765</v>
      </c>
      <c r="B26" s="65" t="s">
        <v>3766</v>
      </c>
    </row>
    <row customHeight="1" ht="11.25">
      <c r="A27" s="65" t="s">
        <v>3767</v>
      </c>
      <c r="B27" s="65" t="s">
        <v>3768</v>
      </c>
    </row>
    <row customHeight="1" ht="11.25">
      <c r="A28" s="65" t="s">
        <v>3769</v>
      </c>
      <c r="B28" s="65" t="s">
        <v>3770</v>
      </c>
    </row>
    <row customHeight="1" ht="11.25">
      <c r="A29" s="65" t="s">
        <v>3771</v>
      </c>
      <c r="B29" s="65" t="s">
        <v>3772</v>
      </c>
    </row>
    <row customHeight="1" ht="11.25">
      <c r="A30" s="65" t="s">
        <v>3773</v>
      </c>
      <c r="B30" s="65" t="s">
        <v>3774</v>
      </c>
    </row>
    <row customHeight="1" ht="11.25">
      <c r="A31" s="65" t="s">
        <v>3775</v>
      </c>
      <c r="B31" s="65" t="s">
        <v>3776</v>
      </c>
    </row>
    <row customHeight="1" ht="11.25">
      <c r="A32" s="65" t="s">
        <v>3777</v>
      </c>
      <c r="B32" s="65" t="s">
        <v>3778</v>
      </c>
    </row>
    <row customHeight="1" ht="11.25">
      <c r="A33" s="65" t="s">
        <v>3779</v>
      </c>
      <c r="B33" s="65" t="s">
        <v>3780</v>
      </c>
    </row>
    <row customHeight="1" ht="11.25">
      <c r="A34" s="65" t="s">
        <v>3781</v>
      </c>
      <c r="B34" s="65" t="s">
        <v>3782</v>
      </c>
    </row>
    <row customHeight="1" ht="11.25">
      <c r="A35" s="65" t="s">
        <v>3783</v>
      </c>
      <c r="B35" s="65" t="s">
        <v>3784</v>
      </c>
    </row>
    <row customHeight="1" ht="11.25">
      <c r="A36" s="65" t="s">
        <v>3785</v>
      </c>
      <c r="B36" s="65" t="s">
        <v>3786</v>
      </c>
    </row>
    <row customHeight="1" ht="11.25">
      <c r="A37" s="65" t="s">
        <v>3787</v>
      </c>
      <c r="B37" s="65" t="s">
        <v>3788</v>
      </c>
    </row>
    <row customHeight="1" ht="11.25">
      <c r="A38" s="65" t="s">
        <v>3789</v>
      </c>
      <c r="B38" s="65" t="s">
        <v>3790</v>
      </c>
    </row>
    <row customHeight="1" ht="11.25">
      <c r="A39" s="65" t="s">
        <v>3791</v>
      </c>
      <c r="B39" s="65" t="s">
        <v>3792</v>
      </c>
    </row>
    <row customHeight="1" ht="11.25">
      <c r="A40" s="65" t="s">
        <v>3793</v>
      </c>
      <c r="B40" s="65" t="s">
        <v>3794</v>
      </c>
    </row>
    <row customHeight="1" ht="11.25">
      <c r="A41" s="65" t="s">
        <v>3795</v>
      </c>
      <c r="B41" s="65" t="s">
        <v>3796</v>
      </c>
    </row>
    <row customHeight="1" ht="11.25">
      <c r="A42" s="65" t="s">
        <v>3797</v>
      </c>
      <c r="B42" s="65" t="s">
        <v>3798</v>
      </c>
    </row>
    <row customHeight="1" ht="11.25">
      <c r="A43" s="65" t="s">
        <v>3799</v>
      </c>
      <c r="B43" s="65" t="s">
        <v>3800</v>
      </c>
    </row>
    <row customHeight="1" ht="11.25">
      <c r="A44" s="65" t="s">
        <v>3801</v>
      </c>
      <c r="B44" s="65" t="s">
        <v>3802</v>
      </c>
    </row>
    <row customHeight="1" ht="11.25">
      <c r="A45" s="65" t="s">
        <v>3803</v>
      </c>
      <c r="B45" s="65" t="s">
        <v>3804</v>
      </c>
    </row>
    <row customHeight="1" ht="11.25">
      <c r="A46" s="65" t="s">
        <v>3805</v>
      </c>
      <c r="B46" s="65" t="s">
        <v>3806</v>
      </c>
    </row>
    <row customHeight="1" ht="11.25">
      <c r="A47" s="65" t="s">
        <v>3807</v>
      </c>
      <c r="B47" s="65" t="s">
        <v>3808</v>
      </c>
    </row>
    <row customHeight="1" ht="11.25">
      <c r="A48" s="65" t="s">
        <v>3809</v>
      </c>
      <c r="B48" s="65" t="s">
        <v>3810</v>
      </c>
    </row>
    <row customHeight="1" ht="11.25">
      <c r="A49" s="65" t="s">
        <v>3811</v>
      </c>
      <c r="B49" s="65" t="s">
        <v>3812</v>
      </c>
    </row>
    <row customHeight="1" ht="11.25">
      <c r="A50" s="65" t="s">
        <v>3813</v>
      </c>
      <c r="B50" s="65" t="s">
        <v>3814</v>
      </c>
    </row>
    <row customHeight="1" ht="11.25">
      <c r="A51" s="65" t="s">
        <v>3815</v>
      </c>
      <c r="B51" s="65" t="s">
        <v>3816</v>
      </c>
    </row>
    <row customHeight="1" ht="11.25">
      <c r="A52" s="65" t="s">
        <v>3817</v>
      </c>
      <c r="B52" s="65" t="s">
        <v>3818</v>
      </c>
    </row>
    <row customHeight="1" ht="11.25">
      <c r="A53" s="65" t="s">
        <v>3819</v>
      </c>
      <c r="B53" s="65" t="s">
        <v>3820</v>
      </c>
    </row>
    <row customHeight="1" ht="11.25">
      <c r="A54" s="65" t="s">
        <v>3821</v>
      </c>
      <c r="B54" s="65" t="s">
        <v>3822</v>
      </c>
    </row>
    <row customHeight="1" ht="11.25">
      <c r="A55" s="65" t="s">
        <v>3823</v>
      </c>
      <c r="B55" s="65" t="s">
        <v>3824</v>
      </c>
    </row>
    <row customHeight="1" ht="11.25">
      <c r="A56" s="65" t="s">
        <v>3825</v>
      </c>
      <c r="B56" s="65" t="s">
        <v>3826</v>
      </c>
    </row>
    <row customHeight="1" ht="11.25">
      <c r="A57" s="65" t="s">
        <v>3827</v>
      </c>
      <c r="B57" s="65" t="s">
        <v>3828</v>
      </c>
    </row>
    <row customHeight="1" ht="11.25">
      <c r="A58" s="65" t="s">
        <v>3829</v>
      </c>
      <c r="B58" s="65" t="s">
        <v>3830</v>
      </c>
    </row>
    <row customHeight="1" ht="11.25">
      <c r="A59" s="65" t="s">
        <v>3831</v>
      </c>
      <c r="B59" s="65" t="s">
        <v>3832</v>
      </c>
    </row>
    <row customHeight="1" ht="11.25">
      <c r="A60" s="65" t="s">
        <v>3833</v>
      </c>
      <c r="B60" s="65" t="s">
        <v>3834</v>
      </c>
    </row>
    <row customHeight="1" ht="11.25">
      <c r="A61" s="65"/>
      <c r="B61" s="65" t="s">
        <v>3835</v>
      </c>
    </row>
    <row customHeight="1" ht="11.25">
      <c r="A62" s="65"/>
      <c r="B62" s="65" t="s">
        <v>3836</v>
      </c>
    </row>
    <row customHeight="1" ht="11.25">
      <c r="A63" s="65"/>
      <c r="B63" s="65" t="s">
        <v>3837</v>
      </c>
    </row>
    <row customHeight="1" ht="11.25">
      <c r="A64" s="65"/>
      <c r="B64" s="65" t="s">
        <v>3838</v>
      </c>
    </row>
    <row customHeight="1" ht="11.25">
      <c r="A65" s="65"/>
      <c r="B65" s="65" t="s">
        <v>3839</v>
      </c>
    </row>
    <row customHeight="1" ht="11.25">
      <c r="A66" s="65"/>
      <c r="B66" s="65" t="s">
        <v>3840</v>
      </c>
    </row>
    <row customHeight="1" ht="11.25">
      <c r="A67" s="65"/>
      <c r="B67" s="65" t="s">
        <v>3841</v>
      </c>
    </row>
    <row customHeight="1" ht="11.25">
      <c r="A68" s="65"/>
      <c r="B68" s="65" t="s">
        <v>3842</v>
      </c>
    </row>
    <row customHeight="1" ht="11.25">
      <c r="A69" s="65"/>
      <c r="B69" s="65" t="s">
        <v>3843</v>
      </c>
    </row>
    <row customHeight="1" ht="11.25">
      <c r="A70" s="65"/>
      <c r="B70" s="65" t="s">
        <v>3844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EBC44-132E-32EA-7B73-0.E4D79F4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3845</v>
      </c>
    </row>
    <row customHeight="1" ht="90">
      <c r="B2" s="95" t="s">
        <v>3846</v>
      </c>
    </row>
    <row customHeight="1" ht="67.5">
      <c r="B3" s="95" t="s">
        <v>3847</v>
      </c>
    </row>
    <row customHeight="1" ht="33.75">
      <c r="B4" s="95" t="s">
        <v>3848</v>
      </c>
    </row>
    <row customHeight="1" ht="11.25">
      <c r="B5" s="95" t="s">
        <v>3849</v>
      </c>
    </row>
    <row customHeight="1" ht="22.5">
      <c r="B6" s="95" t="s">
        <v>3850</v>
      </c>
    </row>
    <row customHeight="1" ht="22.5">
      <c r="B7" s="95" t="s">
        <v>3851</v>
      </c>
    </row>
    <row customHeight="1" ht="22.5">
      <c r="B8" s="95" t="s">
        <v>3852</v>
      </c>
    </row>
    <row customHeight="1" ht="22.5">
      <c r="B9" s="95" t="s">
        <v>3853</v>
      </c>
    </row>
    <row customHeight="1" ht="56.25">
      <c r="B10" s="95" t="s">
        <v>3854</v>
      </c>
    </row>
    <row customHeight="1" ht="12.75">
      <c r="B11" s="160" t="s">
        <v>3855</v>
      </c>
    </row>
    <row customHeight="1" ht="11.25">
      <c r="B12" s="94" t="s">
        <v>3856</v>
      </c>
    </row>
    <row customHeight="1" ht="22.5">
      <c r="B13" s="95" t="s">
        <v>3857</v>
      </c>
    </row>
    <row customHeight="1" ht="67.5">
      <c r="B14" s="95" t="s">
        <v>3858</v>
      </c>
    </row>
    <row customHeight="1" ht="22.5">
      <c r="B15" s="95" t="s">
        <v>3859</v>
      </c>
    </row>
    <row customHeight="1" ht="11.25">
      <c r="B16" s="94" t="s">
        <v>3860</v>
      </c>
      <c r="D16" s="101"/>
    </row>
    <row customHeight="1" ht="33.75">
      <c r="B17" s="95" t="s">
        <v>3861</v>
      </c>
    </row>
    <row customHeight="1" ht="33.75">
      <c r="B18" s="95" t="s">
        <v>3862</v>
      </c>
    </row>
    <row customHeight="1" ht="11.25">
      <c r="B19" s="95" t="s">
        <v>3863</v>
      </c>
    </row>
    <row customHeight="1" ht="33.75">
      <c r="B20" s="95" t="s">
        <v>3864</v>
      </c>
    </row>
    <row customHeight="1" ht="11.25">
      <c r="B21" s="94" t="s">
        <v>3865</v>
      </c>
    </row>
    <row customHeight="1" ht="11.25">
      <c r="B22" s="95" t="s">
        <v>3866</v>
      </c>
    </row>
    <row r="24" customHeight="1" ht="22.5">
      <c r="B24" s="162" t="s">
        <v>3867</v>
      </c>
    </row>
    <row r="26" customHeight="1" ht="11.25">
      <c r="B26" s="94" t="s">
        <v>3868</v>
      </c>
    </row>
    <row customHeight="1" ht="22.5">
      <c r="B27" s="161" t="s">
        <v>428</v>
      </c>
    </row>
    <row customHeight="1" ht="56.25">
      <c r="B28" s="161" t="s">
        <v>3869</v>
      </c>
    </row>
    <row customHeight="1" ht="11.25">
      <c r="B29" s="211" t="s">
        <v>3870</v>
      </c>
    </row>
    <row customHeight="1" ht="22.5">
      <c r="B30" s="161" t="s">
        <v>3871</v>
      </c>
    </row>
    <row r="32" customHeight="1" ht="11.25">
      <c r="A32" s="189"/>
      <c r="B32" s="190" t="s">
        <v>3872</v>
      </c>
    </row>
    <row customHeight="1" ht="14.25">
      <c r="A33" s="191">
        <v>1</v>
      </c>
      <c r="B33" s="192" t="s">
        <v>3873</v>
      </c>
    </row>
    <row customHeight="1" ht="14.25">
      <c r="A34" s="191">
        <v>2</v>
      </c>
      <c r="B34" s="192" t="s">
        <v>3874</v>
      </c>
    </row>
    <row customHeight="1" ht="11.25">
      <c r="B35" s="190" t="s">
        <v>3875</v>
      </c>
    </row>
    <row customHeight="1" ht="11.25">
      <c r="B36" s="192" t="s">
        <v>3876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DD6B5-B4F3-617B-A247-0.5DBBF38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384</v>
      </c>
      <c r="I1" s="2218"/>
      <c r="V1" s="1608" t="s">
        <v>14</v>
      </c>
    </row>
    <row s="1636" customFormat="1" customHeight="1" ht="14.25" hidden="1">
      <c r="C2" s="1620"/>
      <c r="D2" s="2234" t="s">
        <v>111</v>
      </c>
      <c r="E2" s="2236"/>
      <c r="F2" s="1626"/>
      <c r="G2" s="1621" t="s">
        <v>111</v>
      </c>
      <c r="H2" s="1624"/>
      <c r="I2" s="1622"/>
      <c r="L2" s="1623"/>
      <c r="M2" s="1623"/>
      <c r="N2" s="1623"/>
      <c r="O2" s="1623" t="s">
        <v>414</v>
      </c>
      <c r="P2" s="1623"/>
      <c r="Q2" s="1623"/>
      <c r="R2" s="1625" t="s">
        <v>413</v>
      </c>
      <c r="S2" s="1625" t="s">
        <v>413</v>
      </c>
      <c r="T2" s="1623"/>
      <c r="U2" s="1623"/>
      <c r="V2" s="1619">
        <v>0</v>
      </c>
    </row>
    <row s="1636" customFormat="1" customHeight="1" ht="14.25" hidden="1">
      <c r="C3" s="1620"/>
      <c r="D3" s="2235"/>
      <c r="E3" s="2237"/>
      <c r="F3" s="406"/>
      <c r="G3" s="870"/>
      <c r="H3" s="870" t="s">
        <v>415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388</v>
      </c>
      <c r="I5" s="703"/>
      <c r="J5" s="703"/>
      <c r="L5" s="1615"/>
      <c r="M5" s="1615"/>
      <c r="N5" s="1615"/>
      <c r="O5" s="1615"/>
      <c r="P5" s="1615"/>
      <c r="Q5" s="1615"/>
      <c r="R5" s="1615"/>
      <c r="S5" s="1615"/>
      <c r="T5" s="1615"/>
      <c r="U5" s="1615"/>
      <c r="V5" s="1614">
        <v>5</v>
      </c>
    </row>
    <row customHeight="1" ht="29.25">
      <c r="C6" s="1517"/>
      <c r="D6" s="2238" t="s">
        <v>416</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332</v>
      </c>
      <c r="E10" s="2220"/>
      <c r="F10" s="2220"/>
      <c r="G10" s="2220"/>
      <c r="H10" s="2220"/>
      <c r="I10" s="2220"/>
      <c r="J10" s="2224" t="s">
        <v>333</v>
      </c>
      <c r="V10" s="1608">
        <v>14</v>
      </c>
    </row>
    <row customHeight="1" ht="27.299999999999997">
      <c r="C11" s="1517"/>
      <c r="D11" s="2128" t="s">
        <v>90</v>
      </c>
      <c r="E11" s="2224" t="s">
        <v>107</v>
      </c>
      <c r="F11" s="2193" t="s">
        <v>90</v>
      </c>
      <c r="G11" s="2194"/>
      <c r="H11" s="2176" t="s">
        <v>417</v>
      </c>
      <c r="I11" s="2176" t="s">
        <v>418</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408</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419</v>
      </c>
      <c r="K14" s="1608"/>
      <c r="R14" s="501" t="s">
        <v>413</v>
      </c>
      <c r="S14" s="501" t="s">
        <v>413</v>
      </c>
      <c r="V14" s="1608">
        <v>14</v>
      </c>
    </row>
    <row customHeight="1" ht="14.699999999999998">
      <c r="A15" s="1608"/>
      <c r="C15" s="1517"/>
      <c r="D15" s="2235"/>
      <c r="E15" s="2237"/>
      <c r="F15" s="406"/>
      <c r="G15" s="870"/>
      <c r="H15" s="870" t="s">
        <v>415</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