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1"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ТСО'!$DF$39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ТСО'!$DF$58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REESTR_IP!$A$2:$I$17</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<sst xmlns="http://schemas.openxmlformats.org/spreadsheetml/2006/main" count="16037" uniqueCount="3850">
  <si>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</si>
  <si>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</si>
  <si>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</si>
  <si>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</si>
  <si>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</si>
  <si>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</si>
  <si>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</si>
  <si>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</si>
  <si>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</si>
  <si>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</si>
  <si>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</si>
  <si>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</si>
  <si>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</si>
  <si>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30919929</t>
  </si>
  <si>
    <t>Flag_Row_Size</t>
  </si>
  <si>
    <t>Субъект РФ</t>
  </si>
  <si>
    <t>Тюменская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</si>
  <si>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</si>
  <si>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</si>
  <si>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</si>
  <si>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</si>
  <si>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</si>
  <si>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</si>
  <si>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</si>
  <si>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</si>
  <si>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</si>
  <si>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</si>
  <si>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</si>
  <si>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</si>
  <si>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</si>
  <si>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</si>
  <si>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</si>
  <si>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</si>
  <si>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</si>
  <si>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</si>
  <si>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</si>
  <si>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</si>
  <si>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</si>
  <si>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</si>
  <si>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</si>
  <si>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</si>
  <si>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417/01-21</t>
  </si>
  <si>
    <t>Наименование органа регулирования, принявшего решение об утверждении тарифов</t>
  </si>
  <si>
    <t>Департамент тарифной и ценовой политики Тюменской области</t>
  </si>
  <si>
    <t>Источник официального опубликования решения</t>
  </si>
  <si>
    <t>https://tarif.admtyumen.ru/OIGV/tarif/actions/npa.htm</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</si>
  <si>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</si>
  <si>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</si>
  <si>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"УСТЭК"</t>
  </si>
  <si>
    <t>Наименование (описание) обособленного подразделения</t>
  </si>
  <si>
    <t>ИНН</t>
  </si>
  <si>
    <t>7203420973</t>
  </si>
  <si>
    <t>КПП</t>
  </si>
  <si>
    <t>720301001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</si>
  <si>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</si>
  <si>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</si>
  <si>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</si>
  <si>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</si>
  <si>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</si>
  <si>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</si>
  <si>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</si>
  <si>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</si>
  <si>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</si>
  <si>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</si>
  <si>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</si>
  <si>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</si>
  <si>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</si>
  <si>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</si>
  <si>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</si>
  <si>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</si>
  <si>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</si>
  <si>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</si>
  <si>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625023, Тюменская область, город Тюмень, улица Одесская, дом 5</t>
  </si>
  <si>
    <t>Фамилия, имя, отчество руководителя</t>
  </si>
  <si>
    <t>Лыков Сергей Владимирович</t>
  </si>
  <si>
    <t>Ответственный за заполнение формы</t>
  </si>
  <si>
    <t>Фамилия, имя, отчество</t>
  </si>
  <si>
    <t>Лескова Валентина Владимировна</t>
  </si>
  <si>
    <t>Должность</t>
  </si>
  <si>
    <t>Заместитель начальника отдела экономики и финансов</t>
  </si>
  <si>
    <t>Контактный телефон</t>
  </si>
  <si>
    <t>+7(3452)38-62-10</t>
  </si>
  <si>
    <t>E-mail</t>
  </si>
  <si>
    <t>LeskovaVV@AO-USTEK.RU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</si>
  <si>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</si>
  <si>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</si>
  <si>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</si>
  <si>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</si>
  <si>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</si>
  <si>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</si>
  <si>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</si>
  <si>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</si>
  <si>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</si>
  <si>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</si>
  <si>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</si>
  <si>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</si>
  <si>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</si>
  <si>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</si>
  <si>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</si>
  <si>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</si>
  <si>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</si>
  <si>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299</t>
  </si>
  <si>
    <t>город Тюмень</t>
  </si>
  <si>
    <t>71701000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</si>
  <si>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</si>
  <si>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</si>
  <si>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</si>
  <si>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</si>
  <si>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</si>
  <si>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</si>
  <si>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</si>
  <si>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</si>
  <si>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</si>
  <si>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</si>
  <si>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</si>
  <si>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</si>
  <si>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</si>
  <si>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</si>
  <si>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</si>
  <si>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</si>
  <si>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</si>
  <si>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</si>
  <si>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</si>
  <si>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</si>
  <si>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</si>
  <si>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</si>
  <si>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</si>
  <si>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</si>
  <si>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</si>
  <si>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</si>
  <si>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</si>
  <si>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</si>
  <si>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</si>
  <si>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</si>
  <si>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</si>
  <si>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</si>
  <si>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</si>
  <si>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</si>
  <si>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</si>
  <si>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</si>
  <si>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</si>
  <si>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</si>
  <si>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</si>
  <si>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</si>
  <si>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</si>
  <si>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</si>
  <si>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</si>
  <si>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</si>
  <si>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</si>
  <si>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</si>
  <si>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</si>
  <si>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</si>
  <si>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</si>
  <si>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</si>
  <si>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</si>
  <si>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</si>
  <si>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</si>
  <si>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</si>
  <si>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</si>
  <si>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</si>
  <si>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</si>
  <si>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</si>
  <si>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</si>
  <si>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тепловую энергию (мощность), поставляемую потребителям г. Тюмени на 2026-2030 годы</t>
  </si>
  <si>
    <t>"4190064"; "4190067"; "4190068"; "4190069"; "4190070"; "4190071"; "4190072"; "4190073"</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</si>
  <si>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</si>
  <si>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</si>
  <si>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</si>
  <si>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</si>
  <si>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</si>
  <si>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</si>
  <si>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</si>
  <si>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</si>
  <si>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</si>
  <si>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</si>
  <si>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</si>
  <si>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</si>
  <si>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</si>
  <si>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</si>
  <si>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</si>
  <si>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</si>
  <si>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</si>
  <si>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</si>
  <si>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</si>
  <si>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</si>
  <si>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</si>
  <si>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</si>
  <si>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</si>
  <si>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</si>
  <si>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</si>
  <si>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</si>
  <si>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</si>
  <si>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</si>
  <si>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</si>
  <si>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</si>
  <si>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</si>
  <si>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</si>
  <si>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</si>
  <si>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</si>
  <si>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</si>
  <si>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</si>
  <si>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</si>
  <si>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</si>
  <si>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</si>
  <si>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</si>
  <si>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</si>
  <si>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</si>
  <si>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</si>
  <si>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</si>
  <si>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</si>
  <si>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</si>
  <si>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</si>
  <si>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</si>
  <si>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</si>
  <si>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</si>
  <si>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</si>
  <si>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</si>
  <si>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</si>
  <si>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</si>
  <si>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</si>
  <si>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</si>
  <si>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</si>
  <si>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</si>
  <si>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</si>
  <si>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</si>
  <si>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</si>
  <si>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</si>
  <si>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</si>
  <si>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</si>
  <si>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</si>
  <si>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</si>
  <si>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</si>
  <si>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</si>
  <si>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</si>
  <si>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</si>
  <si>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</si>
  <si>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</si>
  <si>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</si>
  <si>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</si>
  <si>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</si>
  <si>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</si>
  <si>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</si>
  <si>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</si>
  <si>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</si>
  <si>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</si>
  <si>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</si>
  <si>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</si>
  <si>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</si>
  <si>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</si>
  <si>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</si>
  <si>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</si>
  <si>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</si>
  <si>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</si>
  <si>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</si>
  <si>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</si>
  <si>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</si>
  <si>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</si>
  <si>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</si>
  <si>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</si>
  <si>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</si>
  <si>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</si>
  <si>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</si>
  <si>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</si>
  <si>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</si>
  <si>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</si>
  <si>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</si>
  <si>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</si>
  <si>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</si>
  <si>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</si>
  <si>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</si>
  <si>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</si>
  <si>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</si>
  <si>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</si>
  <si>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</si>
  <si>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</si>
  <si>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</si>
  <si>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</si>
  <si>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</si>
  <si>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</si>
  <si>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</si>
  <si>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</si>
  <si>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</si>
  <si>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</si>
  <si>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</si>
  <si>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</si>
  <si>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</si>
  <si>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</si>
  <si>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</si>
  <si>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</si>
  <si>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</si>
  <si>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</si>
  <si>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</si>
  <si>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</si>
  <si>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</si>
  <si>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</si>
  <si>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</si>
  <si>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</si>
  <si>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</si>
  <si>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</si>
  <si>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</si>
  <si>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</si>
  <si>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</si>
  <si>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</si>
  <si>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</si>
  <si>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</si>
  <si>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</si>
  <si>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</si>
  <si>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</si>
  <si>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</si>
  <si>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</si>
  <si>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</si>
  <si>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</si>
  <si>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</si>
  <si>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</si>
  <si>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</si>
  <si>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</si>
  <si>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</si>
  <si>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</si>
  <si>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</si>
  <si>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</si>
  <si>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</si>
  <si>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</si>
  <si>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</si>
  <si>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</si>
  <si>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</si>
  <si>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</si>
  <si>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</si>
  <si>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</si>
  <si>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</si>
  <si>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</si>
  <si>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</si>
  <si>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</si>
  <si>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</si>
  <si>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</si>
  <si>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</si>
  <si>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</si>
  <si>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</si>
  <si>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</si>
  <si>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</si>
  <si>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</si>
  <si>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</si>
  <si>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</si>
  <si>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</si>
  <si>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</si>
  <si>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</si>
  <si>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</si>
  <si>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</si>
  <si>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</si>
  <si>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</si>
  <si>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</si>
  <si>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</si>
  <si>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</si>
  <si>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</si>
  <si>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</si>
  <si>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</si>
  <si>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</si>
  <si>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</si>
  <si>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</si>
  <si>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</si>
  <si>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</si>
  <si>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</si>
  <si>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</si>
  <si>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</si>
  <si>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</si>
  <si>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</si>
  <si>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</si>
  <si>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</si>
  <si>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</si>
  <si>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</si>
  <si>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</si>
  <si>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</si>
  <si>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</si>
  <si>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</si>
  <si>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</si>
  <si>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</si>
  <si>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</si>
  <si>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</si>
  <si>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</si>
  <si>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</si>
  <si>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</si>
  <si>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</si>
  <si>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</si>
  <si>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</si>
  <si>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</si>
  <si>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</si>
  <si>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</si>
  <si>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</si>
  <si>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</si>
  <si>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</si>
  <si>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</si>
  <si>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</si>
  <si>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</si>
  <si>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</si>
  <si>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</si>
  <si>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</si>
  <si>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</si>
  <si>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</si>
  <si>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</si>
  <si>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</si>
  <si>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</si>
  <si>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</si>
  <si>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</si>
  <si>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</si>
  <si>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</si>
  <si>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</si>
  <si>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</si>
  <si>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</si>
  <si>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</si>
  <si>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</si>
  <si>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</si>
  <si>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</si>
  <si>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</si>
  <si>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</si>
  <si>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</si>
  <si>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</si>
  <si>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</si>
  <si>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</si>
  <si>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</si>
  <si>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</si>
  <si>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</si>
  <si>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</si>
  <si>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</si>
  <si>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</si>
  <si>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</si>
  <si>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</si>
  <si>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</si>
  <si>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</si>
  <si>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</si>
  <si>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</si>
  <si>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</si>
  <si>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</si>
  <si>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</si>
  <si>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</si>
  <si>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</si>
  <si>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</si>
  <si>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</si>
  <si>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</si>
  <si>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</si>
  <si>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</si>
  <si>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</si>
  <si>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</si>
  <si>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</si>
  <si>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</si>
  <si>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</si>
  <si>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</si>
  <si>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</si>
  <si>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</si>
  <si>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</si>
  <si>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</si>
  <si>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</si>
  <si>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</si>
  <si>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</si>
  <si>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</si>
  <si>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</si>
  <si>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</si>
  <si>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</si>
  <si>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</si>
  <si>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</si>
  <si>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</si>
  <si>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</si>
  <si>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</si>
  <si>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</si>
  <si>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</si>
  <si>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</si>
  <si>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</si>
  <si>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</si>
  <si>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</si>
  <si>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</si>
  <si>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</si>
  <si>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</si>
  <si>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</si>
  <si>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</si>
  <si>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</si>
  <si>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</si>
  <si>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</si>
  <si>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</si>
  <si>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</si>
  <si>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</si>
  <si>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</si>
  <si>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</si>
  <si>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</si>
  <si>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</si>
  <si>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</si>
  <si>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</si>
  <si>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</si>
  <si>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</si>
  <si>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</si>
  <si>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</si>
  <si>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</si>
  <si>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</si>
  <si>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</si>
  <si>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</si>
  <si>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</si>
  <si>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</si>
  <si>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</si>
  <si>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</si>
  <si>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</si>
  <si>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</si>
  <si>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</si>
  <si>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</si>
  <si>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</si>
  <si>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</si>
  <si>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</si>
  <si>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</si>
  <si>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</si>
  <si>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</si>
  <si>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</si>
  <si>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</si>
  <si>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</si>
  <si>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</si>
  <si>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</si>
  <si>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</si>
  <si>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</si>
  <si>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</si>
  <si>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</si>
  <si>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</si>
  <si>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</si>
  <si>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</si>
  <si>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</si>
  <si>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</si>
  <si>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</si>
  <si>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</si>
  <si>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</si>
  <si>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</si>
  <si>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</si>
  <si>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</si>
  <si>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</si>
  <si>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</si>
  <si>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</si>
  <si>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</si>
  <si>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</si>
  <si>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</si>
  <si>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</si>
  <si>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</si>
  <si>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</si>
  <si>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</si>
  <si>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</si>
  <si>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</si>
  <si>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</si>
  <si>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</si>
  <si>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</si>
  <si>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</si>
  <si>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</si>
  <si>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</si>
  <si>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</si>
  <si>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</si>
  <si>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</si>
  <si>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</si>
  <si>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</si>
  <si>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</si>
  <si>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</si>
  <si>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</si>
  <si>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</si>
  <si>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</si>
  <si>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</si>
  <si>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</si>
  <si>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</si>
  <si>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</si>
  <si>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</si>
  <si>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</si>
  <si>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</si>
  <si>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</si>
  <si>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</si>
  <si>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</si>
  <si>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</si>
  <si>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</si>
  <si>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</si>
  <si>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</si>
  <si>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</si>
  <si>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</si>
  <si>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</si>
  <si>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</si>
  <si>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</si>
  <si>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</si>
  <si>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</si>
  <si>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</si>
  <si>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</si>
  <si>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</si>
  <si>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</si>
  <si>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</si>
  <si>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</si>
  <si>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</si>
  <si>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</si>
  <si>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</si>
  <si>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</si>
  <si>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</si>
  <si>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</si>
  <si>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</si>
  <si>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</si>
  <si>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</si>
  <si>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</si>
  <si>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</si>
  <si>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</si>
  <si>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</si>
  <si>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</si>
  <si>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</si>
  <si>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</si>
  <si>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</si>
  <si>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</si>
  <si>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</si>
  <si>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</si>
  <si>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</si>
  <si>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</si>
  <si>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</si>
  <si>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</si>
  <si>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</si>
  <si>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</si>
  <si>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</si>
  <si>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</si>
  <si>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</si>
  <si>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</si>
  <si>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</si>
  <si>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</si>
  <si>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</si>
  <si>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</si>
  <si>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</si>
  <si>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</si>
  <si>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</si>
  <si>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</si>
  <si>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</si>
  <si>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</si>
  <si>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</si>
  <si>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</si>
  <si>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</si>
  <si>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</si>
  <si>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</si>
  <si>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</si>
  <si>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</si>
  <si>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</si>
  <si>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</si>
  <si>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</si>
  <si>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</si>
  <si>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</si>
  <si>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</si>
  <si>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</si>
  <si>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</si>
  <si>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</si>
  <si>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</si>
  <si>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</si>
  <si>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</si>
  <si>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</si>
  <si>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</si>
  <si>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</si>
  <si>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</si>
  <si>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</si>
  <si>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</si>
  <si>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</si>
  <si>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</si>
  <si>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</si>
  <si>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</si>
  <si>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</si>
  <si>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</si>
  <si>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</si>
  <si>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</si>
  <si>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</si>
  <si>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</si>
  <si>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</si>
  <si>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</si>
  <si>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</si>
  <si>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</si>
  <si>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</si>
  <si>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</si>
  <si>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</si>
  <si>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</si>
  <si>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</si>
  <si>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</si>
  <si>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</si>
  <si>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</si>
  <si>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</si>
  <si>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</si>
  <si>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</si>
  <si>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</si>
  <si>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</si>
  <si>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</si>
  <si>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</si>
  <si>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</si>
  <si>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</si>
  <si>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</si>
  <si>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</si>
  <si>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</si>
  <si>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</si>
  <si>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</si>
  <si>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</si>
  <si>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</si>
  <si>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</si>
  <si>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</si>
  <si>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</si>
  <si>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</si>
  <si>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</si>
  <si>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</si>
  <si>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</si>
  <si>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</si>
  <si>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</si>
  <si>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</si>
  <si>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</si>
  <si>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</si>
  <si>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</si>
  <si>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</si>
  <si>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</si>
  <si>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</si>
  <si>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</si>
  <si>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</si>
  <si>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</si>
  <si>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</si>
  <si>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</si>
  <si>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</si>
  <si>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</si>
  <si>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</si>
  <si>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</si>
  <si>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</si>
  <si>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</si>
  <si>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</si>
  <si>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</si>
  <si>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</si>
  <si>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</si>
  <si>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</si>
  <si>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</si>
  <si>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</si>
  <si>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</si>
  <si>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</si>
  <si>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</si>
  <si>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</si>
  <si>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</si>
  <si>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</si>
  <si>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</si>
  <si>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</si>
  <si>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</si>
  <si>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</si>
  <si>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</si>
  <si>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</si>
  <si>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</si>
  <si>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</si>
  <si>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</si>
  <si>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</si>
  <si>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</si>
  <si>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</si>
  <si>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</si>
  <si>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</si>
  <si>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</si>
  <si>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</si>
  <si>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</si>
  <si>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</si>
  <si>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</si>
  <si>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</si>
  <si>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</si>
  <si>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</si>
  <si>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</si>
  <si>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</si>
  <si>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</si>
  <si>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</si>
  <si>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</si>
  <si>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</si>
  <si>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</si>
  <si>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</si>
  <si>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</si>
  <si>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</si>
  <si>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</si>
  <si>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</si>
  <si>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</si>
  <si>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</si>
  <si>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</si>
  <si>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</si>
  <si>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</si>
  <si>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</si>
  <si>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</si>
  <si>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</si>
  <si>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</si>
  <si>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</si>
  <si>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</si>
  <si>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</si>
  <si>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</si>
  <si>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</si>
  <si>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</si>
  <si>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</si>
  <si>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</si>
  <si>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</si>
  <si>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</si>
  <si>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</si>
  <si>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</si>
  <si>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</si>
  <si>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</si>
  <si>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</si>
  <si>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</si>
  <si>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</si>
  <si>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</si>
  <si>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</si>
  <si>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</si>
  <si>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</si>
  <si>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</si>
  <si>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</si>
  <si>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</si>
  <si>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</si>
  <si>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</si>
  <si>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</si>
  <si>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</si>
  <si>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</si>
  <si>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</si>
  <si>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</si>
  <si>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</si>
  <si>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</si>
  <si>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</si>
  <si>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</si>
  <si>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</si>
  <si>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</si>
  <si>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</si>
  <si>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</si>
  <si>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</si>
  <si>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</si>
  <si>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</si>
  <si>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</si>
  <si>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</si>
  <si>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</si>
  <si>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</si>
  <si>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</si>
  <si>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</si>
  <si>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</si>
  <si>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</si>
  <si>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</si>
  <si>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</si>
  <si>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</si>
  <si>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</si>
  <si>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</si>
  <si>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</si>
  <si>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</si>
  <si>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</si>
  <si>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</si>
  <si>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</si>
  <si>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</si>
  <si>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</si>
  <si>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</si>
  <si>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</si>
  <si>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</si>
  <si>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</si>
  <si>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</si>
  <si>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</si>
  <si>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</si>
  <si>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</si>
  <si>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</si>
  <si>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</si>
  <si>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</si>
  <si>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</si>
  <si>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</si>
  <si>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</si>
  <si>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</si>
  <si>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</si>
  <si>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</si>
  <si>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</si>
  <si>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</si>
  <si>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</si>
  <si>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</si>
  <si>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</si>
  <si>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</si>
  <si>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</si>
  <si>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</si>
  <si>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</si>
  <si>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</si>
  <si>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</si>
  <si>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</si>
  <si>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</si>
  <si>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</si>
  <si>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</si>
  <si>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</si>
  <si>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</si>
  <si>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</si>
  <si>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</si>
  <si>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</si>
  <si>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</si>
  <si>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</si>
  <si>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</si>
  <si>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</si>
  <si>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</si>
  <si>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</si>
  <si>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</si>
  <si>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</si>
  <si>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</si>
  <si>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</si>
  <si>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</si>
  <si>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</si>
  <si>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</si>
  <si>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</si>
  <si>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</si>
  <si>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</si>
  <si>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</si>
  <si>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</si>
  <si>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</si>
  <si>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</si>
  <si>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</si>
  <si>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</si>
  <si>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</si>
  <si>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</si>
  <si>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</si>
  <si>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</si>
  <si>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</si>
  <si>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</si>
  <si>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</si>
  <si>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</si>
  <si>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</si>
  <si>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</si>
  <si>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</si>
  <si>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</si>
  <si>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</si>
  <si>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</si>
  <si>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</si>
  <si>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</si>
  <si>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</si>
  <si>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</si>
  <si>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</si>
  <si>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</si>
  <si>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</si>
  <si>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</si>
  <si>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</si>
  <si>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</si>
  <si>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</si>
  <si>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</si>
  <si>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</si>
  <si>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</si>
  <si>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</si>
  <si>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</si>
  <si>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</si>
  <si>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</si>
  <si>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</si>
  <si>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</si>
  <si>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</si>
  <si>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</si>
  <si>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</si>
  <si>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</si>
  <si>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</si>
  <si>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</si>
  <si>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</si>
  <si>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</si>
  <si>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</si>
  <si>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</si>
  <si>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</si>
  <si>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</si>
  <si>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</si>
  <si>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</si>
  <si>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</si>
  <si>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</si>
  <si>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</si>
  <si>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</si>
  <si>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</si>
  <si>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</si>
  <si>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</si>
  <si>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</si>
  <si>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</si>
  <si>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</si>
  <si>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</si>
  <si>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</si>
  <si>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</si>
  <si>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</si>
  <si>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</si>
  <si>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</si>
  <si>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</si>
  <si>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</si>
  <si>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</si>
  <si>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</si>
  <si>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</si>
  <si>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</si>
  <si>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</si>
  <si>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</si>
  <si>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</si>
  <si>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</si>
  <si>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</si>
  <si>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</si>
  <si>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</si>
  <si>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</si>
  <si>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</si>
  <si>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</si>
  <si>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</si>
  <si>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</si>
  <si>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</si>
  <si>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</si>
  <si>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</si>
  <si>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</si>
  <si>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</si>
  <si>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</si>
  <si>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</si>
  <si>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</si>
  <si>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</si>
  <si>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</si>
  <si>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</si>
  <si>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</si>
  <si>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</si>
  <si>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</si>
  <si>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</si>
  <si>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</si>
  <si>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</si>
  <si>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</si>
  <si>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</si>
  <si>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</si>
  <si>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</si>
  <si>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</si>
  <si>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</si>
  <si>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</si>
  <si>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</si>
  <si>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</si>
  <si>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</si>
  <si>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</si>
  <si>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</si>
  <si>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</si>
  <si>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</si>
  <si>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</si>
  <si>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</si>
  <si>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</si>
  <si>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</si>
  <si>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</si>
  <si>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</si>
  <si>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</si>
  <si>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</si>
  <si>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</si>
  <si>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</si>
  <si>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</si>
  <si>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</si>
  <si>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</si>
  <si>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</si>
  <si>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</si>
  <si>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</si>
  <si>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</si>
  <si>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</si>
  <si>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</si>
  <si>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</si>
  <si>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</si>
  <si>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</si>
  <si>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</si>
  <si>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</si>
  <si>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</si>
  <si>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</si>
  <si>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</si>
  <si>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</si>
  <si>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</si>
  <si>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</si>
  <si>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</si>
  <si>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</si>
  <si>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</si>
  <si>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</si>
  <si>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</si>
  <si>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</si>
  <si>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</si>
  <si>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</si>
  <si>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</si>
  <si>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</si>
  <si>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</si>
  <si>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</si>
  <si>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</si>
  <si>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</si>
  <si>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</si>
  <si>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</si>
  <si>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</si>
  <si>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</si>
  <si>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</si>
  <si>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</si>
  <si>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</si>
  <si>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</si>
  <si>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</si>
  <si>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</si>
  <si>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</si>
  <si>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</si>
  <si>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</si>
  <si>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</si>
  <si>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</si>
  <si>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</si>
  <si>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</si>
  <si>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</si>
  <si>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</si>
  <si>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</si>
  <si>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</si>
  <si>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</si>
  <si>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</si>
  <si>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</si>
  <si>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</si>
  <si>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</si>
  <si>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</si>
  <si>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</si>
  <si>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</si>
  <si>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</si>
  <si>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</si>
  <si>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</si>
  <si>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</si>
  <si>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</si>
  <si>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</si>
  <si>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</si>
  <si>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</si>
  <si>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</si>
  <si>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</si>
  <si>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</si>
  <si>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</si>
  <si>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</si>
  <si>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</si>
  <si>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</si>
  <si>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</si>
  <si>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</si>
  <si>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</si>
  <si>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</si>
  <si>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</si>
  <si>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</si>
  <si>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</si>
  <si>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</si>
  <si>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</si>
  <si>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</si>
  <si>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</si>
  <si>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</si>
  <si>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</si>
  <si>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</si>
  <si>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</si>
  <si>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</si>
  <si>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</si>
  <si>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</si>
  <si>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</si>
  <si>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</si>
  <si>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</si>
  <si>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</si>
  <si>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</si>
  <si>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</si>
  <si>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</si>
  <si>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</si>
  <si>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</si>
  <si>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</si>
  <si>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</si>
  <si>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</si>
  <si>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</si>
  <si>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</si>
  <si>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</si>
  <si>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</si>
  <si>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</si>
  <si>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</si>
  <si>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</si>
  <si>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</si>
  <si>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</si>
  <si>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</si>
  <si>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</si>
  <si>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</si>
  <si>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</si>
  <si>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</si>
  <si>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</si>
  <si>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</si>
  <si>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</si>
  <si>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</si>
  <si>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</si>
  <si>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</si>
  <si>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</si>
  <si>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https://ao-ustek.ru/potrebitelyam/podklyuchenie/</t>
  </si>
  <si>
    <t>https://portal.eias.ru/Portal/DownloadPage.aspx?type=12&amp;guid=36394d09-8727-4f6e-9716-87982e43a4b4</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</si>
  <si>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</si>
  <si>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https://portal.eias.ru/Portal/DownloadPage.aspx?type=12&amp;guid=2ebd9c45-fb9c-4f79-91ee-8cdfe7e6c5a6</t>
  </si>
  <si>
    <t xml:space="preserve">Перечень документов и сведений к заявке на подключение </t>
  </si>
  <si>
    <t>https://portal.eias.ru/Portal/DownloadPage.aspx?type=12&amp;guid=e93c21e8-b9f0-4e28-944b-bcfb016bfff0</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</si>
  <si>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</si>
  <si>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Правила подключения к системам теплоснабжения, утвержденные постановлением Правительства РФ от 05 июля 2018г № 787</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</si>
  <si>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</si>
  <si>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</si>
  <si>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 (3452) 28-97-86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</si>
  <si>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</si>
  <si>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</si>
  <si>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625023, Тюменская область, г.Тюмень ул.Одесская 8 каб.201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</si>
  <si>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</si>
  <si>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</si>
  <si>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</si>
  <si>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</si>
  <si>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</si>
  <si>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</si>
  <si>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</si>
  <si>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</si>
  <si>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</si>
  <si>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</si>
  <si>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</si>
  <si>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</si>
  <si>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</si>
  <si>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</si>
  <si>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</si>
  <si>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</si>
  <si>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</si>
  <si>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</si>
  <si>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</si>
  <si>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</si>
  <si>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</si>
  <si>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</si>
  <si>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</si>
  <si>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</si>
  <si>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</si>
  <si>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</si>
  <si>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</si>
  <si>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</si>
  <si>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</si>
  <si>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</si>
  <si>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</si>
  <si>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</si>
  <si>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</si>
  <si>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</si>
  <si>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</si>
  <si>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</si>
  <si>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</si>
  <si>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</si>
  <si>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</si>
  <si>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</si>
  <si>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</si>
  <si>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</si>
  <si>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</si>
  <si>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</si>
  <si>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</si>
  <si>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</si>
  <si>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</si>
  <si>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</si>
  <si>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</si>
  <si>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</si>
  <si>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</si>
  <si>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</si>
  <si>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</si>
  <si>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</si>
  <si>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</si>
  <si>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</si>
  <si>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</si>
  <si>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</si>
  <si>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</si>
  <si>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</si>
  <si>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</si>
  <si>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</si>
  <si>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</si>
  <si>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</si>
  <si>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</si>
  <si>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</si>
  <si>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</si>
  <si>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</si>
  <si>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</si>
  <si>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</si>
  <si>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</si>
  <si>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</si>
  <si>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</si>
  <si>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</si>
  <si>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</si>
  <si>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</si>
  <si>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</si>
  <si>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</si>
  <si>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</si>
  <si>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</si>
  <si>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</si>
  <si>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</si>
  <si>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</si>
  <si>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</si>
  <si>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</si>
  <si>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</si>
  <si>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</si>
  <si>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</si>
  <si>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</si>
  <si>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</si>
  <si>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</si>
  <si>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</si>
  <si>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</si>
  <si>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</si>
  <si>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</si>
  <si>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</si>
  <si>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</si>
  <si>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</si>
  <si>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</si>
  <si>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</si>
  <si>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</si>
  <si>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</si>
  <si>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</si>
  <si>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</si>
  <si>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</si>
  <si>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</si>
  <si>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</si>
  <si>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</si>
  <si>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</si>
  <si>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</si>
  <si>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</si>
  <si>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</si>
  <si>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</si>
  <si>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</si>
  <si>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</si>
  <si>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</si>
  <si>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</si>
  <si>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</si>
  <si>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</si>
  <si>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</si>
  <si>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</si>
  <si>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</si>
  <si>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</si>
  <si>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</si>
  <si>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</si>
  <si>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</si>
  <si>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</si>
  <si>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</si>
  <si>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</si>
  <si>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</si>
  <si>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</si>
  <si>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</si>
  <si>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</si>
  <si>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</si>
  <si>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</si>
  <si>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</si>
  <si>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</si>
  <si>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</si>
  <si>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</si>
  <si>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</si>
  <si>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</si>
  <si>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</si>
  <si>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</si>
  <si>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</si>
  <si>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</si>
  <si>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</si>
  <si>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</si>
  <si>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</si>
  <si>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</si>
  <si>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</si>
  <si>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</si>
  <si>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</si>
  <si>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</si>
  <si>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</si>
  <si>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</si>
  <si>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</si>
  <si>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</si>
  <si>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</si>
  <si>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</si>
  <si>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</si>
  <si>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</si>
  <si>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</si>
  <si>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</si>
  <si>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</si>
  <si>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</si>
  <si>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</si>
  <si>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</si>
  <si>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</si>
  <si>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</si>
  <si>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</si>
  <si>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</si>
  <si>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</si>
  <si>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</si>
  <si>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</si>
  <si>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</si>
  <si>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</si>
  <si>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</si>
  <si>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</si>
  <si>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</si>
  <si>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</si>
  <si>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</si>
  <si>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</si>
  <si>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</si>
  <si>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</si>
  <si>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</si>
  <si>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</si>
  <si>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</si>
  <si>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</si>
  <si>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</si>
  <si>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</si>
  <si>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</si>
  <si>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</si>
  <si>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</si>
  <si>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</si>
  <si>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</si>
  <si>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</si>
  <si>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</si>
  <si>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</si>
  <si>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</si>
  <si>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</si>
  <si>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</si>
  <si>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</si>
  <si>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</si>
  <si>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</si>
  <si>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</si>
  <si>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</si>
  <si>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</si>
  <si>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</si>
  <si>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</si>
  <si>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</si>
  <si>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</si>
  <si>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</si>
  <si>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</si>
  <si>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</si>
  <si>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</si>
  <si>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</si>
  <si>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</si>
  <si>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</si>
  <si>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</si>
  <si>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</si>
  <si>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</si>
  <si>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</si>
  <si>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</si>
  <si>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</si>
  <si>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</si>
  <si>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</si>
  <si>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</si>
  <si>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</si>
  <si>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</si>
  <si>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</si>
  <si>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</si>
  <si>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</si>
  <si>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</si>
  <si>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</si>
  <si>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</si>
  <si>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</si>
  <si>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</si>
  <si>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</si>
  <si>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</si>
  <si>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</si>
  <si>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</si>
  <si>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</si>
  <si>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</si>
  <si>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</si>
  <si>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</si>
  <si>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</si>
  <si>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</si>
  <si>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</si>
  <si>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</si>
  <si>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</si>
  <si>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</si>
  <si>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</si>
  <si>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</si>
  <si>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</si>
  <si>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</si>
  <si>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</si>
  <si>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</si>
  <si>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</si>
  <si>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</si>
  <si>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</si>
  <si>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</si>
  <si>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</si>
  <si>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</si>
  <si>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</si>
  <si>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</si>
  <si>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</si>
  <si>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</si>
  <si>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</si>
  <si>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</si>
  <si>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</si>
  <si>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</si>
  <si>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</si>
  <si>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</si>
  <si>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</si>
  <si>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</si>
  <si>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</si>
  <si>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</si>
  <si>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</si>
  <si>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</si>
  <si>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</si>
  <si>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</si>
  <si>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</si>
  <si>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</si>
  <si>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</si>
  <si>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</si>
  <si>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</si>
  <si>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</si>
  <si>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</si>
  <si>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</si>
  <si>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</si>
  <si>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</si>
  <si>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</si>
  <si>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</si>
  <si>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</si>
  <si>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</si>
  <si>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</si>
  <si>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</si>
  <si>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</si>
  <si>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</si>
  <si>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</si>
  <si>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</si>
  <si>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</si>
  <si>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</si>
  <si>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</si>
  <si>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</si>
  <si>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</si>
  <si>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</si>
  <si>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</si>
  <si>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</si>
  <si>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</si>
  <si>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</si>
  <si>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</si>
  <si>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</si>
  <si>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</si>
  <si>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</si>
  <si>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</si>
  <si>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</si>
  <si>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</si>
  <si>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</si>
  <si>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</si>
  <si>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</si>
  <si>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</si>
  <si>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</si>
  <si>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</si>
  <si>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</si>
  <si>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</si>
  <si>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</si>
  <si>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</si>
  <si>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</si>
  <si>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</si>
  <si>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</si>
  <si>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</si>
  <si>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</si>
  <si>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</si>
  <si>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</si>
  <si>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</si>
  <si>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</si>
  <si>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</si>
  <si>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</si>
  <si>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</si>
  <si>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</si>
  <si>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</si>
  <si>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</si>
  <si>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</si>
  <si>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</si>
  <si>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</si>
  <si>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</si>
  <si>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</si>
  <si>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</si>
  <si>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</si>
  <si>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</si>
  <si>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</si>
  <si>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</si>
  <si>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</si>
  <si>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</si>
  <si>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</si>
  <si>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</si>
  <si>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</si>
  <si>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</si>
  <si>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</si>
  <si>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</si>
  <si>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</si>
  <si>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</si>
  <si>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</si>
  <si>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</si>
  <si>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</si>
  <si>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</si>
  <si>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</si>
  <si>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</si>
  <si>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</si>
  <si>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</si>
  <si>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</si>
  <si>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</si>
  <si>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</si>
  <si>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</si>
  <si>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</si>
  <si>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</si>
  <si>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</si>
  <si>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</si>
  <si>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</si>
  <si>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</si>
  <si>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</si>
  <si>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</si>
  <si>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</si>
  <si>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</si>
  <si>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</si>
  <si>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</si>
  <si>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</si>
  <si>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</si>
  <si>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</si>
  <si>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</si>
  <si>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</si>
  <si>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</si>
  <si>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</si>
  <si>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</si>
  <si>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</si>
  <si>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</si>
  <si>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</si>
  <si>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</si>
  <si>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</si>
  <si>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</si>
  <si>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</si>
  <si>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</si>
  <si>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</si>
  <si>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</si>
  <si>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</si>
  <si>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</si>
  <si>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</si>
  <si>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</si>
  <si>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</si>
  <si>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</si>
  <si>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</si>
  <si>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</si>
  <si>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</si>
  <si>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</si>
  <si>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</si>
  <si>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</si>
  <si>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</si>
  <si>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</si>
  <si>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</si>
  <si>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</si>
  <si>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</si>
  <si>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</si>
  <si>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</si>
  <si>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</si>
  <si>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</si>
  <si>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</si>
  <si>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</si>
  <si>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</si>
  <si>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</si>
  <si>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</si>
  <si>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</si>
  <si>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</si>
  <si>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</si>
  <si>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</si>
  <si>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</si>
  <si>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</si>
  <si>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</si>
  <si>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</si>
  <si>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</si>
  <si>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</si>
  <si>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</si>
  <si>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</si>
  <si>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</si>
  <si>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</si>
  <si>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</si>
  <si>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</si>
  <si>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</si>
  <si>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</si>
  <si>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</si>
  <si>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</si>
  <si>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</si>
  <si>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</si>
  <si>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</si>
  <si>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</si>
  <si>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</si>
  <si>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</si>
  <si>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</si>
  <si>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</si>
  <si>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</si>
  <si>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</si>
  <si>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</si>
  <si>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</si>
  <si>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</si>
  <si>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</si>
  <si>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</si>
  <si>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</si>
  <si>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</si>
  <si>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</si>
  <si>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</si>
  <si>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</si>
  <si>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</si>
  <si>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</si>
  <si>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</si>
  <si>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</si>
  <si>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</si>
  <si>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</si>
  <si>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</si>
  <si>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</si>
  <si>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</si>
  <si>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</si>
  <si>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</si>
  <si>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</si>
  <si>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</si>
  <si>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</si>
  <si>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</si>
  <si>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</si>
  <si>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</si>
  <si>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</si>
  <si>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</si>
  <si>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</si>
  <si>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</si>
  <si>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</si>
  <si>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</si>
  <si>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</si>
  <si>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</si>
  <si>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</si>
  <si>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</si>
  <si>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</si>
  <si>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</si>
  <si>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</si>
  <si>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</si>
  <si>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</si>
  <si>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</si>
  <si>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</si>
  <si>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</si>
  <si>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</si>
  <si>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</si>
  <si>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</si>
  <si>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</si>
  <si>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</si>
  <si>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</si>
  <si>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</si>
  <si>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</si>
  <si>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</si>
  <si>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</si>
  <si>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</si>
  <si>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</si>
  <si>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</si>
  <si>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</si>
  <si>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</si>
  <si>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</si>
  <si>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</si>
  <si>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</si>
  <si>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</si>
  <si>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</si>
  <si>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</si>
  <si>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</si>
  <si>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</si>
  <si>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</si>
  <si>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</si>
  <si>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</si>
  <si>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</si>
  <si>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</si>
  <si>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</si>
  <si>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</si>
  <si>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</si>
  <si>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</si>
  <si>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</si>
  <si>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</si>
  <si>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</si>
  <si>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</si>
  <si>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</si>
  <si>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</si>
  <si>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</si>
  <si>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</si>
  <si>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</si>
  <si>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</si>
  <si>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</si>
  <si>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</si>
  <si>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</si>
  <si>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</si>
  <si>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</si>
  <si>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</si>
  <si>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</si>
  <si>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</si>
  <si>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</si>
  <si>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</si>
  <si>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</si>
  <si>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</si>
  <si>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</si>
  <si>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</si>
  <si>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</si>
  <si>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</si>
  <si>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</si>
  <si>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</si>
  <si>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</si>
  <si>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</si>
  <si>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</si>
  <si>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</si>
  <si>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</si>
  <si>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</si>
  <si>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</si>
  <si>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</si>
  <si>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</si>
  <si>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</si>
  <si>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</si>
  <si>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</si>
  <si>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</si>
  <si>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</si>
  <si>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</si>
  <si>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</si>
  <si>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</si>
  <si>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</si>
  <si>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</si>
  <si>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</si>
  <si>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</si>
  <si>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</si>
  <si>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</si>
  <si>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</si>
  <si>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</si>
  <si>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</si>
  <si>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</si>
  <si>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</si>
  <si>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</si>
  <si>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</si>
  <si>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</si>
  <si>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</si>
  <si>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</si>
  <si>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</si>
  <si>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</si>
  <si>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</si>
  <si>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</si>
  <si>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</si>
  <si>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</si>
  <si>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</si>
  <si>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</si>
  <si>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</si>
  <si>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</si>
  <si>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</si>
  <si>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</si>
  <si>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</si>
  <si>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</si>
  <si>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</si>
  <si>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</si>
  <si>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</si>
  <si>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</si>
  <si>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</si>
  <si>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</si>
  <si>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</si>
  <si>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</si>
  <si>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</si>
  <si>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</si>
  <si>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</si>
  <si>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</si>
  <si>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</si>
  <si>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</si>
  <si>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</si>
  <si>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</si>
  <si>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</si>
  <si>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</si>
  <si>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</si>
  <si>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</si>
  <si>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</si>
  <si>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</si>
  <si>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</si>
  <si>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</si>
  <si>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</si>
  <si>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</si>
  <si>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</si>
  <si>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</si>
  <si>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</si>
  <si>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</si>
  <si>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</si>
  <si>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</si>
  <si>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</si>
  <si>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</si>
  <si>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</si>
  <si>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</si>
  <si>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</si>
  <si>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</si>
  <si>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</si>
  <si>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</si>
  <si>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</si>
  <si>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</si>
  <si>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</si>
  <si>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</si>
  <si>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</si>
  <si>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</si>
  <si>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</si>
  <si>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</si>
  <si>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</si>
  <si>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</si>
  <si>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</si>
  <si>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</si>
  <si>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</si>
  <si>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</si>
  <si>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</si>
  <si>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</si>
  <si>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</si>
  <si>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</si>
  <si>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</si>
  <si>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</si>
  <si>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</si>
  <si>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</si>
  <si>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</si>
  <si>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</si>
  <si>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</si>
  <si>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</si>
  <si>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</si>
  <si>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</si>
  <si>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</si>
  <si>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</si>
  <si>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</si>
  <si>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</si>
  <si>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</si>
  <si>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</si>
  <si>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</si>
  <si>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</si>
  <si>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</si>
  <si>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</si>
  <si>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</si>
  <si>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</si>
  <si>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</si>
  <si>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</si>
  <si>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</si>
  <si>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</si>
  <si>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</si>
  <si>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</si>
  <si>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</si>
  <si>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</si>
  <si>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</si>
  <si>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</si>
  <si>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</si>
  <si>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</si>
  <si>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</si>
  <si>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</si>
  <si>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</si>
  <si>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</si>
  <si>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</si>
  <si>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</si>
  <si>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</si>
  <si>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</si>
  <si>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</si>
  <si>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</si>
  <si>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</si>
  <si>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</si>
  <si>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</si>
  <si>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</si>
  <si>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</si>
  <si>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</si>
  <si>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</si>
  <si>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</si>
  <si>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</si>
  <si>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</si>
  <si>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</si>
  <si>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</si>
  <si>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</si>
  <si>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</si>
  <si>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</si>
  <si>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</si>
  <si>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</si>
  <si>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</si>
  <si>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</si>
  <si>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</si>
  <si>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</si>
  <si>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</si>
  <si>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</si>
  <si>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</si>
  <si>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</si>
  <si>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</si>
  <si>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</si>
  <si>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</si>
  <si>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</si>
  <si>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</si>
  <si>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</si>
  <si>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</si>
  <si>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</si>
  <si>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</si>
  <si>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</si>
  <si>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</si>
  <si>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</si>
  <si>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</si>
  <si>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</si>
  <si>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</si>
  <si>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</si>
  <si>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</si>
  <si>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</si>
  <si>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</si>
  <si>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</si>
  <si>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</si>
  <si>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</si>
  <si>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</si>
  <si>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</si>
  <si>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</si>
  <si>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</si>
  <si>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</si>
  <si>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</si>
  <si>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</si>
  <si>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</si>
  <si>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</si>
  <si>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</si>
  <si>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</si>
  <si>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</si>
  <si>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</si>
  <si>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</si>
  <si>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</si>
  <si>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</si>
  <si>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</si>
  <si>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</si>
  <si>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</si>
  <si>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</si>
  <si>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</si>
  <si>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</si>
  <si>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</si>
  <si>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</si>
  <si>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</si>
  <si>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</si>
  <si>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</si>
  <si>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</si>
  <si>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</si>
  <si>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</si>
  <si>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</si>
  <si>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</si>
  <si>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</si>
  <si>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</si>
  <si>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</si>
  <si>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</si>
  <si>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</si>
  <si>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</si>
  <si>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</si>
  <si>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</si>
  <si>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</si>
  <si>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</si>
  <si>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</si>
  <si>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</si>
  <si>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</si>
  <si>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</si>
  <si>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</si>
  <si>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</si>
  <si>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</si>
  <si>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</si>
  <si>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</si>
  <si>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</si>
  <si>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</si>
  <si>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</si>
  <si>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</si>
  <si>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</si>
  <si>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</si>
  <si>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</si>
  <si>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</si>
  <si>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</si>
  <si>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</si>
  <si>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</si>
  <si>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</si>
  <si>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</si>
  <si>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</si>
  <si>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</si>
  <si>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</si>
  <si>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</si>
  <si>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</si>
  <si>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</si>
  <si>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</si>
  <si>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</si>
  <si>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</si>
  <si>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</si>
  <si>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</si>
  <si>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</si>
  <si>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</si>
  <si>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</si>
  <si>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</si>
  <si>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</si>
  <si>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</si>
  <si>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</si>
  <si>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</si>
  <si>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</si>
  <si>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</si>
  <si>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</si>
  <si>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</si>
  <si>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</si>
  <si>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</si>
  <si>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</si>
  <si>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</si>
  <si>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</si>
  <si>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</si>
  <si>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</si>
  <si>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</si>
  <si>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</si>
  <si>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</si>
  <si>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</si>
  <si>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</si>
  <si>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</si>
  <si>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</si>
  <si>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</si>
  <si>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</si>
  <si>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</si>
  <si>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</si>
  <si>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</si>
  <si>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</si>
  <si>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</si>
  <si>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</si>
  <si>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</si>
  <si>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</si>
  <si>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</si>
  <si>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</si>
  <si>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</si>
  <si>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</si>
  <si>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</si>
  <si>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</si>
  <si>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</si>
  <si>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</si>
  <si>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</si>
  <si>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</si>
  <si>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</si>
  <si>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</si>
  <si>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</si>
  <si>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</si>
  <si>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</si>
  <si>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</si>
  <si>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</si>
  <si>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</si>
  <si>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</si>
  <si>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</si>
  <si>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</si>
  <si>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</si>
  <si>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</si>
  <si>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</si>
  <si>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</si>
  <si>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</si>
  <si>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</si>
  <si>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</si>
  <si>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</si>
  <si>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</si>
  <si>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</si>
  <si>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</si>
  <si>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</si>
  <si>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</si>
  <si>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</si>
  <si>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</si>
  <si>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</si>
  <si>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</si>
  <si>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</si>
  <si>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</si>
  <si>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</si>
  <si>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</si>
  <si>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</si>
  <si>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</si>
  <si>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</si>
  <si>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</si>
  <si>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</si>
  <si>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</si>
  <si>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</si>
  <si>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</si>
  <si>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</si>
  <si>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</si>
  <si>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</si>
  <si>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</si>
  <si>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</si>
  <si>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</si>
  <si>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</si>
  <si>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</si>
  <si>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</si>
  <si>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</si>
  <si>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</si>
  <si>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</si>
  <si>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</si>
  <si>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</si>
  <si>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</si>
  <si>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</si>
  <si>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</si>
  <si>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</si>
  <si>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</si>
  <si>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</si>
  <si>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</si>
  <si>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</si>
  <si>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</si>
  <si>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</si>
  <si>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</si>
  <si>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</si>
  <si>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</si>
  <si>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</si>
  <si>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</si>
  <si>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</si>
  <si>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</si>
  <si>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</si>
  <si>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</si>
  <si>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</si>
  <si>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</si>
  <si>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</si>
  <si>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</si>
  <si>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</si>
  <si>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</si>
  <si>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</si>
  <si>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</si>
  <si>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</si>
  <si>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</si>
  <si>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</si>
  <si>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</si>
  <si>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</si>
  <si>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</si>
  <si>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</si>
  <si>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</si>
  <si>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</si>
  <si>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</si>
  <si>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</si>
  <si>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</si>
  <si>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</si>
  <si>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</si>
  <si>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</si>
  <si>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</si>
  <si>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</si>
  <si>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</si>
  <si>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</si>
  <si>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</si>
  <si>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</si>
  <si>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</si>
  <si>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</si>
  <si>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</si>
  <si>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</si>
  <si>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</si>
  <si>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</si>
  <si>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</si>
  <si>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</si>
  <si>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</si>
  <si>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</si>
  <si>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</si>
  <si>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</si>
  <si>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</si>
  <si>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</si>
  <si>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</si>
  <si>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</si>
  <si>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</si>
  <si>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</si>
  <si>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</si>
  <si>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</si>
  <si>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</si>
  <si>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</si>
  <si>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</si>
  <si>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</si>
  <si>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</si>
  <si>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</si>
  <si>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</si>
  <si>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</si>
  <si>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</si>
  <si>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</si>
  <si>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</si>
  <si>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</si>
  <si>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</si>
  <si>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</si>
  <si>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</si>
  <si>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</si>
  <si>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</si>
  <si>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</si>
  <si>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</si>
  <si>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</si>
  <si>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</si>
  <si>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</si>
  <si>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</si>
  <si>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</si>
  <si>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</si>
  <si>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</si>
  <si>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</si>
  <si>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</si>
  <si>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</si>
  <si>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</si>
  <si>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</si>
  <si>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</si>
  <si>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</si>
  <si>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</si>
  <si>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</si>
  <si>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</si>
  <si>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</si>
  <si>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</si>
  <si>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</si>
  <si>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</si>
  <si>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</si>
  <si>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</si>
  <si>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</si>
  <si>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</si>
  <si>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</si>
  <si>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</si>
  <si>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</si>
  <si>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</si>
  <si>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</si>
  <si>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</si>
  <si>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</si>
  <si>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</si>
  <si>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</si>
  <si>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</si>
  <si>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</si>
  <si>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</si>
  <si>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</si>
  <si>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</si>
  <si>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</si>
  <si>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</si>
  <si>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</si>
  <si>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</si>
  <si>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</si>
  <si>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</si>
  <si>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</si>
  <si>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</si>
  <si>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</si>
  <si>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</si>
  <si>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</si>
  <si>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</si>
  <si>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</si>
  <si>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</si>
  <si>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</si>
  <si>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</si>
  <si>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</si>
  <si>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</si>
  <si>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</si>
  <si>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</si>
  <si>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</si>
  <si>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</si>
  <si>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</si>
  <si>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</si>
  <si>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</si>
  <si>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</si>
  <si>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</si>
  <si>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</si>
  <si>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</si>
  <si>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</si>
  <si>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</si>
  <si>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</si>
  <si>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</si>
  <si>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</si>
  <si>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</si>
  <si>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</si>
  <si>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</si>
  <si>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</si>
  <si>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</si>
  <si>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</si>
  <si>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2645</t>
  </si>
  <si>
    <t>26360342</t>
  </si>
  <si>
    <t>АО "Автоколонна 1228"</t>
  </si>
  <si>
    <t>7202000912</t>
  </si>
  <si>
    <t>26360344</t>
  </si>
  <si>
    <t>АО "Автотеплотехник"</t>
  </si>
  <si>
    <t>7202031519</t>
  </si>
  <si>
    <t>26320038</t>
  </si>
  <si>
    <t>АО "Аэропорт Рощино"</t>
  </si>
  <si>
    <t>7204660086</t>
  </si>
  <si>
    <t>31077487</t>
  </si>
  <si>
    <t>АО "БЕРЕЗКАГАЗ ЮГРА"</t>
  </si>
  <si>
    <t>8601036768</t>
  </si>
  <si>
    <t>860101001</t>
  </si>
  <si>
    <t>31-10-2008 00:00:00</t>
  </si>
  <si>
    <t>26360435</t>
  </si>
  <si>
    <t>АО "ПРОДО Тюменский бройлер"</t>
  </si>
  <si>
    <t>7224005872</t>
  </si>
  <si>
    <t>722401001</t>
  </si>
  <si>
    <t>26375346</t>
  </si>
  <si>
    <t>АО "Птицефабрика "Боровская"</t>
  </si>
  <si>
    <t>7224008030</t>
  </si>
  <si>
    <t>26607640</t>
  </si>
  <si>
    <t>АО "Россети Тюмень"</t>
  </si>
  <si>
    <t>8602060185</t>
  </si>
  <si>
    <t>860201001</t>
  </si>
  <si>
    <t>26320020</t>
  </si>
  <si>
    <t>АО "СУЭНКО"</t>
  </si>
  <si>
    <t>7205011944</t>
  </si>
  <si>
    <t>26505193</t>
  </si>
  <si>
    <t>АО "Сибнефтемаш"</t>
  </si>
  <si>
    <t>7224009228</t>
  </si>
  <si>
    <t>26360369</t>
  </si>
  <si>
    <t>АО "Тюменский КХП"</t>
  </si>
  <si>
    <t>7204003683</t>
  </si>
  <si>
    <t>26776132</t>
  </si>
  <si>
    <t>АО "Тюменский электромеханический завод"</t>
  </si>
  <si>
    <t>7204003108</t>
  </si>
  <si>
    <t>01-06-2017 00:00:00</t>
  </si>
  <si>
    <t>26800381</t>
  </si>
  <si>
    <t>АО "Уральская теплосетевая компания"</t>
  </si>
  <si>
    <t>7203203418</t>
  </si>
  <si>
    <t>30794853</t>
  </si>
  <si>
    <t>АО "ЮТэйр-Инжиниринг"</t>
  </si>
  <si>
    <t>7204002009</t>
  </si>
  <si>
    <t>28856006</t>
  </si>
  <si>
    <t>АО "Юграавиа"</t>
  </si>
  <si>
    <t>8601053210</t>
  </si>
  <si>
    <t>31077321</t>
  </si>
  <si>
    <t>АО АРКТИКГАЗ</t>
  </si>
  <si>
    <t>8904056643</t>
  </si>
  <si>
    <t>890401001</t>
  </si>
  <si>
    <t>18-04-2008 00:00:00</t>
  </si>
  <si>
    <t>26360358</t>
  </si>
  <si>
    <t>АО Нижневартовская ГРЭС</t>
  </si>
  <si>
    <t>8620018330</t>
  </si>
  <si>
    <t>785150001</t>
  </si>
  <si>
    <t>10-12-2007 00:00:00</t>
  </si>
  <si>
    <t>30934103</t>
  </si>
  <si>
    <t>АСУ СОН ТО "Винзилинский дом социального обслуживания"</t>
  </si>
  <si>
    <t>7224013707</t>
  </si>
  <si>
    <t>25-04-1996 00:00:00</t>
  </si>
  <si>
    <t>31268451</t>
  </si>
  <si>
    <t>АСУСОН ТО "Таловский дом социального обслуживания"</t>
  </si>
  <si>
    <t>7217004074</t>
  </si>
  <si>
    <t>720501001</t>
  </si>
  <si>
    <t>26360390</t>
  </si>
  <si>
    <t>АСУСОН ТО "Ялуторовский дом социального обслуживания"</t>
  </si>
  <si>
    <t>7207000070</t>
  </si>
  <si>
    <t>720701001</t>
  </si>
  <si>
    <t>26360450</t>
  </si>
  <si>
    <t>АУ СОН ТО и ДПО  «Региональный центр активного долголетия, геронтологии и реабилитации»</t>
  </si>
  <si>
    <t>7224037151</t>
  </si>
  <si>
    <t>19-10-2009 00:00:00</t>
  </si>
  <si>
    <t>31172028</t>
  </si>
  <si>
    <t>АУ ТО "Центр социального обслуживания и комплексной реабилитации детей-инвалидов"</t>
  </si>
  <si>
    <t>7224012164</t>
  </si>
  <si>
    <t>26-11-2007 00:00:00</t>
  </si>
  <si>
    <t>26375285</t>
  </si>
  <si>
    <t>Армизонское УМПЖКХ</t>
  </si>
  <si>
    <t>7209005331</t>
  </si>
  <si>
    <t>722001001</t>
  </si>
  <si>
    <t>ДЕПАРТАМЕНТ ТАРИФНОЙ И ЦЕНОВОЙ ПОЛИТИКИ ТЮМЕНСКОЙ ОБЛАСТИ</t>
  </si>
  <si>
    <t>7202187072</t>
  </si>
  <si>
    <t>28792615</t>
  </si>
  <si>
    <t>Дублирующая карточка основной организации АО "СУЭНКО"</t>
  </si>
  <si>
    <t>26810875</t>
  </si>
  <si>
    <t>ЗАО "Завод "Сантехкомплект"</t>
  </si>
  <si>
    <t>7203039648</t>
  </si>
  <si>
    <t>18-04-2011 00:00:00</t>
  </si>
  <si>
    <t>31206252</t>
  </si>
  <si>
    <t>ИП Лоось Татьяна Ивановна</t>
  </si>
  <si>
    <t>722002784109</t>
  </si>
  <si>
    <t>26375326</t>
  </si>
  <si>
    <t>ИП Фомин Н.П.</t>
  </si>
  <si>
    <t>721700181300</t>
  </si>
  <si>
    <t>30852439</t>
  </si>
  <si>
    <t>МАОУ "Нижнеаремзянская СОШ"</t>
  </si>
  <si>
    <t>7223009345</t>
  </si>
  <si>
    <t>720601001</t>
  </si>
  <si>
    <t>26777765</t>
  </si>
  <si>
    <t>МАОУ Байкаловская СОШ</t>
  </si>
  <si>
    <t>7223009384</t>
  </si>
  <si>
    <t>30797628</t>
  </si>
  <si>
    <t>МАОУ Сетовская СОШ</t>
  </si>
  <si>
    <t>7206026083</t>
  </si>
  <si>
    <t>26375310</t>
  </si>
  <si>
    <t>МП "Заводоуковское ЖКХ"</t>
  </si>
  <si>
    <t>7215009599</t>
  </si>
  <si>
    <t>28272431</t>
  </si>
  <si>
    <t>МП "Строй-проект" Ялуторовского района</t>
  </si>
  <si>
    <t>7207008129</t>
  </si>
  <si>
    <t>28003540</t>
  </si>
  <si>
    <t>МП "Стройсервис"</t>
  </si>
  <si>
    <t>7229008997</t>
  </si>
  <si>
    <t>26433646</t>
  </si>
  <si>
    <t>МУЖЭП с.Онохино</t>
  </si>
  <si>
    <t>7224031897</t>
  </si>
  <si>
    <t>26375344</t>
  </si>
  <si>
    <t>МУП "Байкаловский ККП"</t>
  </si>
  <si>
    <t>7223000825</t>
  </si>
  <si>
    <t>19-06-2000 00:00:00</t>
  </si>
  <si>
    <t>26375364</t>
  </si>
  <si>
    <t>МУП "РКХ-2"</t>
  </si>
  <si>
    <t>7226004881</t>
  </si>
  <si>
    <t>26375296</t>
  </si>
  <si>
    <t>МУП "Ремжилстройсервис"</t>
  </si>
  <si>
    <t>7212004641</t>
  </si>
  <si>
    <t>26360460</t>
  </si>
  <si>
    <t>МУП "ЮЖКХ"</t>
  </si>
  <si>
    <t>7227262324</t>
  </si>
  <si>
    <t>722701001</t>
  </si>
  <si>
    <t>26375273</t>
  </si>
  <si>
    <t>МУП «Коммунальщик»</t>
  </si>
  <si>
    <t>7205011359</t>
  </si>
  <si>
    <t>31878854</t>
  </si>
  <si>
    <t>МУП ЖКХ "Бердюжское"</t>
  </si>
  <si>
    <t>7224096502</t>
  </si>
  <si>
    <t>11-09-2025 00:00:00</t>
  </si>
  <si>
    <t>26375302</t>
  </si>
  <si>
    <t>МУП ЖКХ "Вагай"</t>
  </si>
  <si>
    <t>7212005349</t>
  </si>
  <si>
    <t>31891840</t>
  </si>
  <si>
    <t>МУП ЖКХ "Голышмановское"</t>
  </si>
  <si>
    <t>7224096943</t>
  </si>
  <si>
    <t>28277194</t>
  </si>
  <si>
    <t>МУП ЖКХ "Заречье"</t>
  </si>
  <si>
    <t>7207012950</t>
  </si>
  <si>
    <t>31840570</t>
  </si>
  <si>
    <t>МУП ЖКХ "Нижнетавдинское"</t>
  </si>
  <si>
    <t>7224095114</t>
  </si>
  <si>
    <t>27915687</t>
  </si>
  <si>
    <t>МУП ЖКХ Тобольского района</t>
  </si>
  <si>
    <t>7206045872</t>
  </si>
  <si>
    <t>26375345</t>
  </si>
  <si>
    <t>МУП ЖКХ п.Боровский</t>
  </si>
  <si>
    <t>7224002712</t>
  </si>
  <si>
    <t>26375333</t>
  </si>
  <si>
    <t>МУПЖКХКр</t>
  </si>
  <si>
    <t>7218004920</t>
  </si>
  <si>
    <t>30355572</t>
  </si>
  <si>
    <t>Муниципальное предприятие "Туртасское коммунальное предприятие Уватского муниципального района"</t>
  </si>
  <si>
    <t>7206042208</t>
  </si>
  <si>
    <t>28821857</t>
  </si>
  <si>
    <t>ОАО "Аэропорт Сургут"</t>
  </si>
  <si>
    <t>8602060523</t>
  </si>
  <si>
    <t>720343001</t>
  </si>
  <si>
    <t>28467618</t>
  </si>
  <si>
    <t>ОАО "ТДСК"</t>
  </si>
  <si>
    <t>7203032191</t>
  </si>
  <si>
    <t>30989030</t>
  </si>
  <si>
    <t>ООО "АДК"</t>
  </si>
  <si>
    <t>7203217555</t>
  </si>
  <si>
    <t>28882077</t>
  </si>
  <si>
    <t>ООО "Абатский жилремстрой"</t>
  </si>
  <si>
    <t>7208004222</t>
  </si>
  <si>
    <t>26375307</t>
  </si>
  <si>
    <t>ООО "Вектор"</t>
  </si>
  <si>
    <t>7215001342</t>
  </si>
  <si>
    <t>31660337</t>
  </si>
  <si>
    <t>ООО "Газпром трансгаз Сургут" Богандинское ЛПУ МГ</t>
  </si>
  <si>
    <t>8617002073</t>
  </si>
  <si>
    <t>722443001</t>
  </si>
  <si>
    <t>27753656</t>
  </si>
  <si>
    <t>ООО "Газпром трансгаз Сургут" Демьянское ЛПУ МГ</t>
  </si>
  <si>
    <t>722503003</t>
  </si>
  <si>
    <t>27753726</t>
  </si>
  <si>
    <t>ООО "Газпром трансгаз Сургут" Ишимское ЛПУ МГ</t>
  </si>
  <si>
    <t>720503001</t>
  </si>
  <si>
    <t>27753711</t>
  </si>
  <si>
    <t>ООО "Газпром трансгаз Сургут" Тобольское ЛПУ МГ</t>
  </si>
  <si>
    <t>720603002</t>
  </si>
  <si>
    <t>27753688</t>
  </si>
  <si>
    <t>ООО "Газпром трансгаз Сургут" Туртасское ЛПУ МГ</t>
  </si>
  <si>
    <t>722503004</t>
  </si>
  <si>
    <t>27753714</t>
  </si>
  <si>
    <t>ООО "Газпром трансгаз Сургут" Ярковское ЛПУ МГ</t>
  </si>
  <si>
    <t>722943001</t>
  </si>
  <si>
    <t>28005926</t>
  </si>
  <si>
    <t>ООО "Голышмановотеплосервис"</t>
  </si>
  <si>
    <t>7220004589</t>
  </si>
  <si>
    <t>26320028</t>
  </si>
  <si>
    <t>ООО "ДСК-Энерго"</t>
  </si>
  <si>
    <t>7203144385</t>
  </si>
  <si>
    <t>17-02-2004 00:00:00</t>
  </si>
  <si>
    <t>31756634</t>
  </si>
  <si>
    <t>ООО "ЖКХ БР"</t>
  </si>
  <si>
    <t>7224090885</t>
  </si>
  <si>
    <t>26-06-2024 00:00:00</t>
  </si>
  <si>
    <t>26375313</t>
  </si>
  <si>
    <t>ООО "Жилсервис"</t>
  </si>
  <si>
    <t>7215010139</t>
  </si>
  <si>
    <t>31456063</t>
  </si>
  <si>
    <t>ООО "ЗапСибНефтехим"</t>
  </si>
  <si>
    <t>1658087524</t>
  </si>
  <si>
    <t>31614626</t>
  </si>
  <si>
    <t>ООО "Звезда Управляет"</t>
  </si>
  <si>
    <t>7204168269</t>
  </si>
  <si>
    <t>30356010</t>
  </si>
  <si>
    <t>ООО "Инвест-силикат-стройсервис"</t>
  </si>
  <si>
    <t>7224007051</t>
  </si>
  <si>
    <t>31632716</t>
  </si>
  <si>
    <t>ООО "КАДЕНС"</t>
  </si>
  <si>
    <t>7203506684</t>
  </si>
  <si>
    <t>31514957</t>
  </si>
  <si>
    <t>ООО "Коммунальное хозяйство"</t>
  </si>
  <si>
    <t>7220100395</t>
  </si>
  <si>
    <t>19-04-2021 00:00:00</t>
  </si>
  <si>
    <t>31420184</t>
  </si>
  <si>
    <t>ООО "ЛУКОЙЛ-АИК"</t>
  </si>
  <si>
    <t>8608059605</t>
  </si>
  <si>
    <t>860801001</t>
  </si>
  <si>
    <t>31222419</t>
  </si>
  <si>
    <t>ООО "М-ЭНЕРГО"</t>
  </si>
  <si>
    <t>7224078976</t>
  </si>
  <si>
    <t>12-04-2018 00:00:00</t>
  </si>
  <si>
    <t>31655863</t>
  </si>
  <si>
    <t>ООО "М2"</t>
  </si>
  <si>
    <t>7203549166</t>
  </si>
  <si>
    <t>29-12-2022 00:00:00</t>
  </si>
  <si>
    <t>31738529</t>
  </si>
  <si>
    <t>ООО "МАРИОН"</t>
  </si>
  <si>
    <t>7203566860</t>
  </si>
  <si>
    <t>26375349</t>
  </si>
  <si>
    <t>ООО "МУП Винзилинское ЖКХ"</t>
  </si>
  <si>
    <t>7224030283</t>
  </si>
  <si>
    <t>26375350</t>
  </si>
  <si>
    <t>ООО "МУП Московское ЖКХ"</t>
  </si>
  <si>
    <t>7224030300</t>
  </si>
  <si>
    <t>31077508</t>
  </si>
  <si>
    <t>ООО "Новоуренгойский газохимический комплекс"</t>
  </si>
  <si>
    <t>8904006547</t>
  </si>
  <si>
    <t>21-08-2002 00:00:00</t>
  </si>
  <si>
    <t>31212504</t>
  </si>
  <si>
    <t>ООО "РАССВЕТ-Т"</t>
  </si>
  <si>
    <t>7203450939</t>
  </si>
  <si>
    <t>01-06-2018 00:00:00</t>
  </si>
  <si>
    <t>31539846</t>
  </si>
  <si>
    <t>ООО "РЕМИН-ЭНЕРГО"</t>
  </si>
  <si>
    <t>7203257861</t>
  </si>
  <si>
    <t>28859642</t>
  </si>
  <si>
    <t>ООО "Ромист"</t>
  </si>
  <si>
    <t>7220005487</t>
  </si>
  <si>
    <t>26375352</t>
  </si>
  <si>
    <t>7224032562</t>
  </si>
  <si>
    <t>31503801</t>
  </si>
  <si>
    <t>ООО "СБК ЭНЕРГО"</t>
  </si>
  <si>
    <t>7203471054</t>
  </si>
  <si>
    <t>28858595</t>
  </si>
  <si>
    <t>ООО "Санаторий "Геолог"</t>
  </si>
  <si>
    <t>7224054816</t>
  </si>
  <si>
    <t>26996341</t>
  </si>
  <si>
    <t>ООО "Сибгазсервис"</t>
  </si>
  <si>
    <t>7214006972</t>
  </si>
  <si>
    <t>28509855</t>
  </si>
  <si>
    <t>ООО "Сибириада"</t>
  </si>
  <si>
    <t>7205023474</t>
  </si>
  <si>
    <t>31077456</t>
  </si>
  <si>
    <t>ООО "Соровскнефть"</t>
  </si>
  <si>
    <t>7202170632</t>
  </si>
  <si>
    <t>30-11-2007 00:00:00</t>
  </si>
  <si>
    <t>31559282</t>
  </si>
  <si>
    <t>ООО "ТЕПЛОН"</t>
  </si>
  <si>
    <t>7203528208</t>
  </si>
  <si>
    <t>31083071</t>
  </si>
  <si>
    <t>ООО "ТЕХЭНЕРГО"</t>
  </si>
  <si>
    <t>7203429422</t>
  </si>
  <si>
    <t>30958386</t>
  </si>
  <si>
    <t>ООО "ТИС"</t>
  </si>
  <si>
    <t>7203428884</t>
  </si>
  <si>
    <t>30992089</t>
  </si>
  <si>
    <t>ООО "ТЛЦ"</t>
  </si>
  <si>
    <t>7203381837</t>
  </si>
  <si>
    <t>31297392</t>
  </si>
  <si>
    <t>ООО "ТРОЯН"</t>
  </si>
  <si>
    <t>7203433010</t>
  </si>
  <si>
    <t>25-10-2017 00:00:00</t>
  </si>
  <si>
    <t>31422364</t>
  </si>
  <si>
    <t>ООО "ТСК"</t>
  </si>
  <si>
    <t>7203502094</t>
  </si>
  <si>
    <t>25-05-2020 00:00:00</t>
  </si>
  <si>
    <t>30371897</t>
  </si>
  <si>
    <t>ООО "ТЮМЕНЬГАЗСЕРВИС"</t>
  </si>
  <si>
    <t>7202135194</t>
  </si>
  <si>
    <t>27356445</t>
  </si>
  <si>
    <t>ООО "Тавда-Уют"</t>
  </si>
  <si>
    <t>7224048202</t>
  </si>
  <si>
    <t>20-07-2010 00:00:00</t>
  </si>
  <si>
    <t>31535670</t>
  </si>
  <si>
    <t>ООО "Тепловые решения"</t>
  </si>
  <si>
    <t>7203528215</t>
  </si>
  <si>
    <t>27-10-2021 00:00:00</t>
  </si>
  <si>
    <t>28856888</t>
  </si>
  <si>
    <t>ООО "Тепломонтажналадка"</t>
  </si>
  <si>
    <t>7206035546</t>
  </si>
  <si>
    <t>26375283</t>
  </si>
  <si>
    <t>ООО "Теплосервис с. Абатское"</t>
  </si>
  <si>
    <t>7208003980</t>
  </si>
  <si>
    <t>30355588</t>
  </si>
  <si>
    <t>ООО "Теплый дом"</t>
  </si>
  <si>
    <t>7203333167</t>
  </si>
  <si>
    <t>30438563</t>
  </si>
  <si>
    <t>ООО "Технолог"</t>
  </si>
  <si>
    <t>7203315954</t>
  </si>
  <si>
    <t>30838885</t>
  </si>
  <si>
    <t>ООО "Техноцентр"</t>
  </si>
  <si>
    <t>7203330328</t>
  </si>
  <si>
    <t>26381312</t>
  </si>
  <si>
    <t>ООО "Тюмень Водоканал"</t>
  </si>
  <si>
    <t>7204095194</t>
  </si>
  <si>
    <t>30952083</t>
  </si>
  <si>
    <t>ООО "УК "Авангард"</t>
  </si>
  <si>
    <t>7203380103</t>
  </si>
  <si>
    <t>31309691</t>
  </si>
  <si>
    <t>ООО "УК НА ПРАЖСКОЙ"</t>
  </si>
  <si>
    <t>7203455415</t>
  </si>
  <si>
    <t>26507917</t>
  </si>
  <si>
    <t>ООО "Управляющая компания "Лекс"</t>
  </si>
  <si>
    <t>7204031169</t>
  </si>
  <si>
    <t>26643041</t>
  </si>
  <si>
    <t>ООО "Управляющая компания "УПРАВДОМ"</t>
  </si>
  <si>
    <t>7202155320</t>
  </si>
  <si>
    <t>28-01-2009 00:00:00</t>
  </si>
  <si>
    <t>26434973</t>
  </si>
  <si>
    <t>ООО "Червишевское ЖКХ"</t>
  </si>
  <si>
    <t>7224041334</t>
  </si>
  <si>
    <t>26576140</t>
  </si>
  <si>
    <t>ООО «Газпром трансгаз Сургут»</t>
  </si>
  <si>
    <t>997250001</t>
  </si>
  <si>
    <t>30-01-2002 00:00:00</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</si>
  <si>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</si>
  <si>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</si>
  <si>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</si>
  <si>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</si>
  <si>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</si>
  <si>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26558197</t>
  </si>
  <si>
    <t>ООО «СКС»</t>
  </si>
  <si>
    <t>7222018509</t>
  </si>
  <si>
    <t>31456964</t>
  </si>
  <si>
    <t>ООО «ТКС»</t>
  </si>
  <si>
    <t>7203475098</t>
  </si>
  <si>
    <t>26375303</t>
  </si>
  <si>
    <t>ООО ЖКХ "Викуловское"</t>
  </si>
  <si>
    <t>7213004669</t>
  </si>
  <si>
    <t>28150549</t>
  </si>
  <si>
    <t>ООО НЭП "Универсал"</t>
  </si>
  <si>
    <t>7215001448</t>
  </si>
  <si>
    <t>31077469</t>
  </si>
  <si>
    <t>ООО РУСГАЗСЕРВИС</t>
  </si>
  <si>
    <t>8601041542</t>
  </si>
  <si>
    <t>07-07-2010 00:00:00</t>
  </si>
  <si>
    <t>26504124</t>
  </si>
  <si>
    <t>Омское РНУ АО "Транснефть- Западная Сибирь"</t>
  </si>
  <si>
    <t>5502020634</t>
  </si>
  <si>
    <t>550103001</t>
  </si>
  <si>
    <t>26551662</t>
  </si>
  <si>
    <t>ПАО "Форвард Энерго"</t>
  </si>
  <si>
    <t>7203162698</t>
  </si>
  <si>
    <t>770301001</t>
  </si>
  <si>
    <t>01-12-2006 00:00:00</t>
  </si>
  <si>
    <t>30357202</t>
  </si>
  <si>
    <t>Публичное акционерное общество "Тюменские моторостроители"</t>
  </si>
  <si>
    <t>7203001556</t>
  </si>
  <si>
    <t>РЭК ТЮМЕНСКОЙ ОБЛАСТИ, ХМАО-ЮГРЫ, ЯНАО</t>
  </si>
  <si>
    <t>7202064271</t>
  </si>
  <si>
    <t>26375620</t>
  </si>
  <si>
    <t>Свердловская дирекция по тепловодоснабжению - структурное подразделение центральной дирекции по тепловодоснабжению - филиала ОАО "РЖД"</t>
  </si>
  <si>
    <t>7708503727</t>
  </si>
  <si>
    <t>665931051</t>
  </si>
  <si>
    <t>26375342</t>
  </si>
  <si>
    <t>Сладковское МУП ЖКХ</t>
  </si>
  <si>
    <t>7221001460</t>
  </si>
  <si>
    <t>28856997</t>
  </si>
  <si>
    <t>ТМУП "ТТС"</t>
  </si>
  <si>
    <t>7203262893</t>
  </si>
  <si>
    <t>30-03-2011 00:00:00</t>
  </si>
  <si>
    <t>26551012</t>
  </si>
  <si>
    <t>Тобольское УМН АО "Транснефть-Сибирь"</t>
  </si>
  <si>
    <t>7201000726</t>
  </si>
  <si>
    <t>720602001</t>
  </si>
  <si>
    <t>31661688</t>
  </si>
  <si>
    <t>Тюменская больница ФГБУЗ ЗСМЦ ФМБА России</t>
  </si>
  <si>
    <t>5502018378</t>
  </si>
  <si>
    <t>720302001</t>
  </si>
  <si>
    <t>27580677</t>
  </si>
  <si>
    <t>Тюменское УМН АО "Транснефть-Сибирь"</t>
  </si>
  <si>
    <t>26375268</t>
  </si>
  <si>
    <t>ФБУ Центр реабилитации СФР "Тараскуль"</t>
  </si>
  <si>
    <t>7204013642</t>
  </si>
  <si>
    <t>30903763</t>
  </si>
  <si>
    <t>ФГБУ "ЦЖКУ" МИНОБОРОНЫ РОССИИ</t>
  </si>
  <si>
    <t>7729314745</t>
  </si>
  <si>
    <t>770101001</t>
  </si>
  <si>
    <t>26360391</t>
  </si>
  <si>
    <t>Федеральное казенное учреждение "Центр хранения Страхового фонда"</t>
  </si>
  <si>
    <t>7207000289</t>
  </si>
  <si>
    <t>26423553</t>
  </si>
  <si>
    <t>Филиал «Сургутская ГРЭС-2» ПАО «Юнипро»</t>
  </si>
  <si>
    <t>8602067092</t>
  </si>
  <si>
    <t>04-03-2004 00:00:00</t>
  </si>
  <si>
    <t>30914574</t>
  </si>
  <si>
    <t>Филиал ФГБУ "ЦЖКУ" МИНОБОРОНЫ РОССИИ (по ЦВО)</t>
  </si>
  <si>
    <t>667043001</t>
  </si>
  <si>
    <t>26375366</t>
  </si>
  <si>
    <t>Юргинское МППЖКХ</t>
  </si>
  <si>
    <t>7227000960</t>
  </si>
  <si>
    <t>26375272</t>
  </si>
  <si>
    <t>АО "Водоканал"</t>
  </si>
  <si>
    <t>7205010267</t>
  </si>
  <si>
    <t>30391854</t>
  </si>
  <si>
    <t>АО "Терминал-Рощино"</t>
  </si>
  <si>
    <t>7204003620</t>
  </si>
  <si>
    <t>27669468</t>
  </si>
  <si>
    <t>АСУСОН ТО "Щучинский дом социального обслуживания"</t>
  </si>
  <si>
    <t>7215005516</t>
  </si>
  <si>
    <t>26375280</t>
  </si>
  <si>
    <t>МП "Городские водопроводно-канализационные сети"</t>
  </si>
  <si>
    <t>7207000761</t>
  </si>
  <si>
    <t>31763426</t>
  </si>
  <si>
    <t>ООО "Абатск Водоканал"</t>
  </si>
  <si>
    <t>7224090758</t>
  </si>
  <si>
    <t>14-06-2024 00:00:00</t>
  </si>
  <si>
    <t>26628859</t>
  </si>
  <si>
    <t>ООО "Голышмановотеплоцентр"</t>
  </si>
  <si>
    <t>7214009003</t>
  </si>
  <si>
    <t>28-09-2010 00:00:00</t>
  </si>
  <si>
    <t>31356715</t>
  </si>
  <si>
    <t>ООО "ТЮМЕНЬ-ХИЛТОН"</t>
  </si>
  <si>
    <t>7202201351</t>
  </si>
  <si>
    <t>720201001</t>
  </si>
  <si>
    <t>31353514</t>
  </si>
  <si>
    <t>ООО "Тюмень-Хилтон"</t>
  </si>
  <si>
    <t>10-11-2009 00:00:00</t>
  </si>
  <si>
    <t>31060289</t>
  </si>
  <si>
    <t>ООО "Энергоспецсервис"</t>
  </si>
  <si>
    <t>7205028659</t>
  </si>
  <si>
    <t>25-12-2015 00:00:00</t>
  </si>
  <si>
    <t>31604126</t>
  </si>
  <si>
    <t>Общество с ограниченной ответственностью "Объединенная Тюменская Сетевая компания"</t>
  </si>
  <si>
    <t>7203473774</t>
  </si>
  <si>
    <t>01-03-2019 00:00:00</t>
  </si>
  <si>
    <t>26867519</t>
  </si>
  <si>
    <t>745301001</t>
  </si>
  <si>
    <t>28147556</t>
  </si>
  <si>
    <t>ЗАО "Птицефабрика "Пышминская"</t>
  </si>
  <si>
    <t>7224006227</t>
  </si>
  <si>
    <t>26320027</t>
  </si>
  <si>
    <t>ОАО ТТК "КРОСНО"</t>
  </si>
  <si>
    <t>7203001250</t>
  </si>
  <si>
    <t>28966128</t>
  </si>
  <si>
    <t>УЭСО АО "Транснефть-Сибирь"</t>
  </si>
  <si>
    <t>720343002</t>
  </si>
  <si>
    <t>31693349</t>
  </si>
  <si>
    <t>ИП Рогов Михаил Владимирович</t>
  </si>
  <si>
    <t>720692954181</t>
  </si>
  <si>
    <t>31691495</t>
  </si>
  <si>
    <t>ООО "АВТОПРОО"</t>
  </si>
  <si>
    <t>7204186324</t>
  </si>
  <si>
    <t>31693045</t>
  </si>
  <si>
    <t>ООО "ЛИДЕР"</t>
  </si>
  <si>
    <t>7203368064</t>
  </si>
  <si>
    <t>31633524</t>
  </si>
  <si>
    <t>ООО "НОВ-Экология"</t>
  </si>
  <si>
    <t>7203223862</t>
  </si>
  <si>
    <t>30993160</t>
  </si>
  <si>
    <t>ООО "ОЭ"</t>
  </si>
  <si>
    <t>7200000000</t>
  </si>
  <si>
    <t>720000000</t>
  </si>
  <si>
    <t>31691837</t>
  </si>
  <si>
    <t>ООО "ПРОФФИ"</t>
  </si>
  <si>
    <t>7203360080</t>
  </si>
  <si>
    <t>31692139</t>
  </si>
  <si>
    <t>ООО "СИБСЕРВИС"</t>
  </si>
  <si>
    <t>7204059936</t>
  </si>
  <si>
    <t>28062969</t>
  </si>
  <si>
    <t>ООО "Сервис плюс"</t>
  </si>
  <si>
    <t>7207022148</t>
  </si>
  <si>
    <t>31691117</t>
  </si>
  <si>
    <t>ООО "ТРАНССЕРВИС"</t>
  </si>
  <si>
    <t>6674322774</t>
  </si>
  <si>
    <t>667901001</t>
  </si>
  <si>
    <t>31692441</t>
  </si>
  <si>
    <t>ООО "ТУРАСЕРВИС-Н"</t>
  </si>
  <si>
    <t>7202248575</t>
  </si>
  <si>
    <t>28981192</t>
  </si>
  <si>
    <t>ООО "ТЭО"</t>
  </si>
  <si>
    <t>7204205739</t>
  </si>
  <si>
    <t>31693668</t>
  </si>
  <si>
    <t>ООО "УНИСТРОЙ"</t>
  </si>
  <si>
    <t>7207013560</t>
  </si>
  <si>
    <t>31692743</t>
  </si>
  <si>
    <t>ООО "ЭКО СЕРВИС"</t>
  </si>
  <si>
    <t>7204185730</t>
  </si>
  <si>
    <t>NSRF</t>
  </si>
  <si>
    <t>MR_NAME</t>
  </si>
  <si>
    <t>OKTMO_MR_NAME</t>
  </si>
  <si>
    <t>MO_NAME</t>
  </si>
  <si>
    <t>OKTMO_NAME</t>
  </si>
  <si>
    <t>TYPE</t>
  </si>
  <si>
    <t>MR_ID</t>
  </si>
  <si>
    <t>Абатский муниципальный район</t>
  </si>
  <si>
    <t>71603000</t>
  </si>
  <si>
    <t>муниципальный район</t>
  </si>
  <si>
    <t>Абатское</t>
  </si>
  <si>
    <t>71603402</t>
  </si>
  <si>
    <t>сельское поселение</t>
  </si>
  <si>
    <t>Банниковское</t>
  </si>
  <si>
    <t>71603410</t>
  </si>
  <si>
    <t>Болдыревское</t>
  </si>
  <si>
    <t>71603415</t>
  </si>
  <si>
    <t>Коневское</t>
  </si>
  <si>
    <t>71603430</t>
  </si>
  <si>
    <t>Ленинское</t>
  </si>
  <si>
    <t>71603435</t>
  </si>
  <si>
    <t>Майское</t>
  </si>
  <si>
    <t>71603440</t>
  </si>
  <si>
    <t>Назаровское</t>
  </si>
  <si>
    <t>71603445</t>
  </si>
  <si>
    <t>Ощепковское</t>
  </si>
  <si>
    <t>71603450</t>
  </si>
  <si>
    <t>Партизанское</t>
  </si>
  <si>
    <t>71603455</t>
  </si>
  <si>
    <t>Тушнолобовское</t>
  </si>
  <si>
    <t>71603460</t>
  </si>
  <si>
    <t>Шевыринское</t>
  </si>
  <si>
    <t>71603465</t>
  </si>
  <si>
    <t>Армизонский муниципальный район</t>
  </si>
  <si>
    <t>71605000</t>
  </si>
  <si>
    <t>Армизонское</t>
  </si>
  <si>
    <t>71605405</t>
  </si>
  <si>
    <t>Ивановское</t>
  </si>
  <si>
    <t>71605410</t>
  </si>
  <si>
    <t>Калмакское</t>
  </si>
  <si>
    <t>71605415</t>
  </si>
  <si>
    <t>Капралихинское</t>
  </si>
  <si>
    <t>71605420</t>
  </si>
  <si>
    <t>Красноорловское</t>
  </si>
  <si>
    <t>71605425</t>
  </si>
  <si>
    <t>Орловское</t>
  </si>
  <si>
    <t>71605430</t>
  </si>
  <si>
    <t>Прохоровское</t>
  </si>
  <si>
    <t>71605435</t>
  </si>
  <si>
    <t>Раздольское</t>
  </si>
  <si>
    <t>71605440</t>
  </si>
  <si>
    <t>Южно-Дубровинское</t>
  </si>
  <si>
    <t>71605445</t>
  </si>
  <si>
    <t>Аромашевский муниципальный район</t>
  </si>
  <si>
    <t>71607000</t>
  </si>
  <si>
    <t>Аромашевское</t>
  </si>
  <si>
    <t>71607405</t>
  </si>
  <si>
    <t>Кармацкое</t>
  </si>
  <si>
    <t>71607410</t>
  </si>
  <si>
    <t>Кротовское</t>
  </si>
  <si>
    <t>71607415</t>
  </si>
  <si>
    <t>Малиновское</t>
  </si>
  <si>
    <t>71607420</t>
  </si>
  <si>
    <t>Малоскарединское</t>
  </si>
  <si>
    <t>71607425</t>
  </si>
  <si>
    <t>Новоберезовское</t>
  </si>
  <si>
    <t>71607430</t>
  </si>
  <si>
    <t>Новопетровское</t>
  </si>
  <si>
    <t>71607435</t>
  </si>
  <si>
    <t>Русаковское</t>
  </si>
  <si>
    <t>71607440</t>
  </si>
  <si>
    <t>Слободчиковское</t>
  </si>
  <si>
    <t>71607445</t>
  </si>
  <si>
    <t>Сорочкинское</t>
  </si>
  <si>
    <t>71607450</t>
  </si>
  <si>
    <t>Юрминское</t>
  </si>
  <si>
    <t>71607455</t>
  </si>
  <si>
    <t>Бердюжский муниципальный район</t>
  </si>
  <si>
    <t>71610000</t>
  </si>
  <si>
    <t>Бердюжское</t>
  </si>
  <si>
    <t>71610410</t>
  </si>
  <si>
    <t>Зарословское</t>
  </si>
  <si>
    <t>71610420</t>
  </si>
  <si>
    <t>Истошинское</t>
  </si>
  <si>
    <t>71610430</t>
  </si>
  <si>
    <t>Мелехинское</t>
  </si>
  <si>
    <t>71610440</t>
  </si>
  <si>
    <t>Окуневское</t>
  </si>
  <si>
    <t>71610450</t>
  </si>
  <si>
    <t>Пегановское</t>
  </si>
  <si>
    <t>71610460</t>
  </si>
  <si>
    <t>Полозаозерское</t>
  </si>
  <si>
    <t>71610470</t>
  </si>
  <si>
    <t>Рямовское</t>
  </si>
  <si>
    <t>71610474</t>
  </si>
  <si>
    <t>Уктузское</t>
  </si>
  <si>
    <t>71610480</t>
  </si>
  <si>
    <t>Вагайский муниципальный район</t>
  </si>
  <si>
    <t>71613000</t>
  </si>
  <si>
    <t>Аксурское</t>
  </si>
  <si>
    <t>71613404</t>
  </si>
  <si>
    <t>Бегишевское</t>
  </si>
  <si>
    <t>71613412</t>
  </si>
  <si>
    <t>Вершинское</t>
  </si>
  <si>
    <t>71613416</t>
  </si>
  <si>
    <t>Дубровинское</t>
  </si>
  <si>
    <t>71613428</t>
  </si>
  <si>
    <t>Зареченское</t>
  </si>
  <si>
    <t>71613424</t>
  </si>
  <si>
    <t>Казанское</t>
  </si>
  <si>
    <t>71613456</t>
  </si>
  <si>
    <t>Карагайское</t>
  </si>
  <si>
    <t>71613432</t>
  </si>
  <si>
    <t>Касьяновское</t>
  </si>
  <si>
    <t>71613436</t>
  </si>
  <si>
    <t>Куларовское</t>
  </si>
  <si>
    <t>71613444</t>
  </si>
  <si>
    <t>Первовагайское</t>
  </si>
  <si>
    <t>71613460</t>
  </si>
  <si>
    <t>Первомайское</t>
  </si>
  <si>
    <t>71613464</t>
  </si>
  <si>
    <t>Птицкое</t>
  </si>
  <si>
    <t>71613468</t>
  </si>
  <si>
    <t>Супринское</t>
  </si>
  <si>
    <t>71613472</t>
  </si>
  <si>
    <t>Тукузское</t>
  </si>
  <si>
    <t>71613476</t>
  </si>
  <si>
    <t>Ушаковское</t>
  </si>
  <si>
    <t>71613480</t>
  </si>
  <si>
    <t>60</t>
  </si>
  <si>
    <t>Фатеевское</t>
  </si>
  <si>
    <t>71613484</t>
  </si>
  <si>
    <t>61</t>
  </si>
  <si>
    <t>Черноковское</t>
  </si>
  <si>
    <t>71613488</t>
  </si>
  <si>
    <t>62</t>
  </si>
  <si>
    <t>Шестовское</t>
  </si>
  <si>
    <t>71613492</t>
  </si>
  <si>
    <t>63</t>
  </si>
  <si>
    <t>Шишкинское</t>
  </si>
  <si>
    <t>71613408</t>
  </si>
  <si>
    <t>64</t>
  </si>
  <si>
    <t>Викуловский муниципальный район</t>
  </si>
  <si>
    <t>71615000</t>
  </si>
  <si>
    <t>Балаганское</t>
  </si>
  <si>
    <t>71615404</t>
  </si>
  <si>
    <t>65</t>
  </si>
  <si>
    <t>Березинское</t>
  </si>
  <si>
    <t>71615408</t>
  </si>
  <si>
    <t>67</t>
  </si>
  <si>
    <t>Викуловское</t>
  </si>
  <si>
    <t>71615412</t>
  </si>
  <si>
    <t>Ермаковское</t>
  </si>
  <si>
    <t>71615416</t>
  </si>
  <si>
    <t>69</t>
  </si>
  <si>
    <t>Калининское</t>
  </si>
  <si>
    <t>71615420</t>
  </si>
  <si>
    <t>70</t>
  </si>
  <si>
    <t>Каргалинское</t>
  </si>
  <si>
    <t>71615424</t>
  </si>
  <si>
    <t>71</t>
  </si>
  <si>
    <t>Коточиговское</t>
  </si>
  <si>
    <t>71615428</t>
  </si>
  <si>
    <t>72</t>
  </si>
  <si>
    <t>Нововяткинское</t>
  </si>
  <si>
    <t>71615432</t>
  </si>
  <si>
    <t>73</t>
  </si>
  <si>
    <t>Озернинское</t>
  </si>
  <si>
    <t>71615436</t>
  </si>
  <si>
    <t>74</t>
  </si>
  <si>
    <t>Поддубровинское</t>
  </si>
  <si>
    <t>71615440</t>
  </si>
  <si>
    <t>75</t>
  </si>
  <si>
    <t>Рябовское</t>
  </si>
  <si>
    <t>71615444</t>
  </si>
  <si>
    <t>76</t>
  </si>
  <si>
    <t>Сартамское</t>
  </si>
  <si>
    <t>71615448</t>
  </si>
  <si>
    <t>77</t>
  </si>
  <si>
    <t>Скрипкинское</t>
  </si>
  <si>
    <t>71615452</t>
  </si>
  <si>
    <t>78</t>
  </si>
  <si>
    <t>Чуртанское</t>
  </si>
  <si>
    <t>71615456</t>
  </si>
  <si>
    <t>79</t>
  </si>
  <si>
    <t>Голышмановский</t>
  </si>
  <si>
    <t>71518000</t>
  </si>
  <si>
    <t>муниципальный округ</t>
  </si>
  <si>
    <t>80</t>
  </si>
  <si>
    <t>71702000</t>
  </si>
  <si>
    <t>городской округ</t>
  </si>
  <si>
    <t>81</t>
  </si>
  <si>
    <t>Город Ишим</t>
  </si>
  <si>
    <t>71705000</t>
  </si>
  <si>
    <t>82</t>
  </si>
  <si>
    <t>Заводоуковский</t>
  </si>
  <si>
    <t>71522000</t>
  </si>
  <si>
    <t>83</t>
  </si>
  <si>
    <t>Исетский муниципальный район</t>
  </si>
  <si>
    <t>71624000</t>
  </si>
  <si>
    <t>Архангельское</t>
  </si>
  <si>
    <t>71624403</t>
  </si>
  <si>
    <t>84</t>
  </si>
  <si>
    <t>Бархатовское</t>
  </si>
  <si>
    <t>71624405</t>
  </si>
  <si>
    <t>85</t>
  </si>
  <si>
    <t>Бобылевское</t>
  </si>
  <si>
    <t>71624410</t>
  </si>
  <si>
    <t>86</t>
  </si>
  <si>
    <t>Верхнебешкильское</t>
  </si>
  <si>
    <t>71624415</t>
  </si>
  <si>
    <t>87</t>
  </si>
  <si>
    <t>Верхнеингальское</t>
  </si>
  <si>
    <t>71624417</t>
  </si>
  <si>
    <t>88</t>
  </si>
  <si>
    <t>Денисовское</t>
  </si>
  <si>
    <t>71624420</t>
  </si>
  <si>
    <t>89</t>
  </si>
  <si>
    <t>90</t>
  </si>
  <si>
    <t>Исетское</t>
  </si>
  <si>
    <t>71624425</t>
  </si>
  <si>
    <t>91</t>
  </si>
  <si>
    <t>Кировское</t>
  </si>
  <si>
    <t>71624427</t>
  </si>
  <si>
    <t>92</t>
  </si>
  <si>
    <t>Коммунаровское</t>
  </si>
  <si>
    <t>71624430</t>
  </si>
  <si>
    <t>93</t>
  </si>
  <si>
    <t>Красновское</t>
  </si>
  <si>
    <t>71624435</t>
  </si>
  <si>
    <t>94</t>
  </si>
  <si>
    <t>Мининское</t>
  </si>
  <si>
    <t>71624440</t>
  </si>
  <si>
    <t>95</t>
  </si>
  <si>
    <t>Рассветовское</t>
  </si>
  <si>
    <t>71624445</t>
  </si>
  <si>
    <t>96</t>
  </si>
  <si>
    <t>Рафайловское</t>
  </si>
  <si>
    <t>71624450</t>
  </si>
  <si>
    <t>97</t>
  </si>
  <si>
    <t>Слободобешкильское</t>
  </si>
  <si>
    <t>71624455</t>
  </si>
  <si>
    <t>98</t>
  </si>
  <si>
    <t>Солобоевское</t>
  </si>
  <si>
    <t>71624460</t>
  </si>
  <si>
    <t>99</t>
  </si>
  <si>
    <t>Шороховское</t>
  </si>
  <si>
    <t>71624465</t>
  </si>
  <si>
    <t>100</t>
  </si>
  <si>
    <t>Ишимский муниципальный район</t>
  </si>
  <si>
    <t>71626000</t>
  </si>
  <si>
    <t>Боровское</t>
  </si>
  <si>
    <t>71626404</t>
  </si>
  <si>
    <t>101</t>
  </si>
  <si>
    <t>Бутусовское</t>
  </si>
  <si>
    <t>71626408</t>
  </si>
  <si>
    <t>102</t>
  </si>
  <si>
    <t>Второпесьяновское</t>
  </si>
  <si>
    <t>71626412</t>
  </si>
  <si>
    <t>103</t>
  </si>
  <si>
    <t>Гагаринское</t>
  </si>
  <si>
    <t>71626416</t>
  </si>
  <si>
    <t>104</t>
  </si>
  <si>
    <t>Десятовское</t>
  </si>
  <si>
    <t>71626420</t>
  </si>
  <si>
    <t>105</t>
  </si>
  <si>
    <t>Дымковское</t>
  </si>
  <si>
    <t>71626424</t>
  </si>
  <si>
    <t>106</t>
  </si>
  <si>
    <t>107</t>
  </si>
  <si>
    <t>Карасульское</t>
  </si>
  <si>
    <t>71626428</t>
  </si>
  <si>
    <t>108</t>
  </si>
  <si>
    <t>Клепиковское</t>
  </si>
  <si>
    <t>71626432</t>
  </si>
  <si>
    <t>109</t>
  </si>
  <si>
    <t>Ларихинское</t>
  </si>
  <si>
    <t>71626436</t>
  </si>
  <si>
    <t>110</t>
  </si>
  <si>
    <t>Мизоновское</t>
  </si>
  <si>
    <t>71626440</t>
  </si>
  <si>
    <t>111</t>
  </si>
  <si>
    <t>Неволинское</t>
  </si>
  <si>
    <t>71626442</t>
  </si>
  <si>
    <t>112</t>
  </si>
  <si>
    <t>Новолоктинское</t>
  </si>
  <si>
    <t>71626444</t>
  </si>
  <si>
    <t>113</t>
  </si>
  <si>
    <t>Новотравнинское</t>
  </si>
  <si>
    <t>71626448</t>
  </si>
  <si>
    <t>114</t>
  </si>
  <si>
    <t>Пахомовское</t>
  </si>
  <si>
    <t>71626452</t>
  </si>
  <si>
    <t>115</t>
  </si>
  <si>
    <t>Первопесьяновское</t>
  </si>
  <si>
    <t>71626456</t>
  </si>
  <si>
    <t>116</t>
  </si>
  <si>
    <t>Плешковское</t>
  </si>
  <si>
    <t>71626460</t>
  </si>
  <si>
    <t>117</t>
  </si>
  <si>
    <t>Прокуткинское</t>
  </si>
  <si>
    <t>71626464</t>
  </si>
  <si>
    <t>118</t>
  </si>
  <si>
    <t>Равнецкое</t>
  </si>
  <si>
    <t>71626468</t>
  </si>
  <si>
    <t>119</t>
  </si>
  <si>
    <t>Стрехнинское</t>
  </si>
  <si>
    <t>71626472</t>
  </si>
  <si>
    <t>120</t>
  </si>
  <si>
    <t>Тоболовское</t>
  </si>
  <si>
    <t>71626476</t>
  </si>
  <si>
    <t>121</t>
  </si>
  <si>
    <t>Черемшанское</t>
  </si>
  <si>
    <t>71626484</t>
  </si>
  <si>
    <t>122</t>
  </si>
  <si>
    <t>Шаблыкинское</t>
  </si>
  <si>
    <t>71626488</t>
  </si>
  <si>
    <t>123</t>
  </si>
  <si>
    <t>Казанский муниципальный район</t>
  </si>
  <si>
    <t>71630000</t>
  </si>
  <si>
    <t>Афонькинское</t>
  </si>
  <si>
    <t>71630405</t>
  </si>
  <si>
    <t>124</t>
  </si>
  <si>
    <t>Большеченчерское</t>
  </si>
  <si>
    <t>71630410</t>
  </si>
  <si>
    <t>125</t>
  </si>
  <si>
    <t>Большеярковское</t>
  </si>
  <si>
    <t>71630415</t>
  </si>
  <si>
    <t>126</t>
  </si>
  <si>
    <t>Гагарьевское</t>
  </si>
  <si>
    <t>71630420</t>
  </si>
  <si>
    <t>127</t>
  </si>
  <si>
    <t>Дубынское</t>
  </si>
  <si>
    <t>71630425</t>
  </si>
  <si>
    <t>128</t>
  </si>
  <si>
    <t>Ильинское</t>
  </si>
  <si>
    <t>71630430</t>
  </si>
  <si>
    <t>129</t>
  </si>
  <si>
    <t>130</t>
  </si>
  <si>
    <t>71630432</t>
  </si>
  <si>
    <t>131</t>
  </si>
  <si>
    <t>Огневское</t>
  </si>
  <si>
    <t>71630435</t>
  </si>
  <si>
    <t>132</t>
  </si>
  <si>
    <t>Пешневское</t>
  </si>
  <si>
    <t>71630440</t>
  </si>
  <si>
    <t>133</t>
  </si>
  <si>
    <t>Смирновское</t>
  </si>
  <si>
    <t>71630445</t>
  </si>
  <si>
    <t>134</t>
  </si>
  <si>
    <t>Челюскинское</t>
  </si>
  <si>
    <t>71630450</t>
  </si>
  <si>
    <t>135</t>
  </si>
  <si>
    <t>Чирковское</t>
  </si>
  <si>
    <t>71630452</t>
  </si>
  <si>
    <t>136</t>
  </si>
  <si>
    <t>Яровское</t>
  </si>
  <si>
    <t>71630455</t>
  </si>
  <si>
    <t>137</t>
  </si>
  <si>
    <t>Нижнетавдинский муниципальный район</t>
  </si>
  <si>
    <t>71632000</t>
  </si>
  <si>
    <t>Андрюшинское</t>
  </si>
  <si>
    <t>71632404</t>
  </si>
  <si>
    <t>138</t>
  </si>
  <si>
    <t>Антипинское</t>
  </si>
  <si>
    <t>71632408</t>
  </si>
  <si>
    <t>139</t>
  </si>
  <si>
    <t>Березовское</t>
  </si>
  <si>
    <t>71632412</t>
  </si>
  <si>
    <t>140</t>
  </si>
  <si>
    <t>Бухтальское</t>
  </si>
  <si>
    <t>71632416</t>
  </si>
  <si>
    <t>141</t>
  </si>
  <si>
    <t>Велижанское</t>
  </si>
  <si>
    <t>71632420</t>
  </si>
  <si>
    <t>142</t>
  </si>
  <si>
    <t>Искинское</t>
  </si>
  <si>
    <t>71632428</t>
  </si>
  <si>
    <t>143</t>
  </si>
  <si>
    <t>Канашское</t>
  </si>
  <si>
    <t>71632432</t>
  </si>
  <si>
    <t>144</t>
  </si>
  <si>
    <t>Ключевское</t>
  </si>
  <si>
    <t>71632440</t>
  </si>
  <si>
    <t>145</t>
  </si>
  <si>
    <t>Миясское</t>
  </si>
  <si>
    <t>71632448</t>
  </si>
  <si>
    <t>146</t>
  </si>
  <si>
    <t>147</t>
  </si>
  <si>
    <t>Нижнетавдинское</t>
  </si>
  <si>
    <t>71632450</t>
  </si>
  <si>
    <t>148</t>
  </si>
  <si>
    <t>Новоникольское</t>
  </si>
  <si>
    <t>71632452</t>
  </si>
  <si>
    <t>149</t>
  </si>
  <si>
    <t>Новотроицкое</t>
  </si>
  <si>
    <t>71632456</t>
  </si>
  <si>
    <t>150</t>
  </si>
  <si>
    <t>Тавдинское</t>
  </si>
  <si>
    <t>71632469</t>
  </si>
  <si>
    <t>151</t>
  </si>
  <si>
    <t>Тарманское</t>
  </si>
  <si>
    <t>71632472</t>
  </si>
  <si>
    <t>152</t>
  </si>
  <si>
    <t>Тюневское</t>
  </si>
  <si>
    <t>71632475</t>
  </si>
  <si>
    <t>153</t>
  </si>
  <si>
    <t>Черепановское</t>
  </si>
  <si>
    <t>71632478</t>
  </si>
  <si>
    <t>154</t>
  </si>
  <si>
    <t>Чугунаевское</t>
  </si>
  <si>
    <t>71632482</t>
  </si>
  <si>
    <t>155</t>
  </si>
  <si>
    <t>Омутинский муниципальный район</t>
  </si>
  <si>
    <t>71634000</t>
  </si>
  <si>
    <t>Большекрасноярское</t>
  </si>
  <si>
    <t>71634411</t>
  </si>
  <si>
    <t>156</t>
  </si>
  <si>
    <t>Вагайское</t>
  </si>
  <si>
    <t>71634415</t>
  </si>
  <si>
    <t>157</t>
  </si>
  <si>
    <t>Журавлевское</t>
  </si>
  <si>
    <t>71634422</t>
  </si>
  <si>
    <t>158</t>
  </si>
  <si>
    <t>71634444</t>
  </si>
  <si>
    <t>159</t>
  </si>
  <si>
    <t>160</t>
  </si>
  <si>
    <t>Омутинское</t>
  </si>
  <si>
    <t>71634448</t>
  </si>
  <si>
    <t>161</t>
  </si>
  <si>
    <t>Ситниковское</t>
  </si>
  <si>
    <t>71634455</t>
  </si>
  <si>
    <t>162</t>
  </si>
  <si>
    <t>Шабановское</t>
  </si>
  <si>
    <t>71634466</t>
  </si>
  <si>
    <t>163</t>
  </si>
  <si>
    <t>Южно-Плетневское</t>
  </si>
  <si>
    <t>71634477</t>
  </si>
  <si>
    <t>164</t>
  </si>
  <si>
    <t>Сладковский муниципальный район</t>
  </si>
  <si>
    <t>71636000</t>
  </si>
  <si>
    <t>Александровское</t>
  </si>
  <si>
    <t>71636405</t>
  </si>
  <si>
    <t>165</t>
  </si>
  <si>
    <t>Лопазновское</t>
  </si>
  <si>
    <t>71636410</t>
  </si>
  <si>
    <t>166</t>
  </si>
  <si>
    <t>71636415</t>
  </si>
  <si>
    <t>167</t>
  </si>
  <si>
    <t>Маслянское</t>
  </si>
  <si>
    <t>71636420</t>
  </si>
  <si>
    <t>168</t>
  </si>
  <si>
    <t>Менжинское</t>
  </si>
  <si>
    <t>71636425</t>
  </si>
  <si>
    <t>169</t>
  </si>
  <si>
    <t>Никулинское</t>
  </si>
  <si>
    <t>71636430</t>
  </si>
  <si>
    <t>170</t>
  </si>
  <si>
    <t>Новоандреевское</t>
  </si>
  <si>
    <t>71636435</t>
  </si>
  <si>
    <t>171</t>
  </si>
  <si>
    <t>172</t>
  </si>
  <si>
    <t>Сладковское</t>
  </si>
  <si>
    <t>71636445</t>
  </si>
  <si>
    <t>173</t>
  </si>
  <si>
    <t>Степновское</t>
  </si>
  <si>
    <t>71636450</t>
  </si>
  <si>
    <t>174</t>
  </si>
  <si>
    <t>Усовское</t>
  </si>
  <si>
    <t>71636455</t>
  </si>
  <si>
    <t>175</t>
  </si>
  <si>
    <t>Сорокинский муниципальный район</t>
  </si>
  <si>
    <t>71638000</t>
  </si>
  <si>
    <t>71638410</t>
  </si>
  <si>
    <t>176</t>
  </si>
  <si>
    <t>Ворсихинское</t>
  </si>
  <si>
    <t>71638420</t>
  </si>
  <si>
    <t>177</t>
  </si>
  <si>
    <t>Готопутовское</t>
  </si>
  <si>
    <t>71638430</t>
  </si>
  <si>
    <t>178</t>
  </si>
  <si>
    <t>Знаменщиковское</t>
  </si>
  <si>
    <t>71638440</t>
  </si>
  <si>
    <t>179</t>
  </si>
  <si>
    <t>Пинигинское</t>
  </si>
  <si>
    <t>71638470</t>
  </si>
  <si>
    <t>180</t>
  </si>
  <si>
    <t>Покровское</t>
  </si>
  <si>
    <t>71638480</t>
  </si>
  <si>
    <t>181</t>
  </si>
  <si>
    <t>182</t>
  </si>
  <si>
    <t>Сорокинское</t>
  </si>
  <si>
    <t>71638490</t>
  </si>
  <si>
    <t>183</t>
  </si>
  <si>
    <t>Тобольский муниципальный район</t>
  </si>
  <si>
    <t>71642000</t>
  </si>
  <si>
    <t>Абалакское</t>
  </si>
  <si>
    <t>71642405</t>
  </si>
  <si>
    <t>184</t>
  </si>
  <si>
    <t>Ачирское</t>
  </si>
  <si>
    <t>71642407</t>
  </si>
  <si>
    <t>185</t>
  </si>
  <si>
    <t>Байкаловское</t>
  </si>
  <si>
    <t>71642410</t>
  </si>
  <si>
    <t>186</t>
  </si>
  <si>
    <t>Башковское</t>
  </si>
  <si>
    <t>71642425</t>
  </si>
  <si>
    <t>187</t>
  </si>
  <si>
    <t>Булашовское</t>
  </si>
  <si>
    <t>71642415</t>
  </si>
  <si>
    <t>188</t>
  </si>
  <si>
    <t>Верхнеаремзянское</t>
  </si>
  <si>
    <t>71642420</t>
  </si>
  <si>
    <t>189</t>
  </si>
  <si>
    <t>Ворогушинское</t>
  </si>
  <si>
    <t>71642430</t>
  </si>
  <si>
    <t>190</t>
  </si>
  <si>
    <t>Дегтяревское</t>
  </si>
  <si>
    <t>71642435</t>
  </si>
  <si>
    <t>191</t>
  </si>
  <si>
    <t>71642440</t>
  </si>
  <si>
    <t>192</t>
  </si>
  <si>
    <t>Загваздинское</t>
  </si>
  <si>
    <t>71642445</t>
  </si>
  <si>
    <t>193</t>
  </si>
  <si>
    <t>Карачинское</t>
  </si>
  <si>
    <t>71642450</t>
  </si>
  <si>
    <t>194</t>
  </si>
  <si>
    <t>Кутарбитское</t>
  </si>
  <si>
    <t>71642455</t>
  </si>
  <si>
    <t>195</t>
  </si>
  <si>
    <t>Лайтамакское</t>
  </si>
  <si>
    <t>71642460</t>
  </si>
  <si>
    <t>196</t>
  </si>
  <si>
    <t>Малозоркальцевское</t>
  </si>
  <si>
    <t>71642462</t>
  </si>
  <si>
    <t>197</t>
  </si>
  <si>
    <t>Надцынское</t>
  </si>
  <si>
    <t>71642465</t>
  </si>
  <si>
    <t>198</t>
  </si>
  <si>
    <t>Овсянниковское</t>
  </si>
  <si>
    <t>71642470</t>
  </si>
  <si>
    <t>199</t>
  </si>
  <si>
    <t>Полуяновское</t>
  </si>
  <si>
    <t>71642473</t>
  </si>
  <si>
    <t>200</t>
  </si>
  <si>
    <t>Прииртышское</t>
  </si>
  <si>
    <t>71642475</t>
  </si>
  <si>
    <t>201</t>
  </si>
  <si>
    <t>Санниковское</t>
  </si>
  <si>
    <t>71642480</t>
  </si>
  <si>
    <t>202</t>
  </si>
  <si>
    <t>Сетовское</t>
  </si>
  <si>
    <t>71642482</t>
  </si>
  <si>
    <t>203</t>
  </si>
  <si>
    <t>204</t>
  </si>
  <si>
    <t>Ушаровское</t>
  </si>
  <si>
    <t>71642485</t>
  </si>
  <si>
    <t>205</t>
  </si>
  <si>
    <t>Хмелевское</t>
  </si>
  <si>
    <t>71642490</t>
  </si>
  <si>
    <t>206</t>
  </si>
  <si>
    <t>Тюменский муниципальный район</t>
  </si>
  <si>
    <t>71644000</t>
  </si>
  <si>
    <t>Андреевское</t>
  </si>
  <si>
    <t>71644405</t>
  </si>
  <si>
    <t>207</t>
  </si>
  <si>
    <t>Богандинское</t>
  </si>
  <si>
    <t>71644410</t>
  </si>
  <si>
    <t>208</t>
  </si>
  <si>
    <t>Винзилинское</t>
  </si>
  <si>
    <t>71644416</t>
  </si>
  <si>
    <t>209</t>
  </si>
  <si>
    <t>Горьковское</t>
  </si>
  <si>
    <t>71644417</t>
  </si>
  <si>
    <t>210</t>
  </si>
  <si>
    <t>Ембаевское</t>
  </si>
  <si>
    <t>71644420</t>
  </si>
  <si>
    <t>211</t>
  </si>
  <si>
    <t>Каменское</t>
  </si>
  <si>
    <t>71644425</t>
  </si>
  <si>
    <t>212</t>
  </si>
  <si>
    <t>Каскаринское</t>
  </si>
  <si>
    <t>71644430</t>
  </si>
  <si>
    <t>213</t>
  </si>
  <si>
    <t>Кулаковское</t>
  </si>
  <si>
    <t>71644440</t>
  </si>
  <si>
    <t>214</t>
  </si>
  <si>
    <t>Мальковское</t>
  </si>
  <si>
    <t>71644445</t>
  </si>
  <si>
    <t>215</t>
  </si>
  <si>
    <t>Московское</t>
  </si>
  <si>
    <t>71644450</t>
  </si>
  <si>
    <t>216</t>
  </si>
  <si>
    <t>Муллашинское</t>
  </si>
  <si>
    <t>71644451</t>
  </si>
  <si>
    <t>217</t>
  </si>
  <si>
    <t>Наримановское</t>
  </si>
  <si>
    <t>71644452</t>
  </si>
  <si>
    <t>218</t>
  </si>
  <si>
    <t>Новотарманское</t>
  </si>
  <si>
    <t>71644456</t>
  </si>
  <si>
    <t>219</t>
  </si>
  <si>
    <t>Онохинское</t>
  </si>
  <si>
    <t>71644458</t>
  </si>
  <si>
    <t>220</t>
  </si>
  <si>
    <t>Переваловское</t>
  </si>
  <si>
    <t>71644460</t>
  </si>
  <si>
    <t>221</t>
  </si>
  <si>
    <t>Салаирское</t>
  </si>
  <si>
    <t>71644470</t>
  </si>
  <si>
    <t>222</t>
  </si>
  <si>
    <t>223</t>
  </si>
  <si>
    <t>Успенское</t>
  </si>
  <si>
    <t>71644475</t>
  </si>
  <si>
    <t>224</t>
  </si>
  <si>
    <t>Червишевское</t>
  </si>
  <si>
    <t>71644480</t>
  </si>
  <si>
    <t>225</t>
  </si>
  <si>
    <t>Чикчинское</t>
  </si>
  <si>
    <t>71644485</t>
  </si>
  <si>
    <t>226</t>
  </si>
  <si>
    <t>поселок Боровский</t>
  </si>
  <si>
    <t>71644412</t>
  </si>
  <si>
    <t>227</t>
  </si>
  <si>
    <t>Уватский муниципальный район</t>
  </si>
  <si>
    <t>71648000</t>
  </si>
  <si>
    <t>Алымское</t>
  </si>
  <si>
    <t>71648405</t>
  </si>
  <si>
    <t>228</t>
  </si>
  <si>
    <t>Горнослинкинское</t>
  </si>
  <si>
    <t>71648410</t>
  </si>
  <si>
    <t>229</t>
  </si>
  <si>
    <t>Демьянское</t>
  </si>
  <si>
    <t>71648415</t>
  </si>
  <si>
    <t>230</t>
  </si>
  <si>
    <t>71648420</t>
  </si>
  <si>
    <t>231</t>
  </si>
  <si>
    <t>Красноярское</t>
  </si>
  <si>
    <t>71648425</t>
  </si>
  <si>
    <t>232</t>
  </si>
  <si>
    <t>Межселенная территория Уватского муниципального района</t>
  </si>
  <si>
    <t>71648701</t>
  </si>
  <si>
    <t>межселенная территория</t>
  </si>
  <si>
    <t>233</t>
  </si>
  <si>
    <t>Осинниковское</t>
  </si>
  <si>
    <t>71648435</t>
  </si>
  <si>
    <t>234</t>
  </si>
  <si>
    <t>Соровое</t>
  </si>
  <si>
    <t>71648438</t>
  </si>
  <si>
    <t>235</t>
  </si>
  <si>
    <t>Тугаловское</t>
  </si>
  <si>
    <t>71648440</t>
  </si>
  <si>
    <t>236</t>
  </si>
  <si>
    <t>Туртасское</t>
  </si>
  <si>
    <t>71648445</t>
  </si>
  <si>
    <t>237</t>
  </si>
  <si>
    <t>238</t>
  </si>
  <si>
    <t>Уватское</t>
  </si>
  <si>
    <t>71648450</t>
  </si>
  <si>
    <t>239</t>
  </si>
  <si>
    <t>Укинское</t>
  </si>
  <si>
    <t>71648452</t>
  </si>
  <si>
    <t>240</t>
  </si>
  <si>
    <t>Юровское</t>
  </si>
  <si>
    <t>71648455</t>
  </si>
  <si>
    <t>241</t>
  </si>
  <si>
    <t>Упоровский муниципальный район</t>
  </si>
  <si>
    <t>71650000</t>
  </si>
  <si>
    <t>Буньковское</t>
  </si>
  <si>
    <t>71650405</t>
  </si>
  <si>
    <t>242</t>
  </si>
  <si>
    <t>Бызовское</t>
  </si>
  <si>
    <t>71650410</t>
  </si>
  <si>
    <t>243</t>
  </si>
  <si>
    <t>Видоновское</t>
  </si>
  <si>
    <t>71650415</t>
  </si>
  <si>
    <t>244</t>
  </si>
  <si>
    <t>Емуртлинское</t>
  </si>
  <si>
    <t>71650420</t>
  </si>
  <si>
    <t>245</t>
  </si>
  <si>
    <t>Ингалинское</t>
  </si>
  <si>
    <t>71650425</t>
  </si>
  <si>
    <t>246</t>
  </si>
  <si>
    <t>Коркинское</t>
  </si>
  <si>
    <t>71650430</t>
  </si>
  <si>
    <t>247</t>
  </si>
  <si>
    <t>Крашенининское</t>
  </si>
  <si>
    <t>71650435</t>
  </si>
  <si>
    <t>248</t>
  </si>
  <si>
    <t>Липихинское</t>
  </si>
  <si>
    <t>71650440</t>
  </si>
  <si>
    <t>249</t>
  </si>
  <si>
    <t>Нижнеманайское</t>
  </si>
  <si>
    <t>71650445</t>
  </si>
  <si>
    <t>250</t>
  </si>
  <si>
    <t>Пятковское</t>
  </si>
  <si>
    <t>71650450</t>
  </si>
  <si>
    <t>251</t>
  </si>
  <si>
    <t>Скородумское</t>
  </si>
  <si>
    <t>71650455</t>
  </si>
  <si>
    <t>252</t>
  </si>
  <si>
    <t>Суерское</t>
  </si>
  <si>
    <t>71650460</t>
  </si>
  <si>
    <t>253</t>
  </si>
  <si>
    <t>254</t>
  </si>
  <si>
    <t>Упоровское</t>
  </si>
  <si>
    <t>71650465</t>
  </si>
  <si>
    <t>255</t>
  </si>
  <si>
    <t>Чернаковское</t>
  </si>
  <si>
    <t>71650470</t>
  </si>
  <si>
    <t>256</t>
  </si>
  <si>
    <t>Юргинский муниципальный район</t>
  </si>
  <si>
    <t>71653000</t>
  </si>
  <si>
    <t>Агаракское</t>
  </si>
  <si>
    <t>71653405</t>
  </si>
  <si>
    <t>257</t>
  </si>
  <si>
    <t>Бушуевское</t>
  </si>
  <si>
    <t>71653420</t>
  </si>
  <si>
    <t>258</t>
  </si>
  <si>
    <t>Володинское</t>
  </si>
  <si>
    <t>71653425</t>
  </si>
  <si>
    <t>259</t>
  </si>
  <si>
    <t>Зоновское</t>
  </si>
  <si>
    <t>71653430</t>
  </si>
  <si>
    <t>260</t>
  </si>
  <si>
    <t>Лабинское</t>
  </si>
  <si>
    <t>71653440</t>
  </si>
  <si>
    <t>261</t>
  </si>
  <si>
    <t>Лесное</t>
  </si>
  <si>
    <t>71653443</t>
  </si>
  <si>
    <t>262</t>
  </si>
  <si>
    <t>Новотаповское</t>
  </si>
  <si>
    <t>71653447</t>
  </si>
  <si>
    <t>263</t>
  </si>
  <si>
    <t>Северо-Плетневское</t>
  </si>
  <si>
    <t>71653450</t>
  </si>
  <si>
    <t>264</t>
  </si>
  <si>
    <t>Шипаковское</t>
  </si>
  <si>
    <t>71653460</t>
  </si>
  <si>
    <t>265</t>
  </si>
  <si>
    <t>266</t>
  </si>
  <si>
    <t>Юргинское</t>
  </si>
  <si>
    <t>71653465</t>
  </si>
  <si>
    <t>267</t>
  </si>
  <si>
    <t>Ялуторовский муниципальный район</t>
  </si>
  <si>
    <t>71656000</t>
  </si>
  <si>
    <t>Асланинское</t>
  </si>
  <si>
    <t>71656405</t>
  </si>
  <si>
    <t>268</t>
  </si>
  <si>
    <t>Беркутское</t>
  </si>
  <si>
    <t>71656410</t>
  </si>
  <si>
    <t>269</t>
  </si>
  <si>
    <t>Заводопетровское</t>
  </si>
  <si>
    <t>71656413</t>
  </si>
  <si>
    <t>270</t>
  </si>
  <si>
    <t>Зиновское</t>
  </si>
  <si>
    <t>71656415</t>
  </si>
  <si>
    <t>271</t>
  </si>
  <si>
    <t>71656420</t>
  </si>
  <si>
    <t>272</t>
  </si>
  <si>
    <t>Карабашское</t>
  </si>
  <si>
    <t>71656422</t>
  </si>
  <si>
    <t>273</t>
  </si>
  <si>
    <t>Киевское</t>
  </si>
  <si>
    <t>71656423</t>
  </si>
  <si>
    <t>274</t>
  </si>
  <si>
    <t>Коктюльское</t>
  </si>
  <si>
    <t>71656425</t>
  </si>
  <si>
    <t>275</t>
  </si>
  <si>
    <t>Новоатьяловское</t>
  </si>
  <si>
    <t>71656430</t>
  </si>
  <si>
    <t>276</t>
  </si>
  <si>
    <t>Памятнинское</t>
  </si>
  <si>
    <t>71656435</t>
  </si>
  <si>
    <t>277</t>
  </si>
  <si>
    <t>Петелинское</t>
  </si>
  <si>
    <t>71656440</t>
  </si>
  <si>
    <t>278</t>
  </si>
  <si>
    <t>Ревдинское</t>
  </si>
  <si>
    <t>71656445</t>
  </si>
  <si>
    <t>279</t>
  </si>
  <si>
    <t>Сингульское</t>
  </si>
  <si>
    <t>71656450</t>
  </si>
  <si>
    <t>280</t>
  </si>
  <si>
    <t>Старокавдыкское</t>
  </si>
  <si>
    <t>71656455</t>
  </si>
  <si>
    <t>281</t>
  </si>
  <si>
    <t>Хохловское</t>
  </si>
  <si>
    <t>71656460</t>
  </si>
  <si>
    <t>282</t>
  </si>
  <si>
    <t>283</t>
  </si>
  <si>
    <t>Ярковский муниципальный район</t>
  </si>
  <si>
    <t>71658000</t>
  </si>
  <si>
    <t>Аксаринское</t>
  </si>
  <si>
    <t>71658405</t>
  </si>
  <si>
    <t>284</t>
  </si>
  <si>
    <t>Гилевское</t>
  </si>
  <si>
    <t>71658410</t>
  </si>
  <si>
    <t>285</t>
  </si>
  <si>
    <t>71658415</t>
  </si>
  <si>
    <t>286</t>
  </si>
  <si>
    <t>Иевлевское</t>
  </si>
  <si>
    <t>71658420</t>
  </si>
  <si>
    <t>287</t>
  </si>
  <si>
    <t>Караульноярское</t>
  </si>
  <si>
    <t>71658425</t>
  </si>
  <si>
    <t>288</t>
  </si>
  <si>
    <t>Маранское</t>
  </si>
  <si>
    <t>71658430</t>
  </si>
  <si>
    <t>289</t>
  </si>
  <si>
    <t>Новоалександровское</t>
  </si>
  <si>
    <t>71658435</t>
  </si>
  <si>
    <t>290</t>
  </si>
  <si>
    <t>Плехановское</t>
  </si>
  <si>
    <t>71658440</t>
  </si>
  <si>
    <t>291</t>
  </si>
  <si>
    <t>71658445</t>
  </si>
  <si>
    <t>292</t>
  </si>
  <si>
    <t>71658450</t>
  </si>
  <si>
    <t>293</t>
  </si>
  <si>
    <t>Староалександровское</t>
  </si>
  <si>
    <t>71658455</t>
  </si>
  <si>
    <t>294</t>
  </si>
  <si>
    <t>Усальское</t>
  </si>
  <si>
    <t>71658460</t>
  </si>
  <si>
    <t>295</t>
  </si>
  <si>
    <t>Щетковское</t>
  </si>
  <si>
    <t>71658465</t>
  </si>
  <si>
    <t>296</t>
  </si>
  <si>
    <t>297</t>
  </si>
  <si>
    <t>Ярковское</t>
  </si>
  <si>
    <t>71658470</t>
  </si>
  <si>
    <t>298</t>
  </si>
  <si>
    <t>город Заводоуковск</t>
  </si>
  <si>
    <t>71703000</t>
  </si>
  <si>
    <t>город Тобольск</t>
  </si>
  <si>
    <t>71710000</t>
  </si>
  <si>
    <t>300</t>
  </si>
  <si>
    <t>301</t>
  </si>
  <si>
    <t>город Ялуторовск</t>
  </si>
  <si>
    <t>71715000</t>
  </si>
  <si>
    <t>302</t>
  </si>
  <si>
    <t>NUMBER_POINT</t>
  </si>
  <si>
    <t>INVP_NAME</t>
  </si>
  <si>
    <t>INVP_ID</t>
  </si>
  <si>
    <t>L_START_DATE</t>
  </si>
  <si>
    <t>L_END_DATE</t>
  </si>
  <si>
    <t>L_DECISION_NAME</t>
  </si>
  <si>
    <t>L_DECISION_TYPE</t>
  </si>
  <si>
    <t>L_DECISION_NMBR</t>
  </si>
  <si>
    <t>L_DECISION_DATE</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</si>
  <si>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</si>
  <si>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</si>
  <si>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31.12.2028</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</si>
  <si>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</si>
  <si>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31.12.2026</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</si>
  <si>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</si>
  <si>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</si>
  <si>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</si>
  <si>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</si>
  <si>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31.12.2027</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</si>
  <si>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</si>
  <si>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</si>
  <si>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01.01.2024</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</si>
  <si>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</si>
  <si>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</si>
  <si>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01.01.2025</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</si>
  <si>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</si>
  <si>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</si>
  <si>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</si>
  <si>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31.12.2024</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</si>
  <si>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</si>
  <si>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</si>
  <si>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</si>
  <si>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31.12.2029</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</si>
  <si>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</si>
  <si>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</si>
  <si>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01.01.2021</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</si>
  <si>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</si>
  <si>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31.12.2025</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</si>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</sst>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92" formatCode="_-* #,##0.00\ _₽_-;\-* #,##0.00\ _₽_-;_-* &quot;-&quot;??\ _₽_-;_-@_-"/>
    <numFmt numFmtId="293" formatCode="_-* #,##0\ _₽_-;\-* #,##0\ _₽_-;_-* &quot;-&quot;\ _₽_-;_-@_-"/>
    <numFmt numFmtId="294" formatCode="_-* #,##0.00\ &quot;₽&quot;_-;\-* #,##0.00\ &quot;₽&quot;_-;_-* &quot;-&quot;??\ &quot;₽&quot;_-;_-@_-"/>
    <numFmt numFmtId="295" formatCode="_-* #,##0\ &quot;₽&quot;_-;\-* #,##0\ &quot;₽&quot;_-;_-* &quot;-&quot;\ &quot;₽&quot;_-;_-@_-"/>
    <numFmt numFmtId="296" formatCode="_-* #,##0.00[$€-1]_-;\-* #,##0.00[$€-1]_-;_-* &quot;-&quot;??[$€-1]_-"/>
    <numFmt numFmtId="297" formatCode="#,##0.0"/>
    <numFmt numFmtId="298" formatCode="#,##0.000"/>
    <numFmt numFmtId="299" formatCode="#,##0.0000"/>
    <numFmt numFmtId="300" formatCode="dd\.mm\.yyyy"/>
    <numFmt numFmtId="301" formatCode="000000"/>
    <numFmt numFmtId="30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92" fontId="6" fillId="0" borderId="0" applyFont="0" applyFill="0" applyBorder="0" applyNumberFormat="1">
      <alignment vertical="top"/>
    </xf>
    <xf numFmtId="293" fontId="6" fillId="0" borderId="0" applyFont="0" applyFill="0" applyBorder="0" applyNumberFormat="1">
      <alignment vertical="top"/>
    </xf>
    <xf numFmtId="294" fontId="6" fillId="0" borderId="0" applyFont="0" applyFill="0" applyBorder="0" applyNumberFormat="1">
      <alignment vertical="top"/>
    </xf>
    <xf numFmtId="29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96" fontId="20" fillId="0" borderId="0" applyFont="1" applyFill="0" applyBorder="0" applyNumberFormat="1"/>
    <xf numFmtId="38" fontId="21" fillId="0" borderId="0" applyFont="1" applyFill="0" applyBorder="0" applyNumberFormat="1">
      <alignment vertical="top"/>
    </xf>
    <xf numFmtId="297" fontId="22" fillId="33" borderId="0" applyFont="1" applyFill="1" applyBorder="0" applyNumberFormat="1">
      <protection locked="0"/>
    </xf>
    <xf numFmtId="0" fontId="23" fillId="0" borderId="0" applyFont="1" applyFill="0" applyBorder="0">
      <alignment vertical="center"/>
    </xf>
    <xf numFmtId="298" fontId="22" fillId="33" borderId="0" applyFont="1" applyFill="1" applyBorder="0" applyNumberFormat="1">
      <protection locked="0"/>
    </xf>
    <xf numFmtId="29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5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92" fontId="6" fillId="0" borderId="0" xfId="28" applyFont="0" applyNumberFormat="1">
      <alignment vertical="top"/>
    </xf>
    <xf numFmtId="293" fontId="6" fillId="0" borderId="0" xfId="29" applyFont="0" applyNumberFormat="1">
      <alignment vertical="top"/>
    </xf>
    <xf numFmtId="294" fontId="6" fillId="0" borderId="0" xfId="30" applyFont="0" applyNumberFormat="1">
      <alignment vertical="top"/>
    </xf>
    <xf numFmtId="29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96" fontId="20" fillId="0" borderId="0" xfId="49" applyFont="1" applyNumberFormat="1"/>
    <xf numFmtId="38" fontId="21" fillId="0" borderId="0" xfId="50" applyFont="1" applyNumberFormat="1">
      <alignment vertical="top"/>
    </xf>
    <xf numFmtId="297" fontId="22" fillId="33" borderId="0" xfId="51" applyFont="1" applyFill="1" applyNumberFormat="1">
      <protection locked="0"/>
    </xf>
    <xf numFmtId="0" fontId="23" fillId="0" borderId="0" xfId="52" applyFont="1">
      <alignment vertical="center"/>
    </xf>
    <xf numFmtId="298" fontId="22" fillId="33" borderId="0" xfId="53" applyFont="1" applyFill="1" applyNumberFormat="1">
      <protection locked="0"/>
    </xf>
    <xf numFmtId="29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0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9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9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9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9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0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9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99" fontId="22" fillId="39" borderId="13" xfId="0" applyFont="1" applyFill="1" applyBorder="1" applyNumberFormat="1">
      <alignment horizontal="right" vertical="center" wrapText="1"/>
      <protection locked="0"/>
    </xf>
    <xf numFmtId="29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9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9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9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98" fontId="47" fillId="0" borderId="12" xfId="0" applyFont="1" applyBorder="1" applyNumberFormat="1">
      <alignment horizontal="right" vertical="center" wrapText="1"/>
    </xf>
    <xf numFmtId="29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9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0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0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0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00" fontId="0" fillId="39" borderId="12" xfId="0" applyFont="1" applyFill="1" applyBorder="1" applyNumberFormat="1">
      <alignment horizontal="left" vertical="center" wrapText="1" indent="1"/>
      <protection locked="0"/>
    </xf>
    <xf numFmtId="300" fontId="0" fillId="0" borderId="12" xfId="0" applyFont="1" applyBorder="1" applyNumberFormat="1">
      <alignment horizontal="left" vertical="center" wrapText="1" indent="1"/>
    </xf>
    <xf numFmtId="300" fontId="0" fillId="39" borderId="12" xfId="0" applyFont="1" applyFill="1" applyBorder="1" applyNumberFormat="1">
      <alignment horizontal="center" vertical="center" wrapText="1"/>
      <protection locked="0"/>
    </xf>
    <xf numFmtId="300" fontId="47" fillId="0" borderId="0" xfId="0" applyFont="1" applyNumberFormat="1">
      <alignment horizontal="center" vertical="center" wrapText="1"/>
    </xf>
    <xf numFmtId="300" fontId="47" fillId="0" borderId="12" xfId="0" applyFont="1" applyBorder="1" applyNumberFormat="1">
      <alignment horizontal="center" vertical="center" wrapText="1"/>
    </xf>
    <xf numFmtId="300" fontId="0" fillId="39" borderId="12" xfId="0" applyFont="1" applyFill="1" applyBorder="1" applyNumberFormat="1">
      <alignment horizontal="left" vertical="center" wrapText="1"/>
      <protection locked="0"/>
    </xf>
    <xf numFmtId="300" fontId="0" fillId="36" borderId="12" xfId="0" applyFont="1" applyFill="1" applyBorder="1" applyNumberFormat="1">
      <alignment horizontal="left" vertical="center" wrapText="1" indent="1"/>
      <protection locked="0"/>
    </xf>
    <xf numFmtId="30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00" fontId="0" fillId="39" borderId="14" xfId="0" applyFont="1" applyFill="1" applyBorder="1" applyNumberFormat="1">
      <alignment horizontal="left" vertical="center" wrapText="1"/>
      <protection locked="0"/>
    </xf>
    <xf numFmtId="30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0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0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0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01" fontId="44" fillId="0" borderId="19" xfId="0" applyFont="1" applyBorder="1" applyNumberFormat="1">
      <alignment horizontal="center" vertical="center" wrapText="1"/>
    </xf>
    <xf numFmtId="301" fontId="44" fillId="0" borderId="20" xfId="0" applyFont="1" applyBorder="1" applyNumberFormat="1">
      <alignment horizontal="center" vertical="center" wrapText="1"/>
    </xf>
    <xf numFmtId="302" fontId="22" fillId="39" borderId="12" xfId="0" applyFont="1" applyFill="1" applyBorder="1" applyNumberFormat="1">
      <alignment horizontal="left" vertical="center" wrapText="1" indent="1"/>
      <protection locked="0"/>
    </xf>
    <xf numFmtId="30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0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0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9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00" fontId="22" fillId="34" borderId="12" xfId="0" applyFont="1" applyFill="1" applyBorder="1" applyNumberFormat="1">
      <alignment horizontal="left" vertical="center" wrapText="1" indent="1"/>
    </xf>
    <xf numFmtId="30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0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0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0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01" fontId="22" fillId="0" borderId="17" xfId="0" applyFont="1" applyBorder="1" applyNumberFormat="1">
      <alignment horizontal="center" vertical="center" wrapText="1"/>
    </xf>
    <xf numFmtId="301" fontId="22" fillId="0" borderId="23" xfId="0" applyFont="1" applyBorder="1" applyNumberFormat="1">
      <alignment horizontal="center" vertical="center" wrapText="1"/>
    </xf>
    <xf numFmtId="301" fontId="22" fillId="0" borderId="14" xfId="0" applyFont="1" applyBorder="1" applyNumberFormat="1">
      <alignment horizontal="center" vertical="center" wrapText="1"/>
    </xf>
    <xf numFmtId="301" fontId="22" fillId="0" borderId="15" xfId="0" applyFont="1" applyBorder="1" applyNumberFormat="1">
      <alignment horizontal="center" vertical="center" wrapText="1"/>
    </xf>
    <xf numFmtId="30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01" fontId="22" fillId="0" borderId="36" xfId="0" applyFont="1" applyBorder="1" applyNumberFormat="1">
      <alignment horizontal="center" vertical="center" wrapText="1"/>
    </xf>
    <xf numFmtId="301" fontId="22" fillId="0" borderId="12" xfId="0" applyFont="1" applyBorder="1" applyNumberFormat="1">
      <alignment horizontal="center" vertical="center" wrapText="1"/>
    </xf>
    <xf numFmtId="30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0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0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0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39" borderId="12" xfId="0" applyFont="1" applyFill="1" applyBorder="1" applyNumberFormat="1">
      <alignment horizontal="left" vertical="center" wrapText="1"/>
      <protection locked="0"/>
    </xf>
    <xf numFmtId="300" fontId="0" fillId="39" borderId="12" xfId="0" applyFont="1" applyFill="1" applyBorder="1" applyNumberFormat="1">
      <alignment horizontal="left" vertical="center" wrapText="1" inden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tarif.admtyumen.ru/OIGV/tarif/actions/npa.htm" TargetMode="External"/><Relationship Id="rId5" Type="http://schemas.openxmlformats.org/officeDocument/2006/relationships/hyperlink" Target="mailto:LeskovaVV@AO-USTE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ao-ustek.ru/potrebitelyam/podklyuchenie/" TargetMode="External"/><Relationship Id="rId3" Type="http://schemas.openxmlformats.org/officeDocument/2006/relationships/hyperlink" Target="https://portal.eias.ru/Portal/DownloadPage.aspx?type=12&amp;guid=36394d09-8727-4f6e-9716-87982e43a4b4" TargetMode="External"/><Relationship Id="rId4" Type="http://schemas.openxmlformats.org/officeDocument/2006/relationships/hyperlink" Target="https://portal.eias.ru/Portal/DownloadPage.aspx?type=12&amp;guid=2ebd9c45-fb9c-4f79-91ee-8cdfe7e6c5a6" TargetMode="External"/><Relationship Id="rId5" Type="http://schemas.openxmlformats.org/officeDocument/2006/relationships/hyperlink" Target="https://portal.eias.ru/Portal/DownloadPage.aspx?type=12&amp;guid=e93c21e8-b9f0-4e28-944b-bcfb016bfff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91F95C-EDB9-F2B3-22DE-0.A4BB608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36650A-57DF-57C9-F7AF-0.B37A8346}"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394</v>
      </c>
      <c r="F4" s="2239"/>
      <c r="G4" s="2240"/>
      <c r="H4" s="2240"/>
      <c r="I4" s="2241"/>
      <c r="J4" s="492"/>
      <c r="K4" s="454"/>
      <c r="L4" s="454"/>
      <c r="W4" s="448">
        <v>22</v>
      </c>
    </row>
    <row s="1636" customFormat="1" customHeight="1" ht="18">
      <c r="A5" s="760"/>
      <c r="D5" s="823"/>
      <c r="E5" s="2215" t="str">
        <f>IF(org=0,"Не определено",org)</f>
        <v>АО "УСТЭК"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306</v>
      </c>
      <c r="F7" s="2209"/>
      <c r="G7" s="2210"/>
      <c r="H7" s="2210"/>
      <c r="I7" s="2210"/>
      <c r="J7" s="2210"/>
      <c r="K7" s="2210"/>
      <c r="L7" s="2224" t="s">
        <v>307</v>
      </c>
      <c r="W7" s="448">
        <v>14</v>
      </c>
    </row>
    <row customHeight="1" ht="48.29999999999999">
      <c r="D8" s="451"/>
      <c r="E8" s="474" t="s">
        <v>90</v>
      </c>
      <c r="F8" s="824"/>
      <c r="G8" s="466" t="s">
        <v>88</v>
      </c>
      <c r="H8" s="466" t="s">
        <v>89</v>
      </c>
      <c r="I8" s="415" t="s">
        <v>87</v>
      </c>
      <c r="J8" s="415" t="s">
        <v>395</v>
      </c>
      <c r="K8" s="415" t="s">
        <v>396</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397</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63</v>
      </c>
      <c r="K12" s="1165" t="s">
        <v>28</v>
      </c>
      <c r="L12" s="2242"/>
      <c r="M12" s="512"/>
      <c r="N12" s="512"/>
      <c r="O12" s="512"/>
      <c r="P12" s="517" t="s">
        <v>398</v>
      </c>
      <c r="Q12" s="517" t="s">
        <v>399</v>
      </c>
      <c r="R12" s="518" t="s">
        <v>400</v>
      </c>
      <c r="S12" s="512" t="s">
        <v>401</v>
      </c>
      <c r="T12" s="512"/>
      <c r="U12" s="512"/>
      <c r="V12" s="512"/>
      <c r="W12" s="481">
        <v>14</v>
      </c>
    </row>
    <row customHeight="1" ht="15.75">
      <c r="A13" s="2100"/>
      <c r="B13" s="506"/>
      <c r="D13" s="507"/>
      <c r="E13" s="406"/>
      <c r="F13" s="530"/>
      <c r="G13" s="417" t="s">
        <v>104</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756CF2-9C93-D044-3282-0.7F7F917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06"/>
      <c r="R6" s="357"/>
      <c r="S6" s="1310">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10">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10">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63</v>
      </c>
      <c r="AJ17" s="2268"/>
      <c r="AK17" s="2269" t="s">
        <v>63</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417/01-21</v>
      </c>
      <c r="W31" s="2252"/>
      <c r="X31" s="2252"/>
      <c r="Y31" s="2252"/>
      <c r="Z31" s="2252"/>
      <c r="AA31" s="2252"/>
      <c r="AB31" s="2252"/>
      <c r="AC31" s="327"/>
      <c r="AD31" s="2252" t="str">
        <f>IF(TITLE_NUMBER_PR_CHANGE="",IF(TITLE_NUMBER_PR="","",TITLE_NUMBER_PR),TITLE_NUMBER_PR_CHANGE)</f>
        <v>417/01-21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417/01-21</v>
      </c>
      <c r="W35" s="2252"/>
      <c r="X35" s="2252"/>
      <c r="Y35" s="2252"/>
      <c r="Z35" s="2252"/>
      <c r="AA35" s="2252"/>
      <c r="AB35" s="2252"/>
      <c r="AC35" s="327"/>
      <c r="AD35" s="2252" t="str">
        <f>IF(TITLE_NUMBER_PR_CHANGE="",IF(TITLE_NUMBER_PR="","",TITLE_NUMBER_PR),TITLE_NUMBER_PR_CHANGE)</f>
        <v>417/01-21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611" t="s">
        <v>437</v>
      </c>
      <c r="X40" s="2263" t="s">
        <v>438</v>
      </c>
      <c r="Y40" s="2264"/>
      <c r="Z40" s="2263" t="s">
        <v>439</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222" t="s">
        <v>449</v>
      </c>
      <c r="AA41" s="2271" t="s">
        <v>450</v>
      </c>
      <c r="AB41" s="2272"/>
      <c r="AC41" s="2280"/>
      <c r="AD41" s="2262"/>
      <c r="AE41" s="2285"/>
      <c r="AF41" s="1223" t="s">
        <v>447</v>
      </c>
      <c r="AG41" s="1223" t="s">
        <v>448</v>
      </c>
      <c r="AH41" s="1314"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158</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158</v>
      </c>
      <c r="B44" s="1364" t="s">
        <v>159</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23</v>
      </c>
    </row>
    <row customHeight="1" ht="24">
      <c r="A45" s="1364" t="s">
        <v>158</v>
      </c>
      <c r="B45" s="1364" t="s">
        <v>159</v>
      </c>
      <c r="C45" s="1364" t="s">
        <v>160</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4">
      <c r="A46" s="1364" t="s">
        <v>158</v>
      </c>
      <c r="B46" s="1364" t="s">
        <v>159</v>
      </c>
      <c r="C46" s="1364" t="s">
        <v>160</v>
      </c>
      <c r="D46" s="1364" t="s">
        <v>161</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23</v>
      </c>
    </row>
    <row customHeight="1" ht="49.5">
      <c r="A47" s="1364" t="s">
        <v>158</v>
      </c>
      <c r="B47" s="1364" t="s">
        <v>159</v>
      </c>
      <c r="C47" s="1364" t="s">
        <v>160</v>
      </c>
      <c r="D47" s="1364" t="s">
        <v>161</v>
      </c>
      <c r="E47" s="2260"/>
      <c r="F47" s="2260"/>
      <c r="G47" s="2260"/>
      <c r="H47" s="2260"/>
      <c r="I47" s="2257" t="str">
        <f>S46&amp;".1"</f>
        <v>....1</v>
      </c>
      <c r="J47" s="1364"/>
      <c r="K47" s="1364"/>
      <c r="L47" s="1365" t="s">
        <v>409</v>
      </c>
      <c r="P47" s="2258">
        <v>1</v>
      </c>
      <c r="Q47" s="1221"/>
      <c r="R47" s="357"/>
      <c r="S47" s="1225"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158</v>
      </c>
      <c r="B48" s="1364" t="s">
        <v>159</v>
      </c>
      <c r="C48" s="1364" t="s">
        <v>160</v>
      </c>
      <c r="D48" s="1364" t="s">
        <v>161</v>
      </c>
      <c r="E48" s="2260"/>
      <c r="F48" s="2260"/>
      <c r="G48" s="2260"/>
      <c r="H48" s="2260"/>
      <c r="I48" s="2287"/>
      <c r="J48" s="2257" t="str">
        <f>I47&amp;".1"</f>
        <v>....1.1</v>
      </c>
      <c r="K48" s="1364"/>
      <c r="L48" s="1365" t="s">
        <v>412</v>
      </c>
      <c r="P48" s="2258"/>
      <c r="Q48" s="2258">
        <v>1</v>
      </c>
      <c r="R48" s="358"/>
      <c r="S48" s="1225"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23</v>
      </c>
    </row>
    <row customHeight="1" ht="24">
      <c r="A49" s="1364" t="s">
        <v>158</v>
      </c>
      <c r="B49" s="1364" t="s">
        <v>159</v>
      </c>
      <c r="C49" s="1364" t="s">
        <v>160</v>
      </c>
      <c r="D49" s="1364" t="s">
        <v>161</v>
      </c>
      <c r="E49" s="2260"/>
      <c r="F49" s="2260"/>
      <c r="G49" s="2260"/>
      <c r="H49" s="2260"/>
      <c r="I49" s="2287"/>
      <c r="J49" s="2287"/>
      <c r="K49" s="2257" t="str">
        <f>J48&amp;".1"</f>
        <v>....1.1.1</v>
      </c>
      <c r="L49" s="1365" t="s">
        <v>415</v>
      </c>
      <c r="P49" s="2258"/>
      <c r="Q49" s="2258"/>
      <c r="R49" s="358">
        <v>1</v>
      </c>
      <c r="S49" s="1225"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512">
        <f>STRCHECKDATE(V50:AL50)</f>
      </c>
      <c r="AO49" s="501"/>
      <c r="AP49" s="501" t="str">
        <f>IF(T49="","",T49)</f>
        <v/>
      </c>
      <c r="AQ49" s="501"/>
      <c r="AR49" s="501"/>
      <c r="AS49" s="1156">
        <v>23</v>
      </c>
    </row>
    <row customHeight="1" ht="1.05">
      <c r="A50" s="1364" t="s">
        <v>158</v>
      </c>
      <c r="B50" s="1364" t="s">
        <v>159</v>
      </c>
      <c r="C50" s="1364" t="s">
        <v>160</v>
      </c>
      <c r="D50" s="1364" t="s">
        <v>161</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158</v>
      </c>
      <c r="B51" s="1364" t="s">
        <v>159</v>
      </c>
      <c r="C51" s="1364" t="s">
        <v>160</v>
      </c>
      <c r="D51" s="1364" t="s">
        <v>161</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158</v>
      </c>
      <c r="B52" s="1364" t="s">
        <v>159</v>
      </c>
      <c r="C52" s="1364" t="s">
        <v>160</v>
      </c>
      <c r="D52" s="1364" t="s">
        <v>161</v>
      </c>
      <c r="E52" s="2260"/>
      <c r="F52" s="2260"/>
      <c r="G52" s="2260"/>
      <c r="H52" s="2260"/>
      <c r="I52" s="2257"/>
      <c r="J52" s="1364"/>
      <c r="K52" s="1364"/>
      <c r="L52" s="1365"/>
      <c r="P52" s="2258"/>
      <c r="Q52" s="1221"/>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158</v>
      </c>
      <c r="B53" s="1364" t="s">
        <v>159</v>
      </c>
      <c r="C53" s="1364" t="s">
        <v>160</v>
      </c>
      <c r="D53" s="1364" t="s">
        <v>161</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158</v>
      </c>
      <c r="B54" s="1344" t="s">
        <v>159</v>
      </c>
      <c r="C54" s="1344" t="s">
        <v>160</v>
      </c>
      <c r="D54" s="1315"/>
      <c r="E54" s="2260"/>
      <c r="F54" s="2260"/>
      <c r="G54" s="2259"/>
      <c r="H54" s="1315"/>
      <c r="I54" s="1315"/>
      <c r="J54" s="1315"/>
      <c r="K54" s="1315"/>
      <c r="L54" s="1340"/>
      <c r="M54" s="1316"/>
      <c r="N54" s="1316"/>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158</v>
      </c>
      <c r="B55" s="1344" t="s">
        <v>159</v>
      </c>
      <c r="C55" s="1315"/>
      <c r="D55" s="1315"/>
      <c r="E55" s="2260"/>
      <c r="F55" s="2259"/>
      <c r="G55" s="1315"/>
      <c r="H55" s="1315"/>
      <c r="I55" s="1315"/>
      <c r="J55" s="1315"/>
      <c r="K55" s="1315"/>
      <c r="L55" s="1340"/>
      <c r="M55" s="1322"/>
      <c r="N55" s="1322"/>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158</v>
      </c>
      <c r="B56" s="1344"/>
      <c r="C56" s="1344"/>
      <c r="D56" s="1344"/>
      <c r="E56" s="2259"/>
      <c r="F56" s="1344"/>
      <c r="G56" s="1344"/>
      <c r="H56" s="1344"/>
      <c r="I56" s="1344"/>
      <c r="J56" s="1344"/>
      <c r="K56" s="1344"/>
      <c r="L56" s="1347"/>
      <c r="M56" s="1322"/>
      <c r="N56" s="1322"/>
      <c r="O56" s="519"/>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173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3B0D3C-29FD-CBB5-0C17-0.CBE22AF3}" mc:Ignorable="x14ac xr xr2 xr3">
  <sheetPr>
    <tabColor theme="6" tint="0.4"/>
  </sheetPr>
  <dimension ref="A1:DM65"/>
  <sheetViews>
    <sheetView topLeftCell="A1" showGridLines="0" zoomScale="90" workbookViewId="0">
      <selection activeCell="DD51" sqref="DD5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customWidth="1"/>
    <col min="45" max="45" style="65" width="10.57421875"/>
    <col min="109" max="109" width="10.57421875" hidden="1"/>
    <col min="110" max="110" style="1636" width="4.00390625" customWidth="1"/>
    <col min="111" max="111" style="1636" width="115.00390625" customWidth="1"/>
    <col min="112" max="116" style="1643" width="10.00390625" customWidth="1"/>
    <col min="117" max="117" style="1636" width="10.57421875" hidden="1"/>
  </cols>
  <sheetData>
    <row customHeight="1" ht="22.5" hidden="1">
      <c r="Y1" s="328"/>
      <c r="Z1" s="328"/>
      <c r="AG1" s="328"/>
      <c r="AH1" s="328"/>
      <c r="AL1" s="1636"/>
      <c r="AM1" s="1636"/>
      <c r="AN1" s="1636"/>
      <c r="AO1" s="1636"/>
      <c r="AP1" s="1636"/>
      <c r="AQ1" s="1636"/>
      <c r="AR1" s="1636"/>
      <c r="AS1" s="2727"/>
      <c r="AT1" s="1636"/>
      <c r="AU1" s="1636"/>
      <c r="AV1" s="1636"/>
      <c r="AW1" s="1636"/>
      <c r="AX1" s="1636"/>
      <c r="AY1" s="1636"/>
      <c r="AZ1" s="1636"/>
      <c r="BA1" s="1636"/>
      <c r="BB1" s="1636"/>
      <c r="BC1" s="1636"/>
      <c r="BD1" s="1636"/>
      <c r="BE1" s="1636"/>
      <c r="BF1" s="1636"/>
      <c r="BG1" s="1636"/>
      <c r="BH1" s="1636"/>
      <c r="BI1" s="1636"/>
      <c r="BJ1" s="1636"/>
      <c r="BK1" s="1636"/>
      <c r="BL1" s="1636"/>
      <c r="BM1" s="1636"/>
      <c r="BN1" s="1636"/>
      <c r="BO1" s="1636"/>
      <c r="BP1" s="1636"/>
      <c r="BQ1" s="1636"/>
      <c r="BR1" s="1636"/>
      <c r="BS1" s="1636"/>
      <c r="BT1" s="1636"/>
      <c r="BU1" s="1636"/>
      <c r="BV1" s="1636"/>
      <c r="BW1" s="1636"/>
      <c r="BX1" s="1636"/>
      <c r="BY1" s="1636"/>
      <c r="BZ1" s="1636"/>
      <c r="CA1" s="1636"/>
      <c r="CB1" s="1636"/>
      <c r="CC1" s="1636"/>
      <c r="CD1" s="1636"/>
      <c r="CE1" s="1636"/>
      <c r="CF1" s="1636"/>
      <c r="CG1" s="1636"/>
      <c r="CH1" s="1636"/>
      <c r="CI1" s="1636"/>
      <c r="CJ1" s="1636"/>
      <c r="CK1" s="1636"/>
      <c r="CL1" s="1636"/>
      <c r="CM1" s="1636"/>
      <c r="CN1" s="1636"/>
      <c r="CO1" s="1636"/>
      <c r="CP1" s="1636"/>
      <c r="CQ1" s="1636"/>
      <c r="CR1" s="1636"/>
      <c r="CS1" s="1636"/>
      <c r="CT1" s="1636"/>
      <c r="CU1" s="1636"/>
      <c r="CV1" s="1636"/>
      <c r="CW1" s="1636"/>
      <c r="CX1" s="1636"/>
      <c r="CY1" s="1636"/>
      <c r="CZ1" s="1636"/>
      <c r="DA1" s="1636"/>
      <c r="DB1" s="1636"/>
      <c r="DC1" s="1636"/>
      <c r="DD1" s="1636"/>
      <c r="DE1" s="1636"/>
      <c r="DM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3"/>
      <c r="AM2" s="2244"/>
      <c r="AN2" s="2244"/>
      <c r="AO2" s="2244"/>
      <c r="AP2" s="2244"/>
      <c r="AQ2" s="2244"/>
      <c r="AR2" s="2244"/>
      <c r="AS2" s="2728"/>
      <c r="AT2" s="2243"/>
      <c r="AU2" s="2244"/>
      <c r="AV2" s="2244"/>
      <c r="AW2" s="2244"/>
      <c r="AX2" s="2244"/>
      <c r="AY2" s="2244"/>
      <c r="AZ2" s="2244"/>
      <c r="BA2" s="2245"/>
      <c r="BB2" s="2243"/>
      <c r="BC2" s="2244"/>
      <c r="BD2" s="2244"/>
      <c r="BE2" s="2244"/>
      <c r="BF2" s="2244"/>
      <c r="BG2" s="2244"/>
      <c r="BH2" s="2244"/>
      <c r="BI2" s="2245"/>
      <c r="BJ2" s="2243"/>
      <c r="BK2" s="2244"/>
      <c r="BL2" s="2244"/>
      <c r="BM2" s="2244"/>
      <c r="BN2" s="2244"/>
      <c r="BO2" s="2244"/>
      <c r="BP2" s="2244"/>
      <c r="BQ2" s="2245"/>
      <c r="BR2" s="2243"/>
      <c r="BS2" s="2244"/>
      <c r="BT2" s="2244"/>
      <c r="BU2" s="2244"/>
      <c r="BV2" s="2244"/>
      <c r="BW2" s="2244"/>
      <c r="BX2" s="2244"/>
      <c r="BY2" s="2245"/>
      <c r="BZ2" s="2243"/>
      <c r="CA2" s="2244"/>
      <c r="CB2" s="2244"/>
      <c r="CC2" s="2244"/>
      <c r="CD2" s="2244"/>
      <c r="CE2" s="2244"/>
      <c r="CF2" s="2244"/>
      <c r="CG2" s="2245"/>
      <c r="CH2" s="2243"/>
      <c r="CI2" s="2244"/>
      <c r="CJ2" s="2244"/>
      <c r="CK2" s="2244"/>
      <c r="CL2" s="2244"/>
      <c r="CM2" s="2244"/>
      <c r="CN2" s="2244"/>
      <c r="CO2" s="2245"/>
      <c r="CP2" s="2243"/>
      <c r="CQ2" s="2244"/>
      <c r="CR2" s="2244"/>
      <c r="CS2" s="2244"/>
      <c r="CT2" s="2244"/>
      <c r="CU2" s="2244"/>
      <c r="CV2" s="2244"/>
      <c r="CW2" s="2245"/>
      <c r="CX2" s="2243"/>
      <c r="CY2" s="2244"/>
      <c r="CZ2" s="2244"/>
      <c r="DA2" s="2244"/>
      <c r="DB2" s="2244"/>
      <c r="DC2" s="2244"/>
      <c r="DD2" s="2244"/>
      <c r="DE2" s="2245"/>
      <c r="DF2" s="2245"/>
      <c r="DG2" s="1259" t="s">
        <v>402</v>
      </c>
      <c r="DI2" s="501"/>
      <c r="DJ2" s="501" t="str">
        <f>IF(T2="","",T2)</f>
        <v>Наименование тарифа</v>
      </c>
      <c r="DK2" s="501"/>
      <c r="DL2" s="501"/>
      <c r="DM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3"/>
      <c r="AM3" s="2244"/>
      <c r="AN3" s="2244"/>
      <c r="AO3" s="2244"/>
      <c r="AP3" s="2244"/>
      <c r="AQ3" s="2244"/>
      <c r="AR3" s="2244"/>
      <c r="AS3" s="2728"/>
      <c r="AT3" s="2243"/>
      <c r="AU3" s="2244"/>
      <c r="AV3" s="2244"/>
      <c r="AW3" s="2244"/>
      <c r="AX3" s="2244"/>
      <c r="AY3" s="2244"/>
      <c r="AZ3" s="2244"/>
      <c r="BA3" s="2245"/>
      <c r="BB3" s="2243"/>
      <c r="BC3" s="2244"/>
      <c r="BD3" s="2244"/>
      <c r="BE3" s="2244"/>
      <c r="BF3" s="2244"/>
      <c r="BG3" s="2244"/>
      <c r="BH3" s="2244"/>
      <c r="BI3" s="2245"/>
      <c r="BJ3" s="2243"/>
      <c r="BK3" s="2244"/>
      <c r="BL3" s="2244"/>
      <c r="BM3" s="2244"/>
      <c r="BN3" s="2244"/>
      <c r="BO3" s="2244"/>
      <c r="BP3" s="2244"/>
      <c r="BQ3" s="2245"/>
      <c r="BR3" s="2243"/>
      <c r="BS3" s="2244"/>
      <c r="BT3" s="2244"/>
      <c r="BU3" s="2244"/>
      <c r="BV3" s="2244"/>
      <c r="BW3" s="2244"/>
      <c r="BX3" s="2244"/>
      <c r="BY3" s="2245"/>
      <c r="BZ3" s="2243"/>
      <c r="CA3" s="2244"/>
      <c r="CB3" s="2244"/>
      <c r="CC3" s="2244"/>
      <c r="CD3" s="2244"/>
      <c r="CE3" s="2244"/>
      <c r="CF3" s="2244"/>
      <c r="CG3" s="2245"/>
      <c r="CH3" s="2243"/>
      <c r="CI3" s="2244"/>
      <c r="CJ3" s="2244"/>
      <c r="CK3" s="2244"/>
      <c r="CL3" s="2244"/>
      <c r="CM3" s="2244"/>
      <c r="CN3" s="2244"/>
      <c r="CO3" s="2245"/>
      <c r="CP3" s="2243"/>
      <c r="CQ3" s="2244"/>
      <c r="CR3" s="2244"/>
      <c r="CS3" s="2244"/>
      <c r="CT3" s="2244"/>
      <c r="CU3" s="2244"/>
      <c r="CV3" s="2244"/>
      <c r="CW3" s="2245"/>
      <c r="CX3" s="2243"/>
      <c r="CY3" s="2244"/>
      <c r="CZ3" s="2244"/>
      <c r="DA3" s="2244"/>
      <c r="DB3" s="2244"/>
      <c r="DC3" s="2244"/>
      <c r="DD3" s="2244"/>
      <c r="DE3" s="2245"/>
      <c r="DF3" s="2245"/>
      <c r="DG3" s="1259" t="s">
        <v>404</v>
      </c>
      <c r="DI3" s="501"/>
      <c r="DJ3" s="501" t="str">
        <f>IF(T3="","",T3)</f>
        <v>Территория действия тарифа</v>
      </c>
      <c r="DK3" s="501"/>
      <c r="DL3" s="501"/>
      <c r="DM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3"/>
      <c r="AM4" s="2244"/>
      <c r="AN4" s="2244"/>
      <c r="AO4" s="2244"/>
      <c r="AP4" s="2244"/>
      <c r="AQ4" s="2244"/>
      <c r="AR4" s="2244"/>
      <c r="AS4" s="2728"/>
      <c r="AT4" s="2243"/>
      <c r="AU4" s="2244"/>
      <c r="AV4" s="2244"/>
      <c r="AW4" s="2244"/>
      <c r="AX4" s="2244"/>
      <c r="AY4" s="2244"/>
      <c r="AZ4" s="2244"/>
      <c r="BA4" s="2245"/>
      <c r="BB4" s="2243"/>
      <c r="BC4" s="2244"/>
      <c r="BD4" s="2244"/>
      <c r="BE4" s="2244"/>
      <c r="BF4" s="2244"/>
      <c r="BG4" s="2244"/>
      <c r="BH4" s="2244"/>
      <c r="BI4" s="2245"/>
      <c r="BJ4" s="2243"/>
      <c r="BK4" s="2244"/>
      <c r="BL4" s="2244"/>
      <c r="BM4" s="2244"/>
      <c r="BN4" s="2244"/>
      <c r="BO4" s="2244"/>
      <c r="BP4" s="2244"/>
      <c r="BQ4" s="2245"/>
      <c r="BR4" s="2243"/>
      <c r="BS4" s="2244"/>
      <c r="BT4" s="2244"/>
      <c r="BU4" s="2244"/>
      <c r="BV4" s="2244"/>
      <c r="BW4" s="2244"/>
      <c r="BX4" s="2244"/>
      <c r="BY4" s="2245"/>
      <c r="BZ4" s="2243"/>
      <c r="CA4" s="2244"/>
      <c r="CB4" s="2244"/>
      <c r="CC4" s="2244"/>
      <c r="CD4" s="2244"/>
      <c r="CE4" s="2244"/>
      <c r="CF4" s="2244"/>
      <c r="CG4" s="2245"/>
      <c r="CH4" s="2243"/>
      <c r="CI4" s="2244"/>
      <c r="CJ4" s="2244"/>
      <c r="CK4" s="2244"/>
      <c r="CL4" s="2244"/>
      <c r="CM4" s="2244"/>
      <c r="CN4" s="2244"/>
      <c r="CO4" s="2245"/>
      <c r="CP4" s="2243"/>
      <c r="CQ4" s="2244"/>
      <c r="CR4" s="2244"/>
      <c r="CS4" s="2244"/>
      <c r="CT4" s="2244"/>
      <c r="CU4" s="2244"/>
      <c r="CV4" s="2244"/>
      <c r="CW4" s="2245"/>
      <c r="CX4" s="2243"/>
      <c r="CY4" s="2244"/>
      <c r="CZ4" s="2244"/>
      <c r="DA4" s="2244"/>
      <c r="DB4" s="2244"/>
      <c r="DC4" s="2244"/>
      <c r="DD4" s="2244"/>
      <c r="DE4" s="2245"/>
      <c r="DF4" s="2245"/>
      <c r="DG4" s="1259" t="s">
        <v>406</v>
      </c>
      <c r="DI4" s="501"/>
      <c r="DJ4" s="501" t="str">
        <f>IF(T4="","",T4)</f>
        <v>Наименование системы теплоснабжения </v>
      </c>
      <c r="DK4" s="501"/>
      <c r="DL4" s="501"/>
      <c r="DM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3"/>
      <c r="AM5" s="2244"/>
      <c r="AN5" s="2244"/>
      <c r="AO5" s="2244"/>
      <c r="AP5" s="2244"/>
      <c r="AQ5" s="2244"/>
      <c r="AR5" s="2244"/>
      <c r="AS5" s="2728"/>
      <c r="AT5" s="2243"/>
      <c r="AU5" s="2244"/>
      <c r="AV5" s="2244"/>
      <c r="AW5" s="2244"/>
      <c r="AX5" s="2244"/>
      <c r="AY5" s="2244"/>
      <c r="AZ5" s="2244"/>
      <c r="BA5" s="2245"/>
      <c r="BB5" s="2243"/>
      <c r="BC5" s="2244"/>
      <c r="BD5" s="2244"/>
      <c r="BE5" s="2244"/>
      <c r="BF5" s="2244"/>
      <c r="BG5" s="2244"/>
      <c r="BH5" s="2244"/>
      <c r="BI5" s="2245"/>
      <c r="BJ5" s="2243"/>
      <c r="BK5" s="2244"/>
      <c r="BL5" s="2244"/>
      <c r="BM5" s="2244"/>
      <c r="BN5" s="2244"/>
      <c r="BO5" s="2244"/>
      <c r="BP5" s="2244"/>
      <c r="BQ5" s="2245"/>
      <c r="BR5" s="2243"/>
      <c r="BS5" s="2244"/>
      <c r="BT5" s="2244"/>
      <c r="BU5" s="2244"/>
      <c r="BV5" s="2244"/>
      <c r="BW5" s="2244"/>
      <c r="BX5" s="2244"/>
      <c r="BY5" s="2245"/>
      <c r="BZ5" s="2243"/>
      <c r="CA5" s="2244"/>
      <c r="CB5" s="2244"/>
      <c r="CC5" s="2244"/>
      <c r="CD5" s="2244"/>
      <c r="CE5" s="2244"/>
      <c r="CF5" s="2244"/>
      <c r="CG5" s="2245"/>
      <c r="CH5" s="2243"/>
      <c r="CI5" s="2244"/>
      <c r="CJ5" s="2244"/>
      <c r="CK5" s="2244"/>
      <c r="CL5" s="2244"/>
      <c r="CM5" s="2244"/>
      <c r="CN5" s="2244"/>
      <c r="CO5" s="2245"/>
      <c r="CP5" s="2243"/>
      <c r="CQ5" s="2244"/>
      <c r="CR5" s="2244"/>
      <c r="CS5" s="2244"/>
      <c r="CT5" s="2244"/>
      <c r="CU5" s="2244"/>
      <c r="CV5" s="2244"/>
      <c r="CW5" s="2245"/>
      <c r="CX5" s="2243"/>
      <c r="CY5" s="2244"/>
      <c r="CZ5" s="2244"/>
      <c r="DA5" s="2244"/>
      <c r="DB5" s="2244"/>
      <c r="DC5" s="2244"/>
      <c r="DD5" s="2244"/>
      <c r="DE5" s="2245"/>
      <c r="DF5" s="2245"/>
      <c r="DG5" s="1259" t="s">
        <v>408</v>
      </c>
      <c r="DI5" s="501"/>
      <c r="DJ5" s="501" t="str">
        <f>IF(T5="","",T5)</f>
        <v>Источник тепловой энергии  </v>
      </c>
      <c r="DK5" s="501"/>
      <c r="DL5" s="501"/>
      <c r="DM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6"/>
      <c r="AM6" s="2247"/>
      <c r="AN6" s="2247"/>
      <c r="AO6" s="2247"/>
      <c r="AP6" s="2247"/>
      <c r="AQ6" s="2247"/>
      <c r="AR6" s="2247"/>
      <c r="AS6" s="2729"/>
      <c r="AT6" s="2246"/>
      <c r="AU6" s="2247"/>
      <c r="AV6" s="2247"/>
      <c r="AW6" s="2247"/>
      <c r="AX6" s="2247"/>
      <c r="AY6" s="2247"/>
      <c r="AZ6" s="2247"/>
      <c r="BA6" s="2248"/>
      <c r="BB6" s="2246"/>
      <c r="BC6" s="2247"/>
      <c r="BD6" s="2247"/>
      <c r="BE6" s="2247"/>
      <c r="BF6" s="2247"/>
      <c r="BG6" s="2247"/>
      <c r="BH6" s="2247"/>
      <c r="BI6" s="2248"/>
      <c r="BJ6" s="2246"/>
      <c r="BK6" s="2247"/>
      <c r="BL6" s="2247"/>
      <c r="BM6" s="2247"/>
      <c r="BN6" s="2247"/>
      <c r="BO6" s="2247"/>
      <c r="BP6" s="2247"/>
      <c r="BQ6" s="2248"/>
      <c r="BR6" s="2246"/>
      <c r="BS6" s="2247"/>
      <c r="BT6" s="2247"/>
      <c r="BU6" s="2247"/>
      <c r="BV6" s="2247"/>
      <c r="BW6" s="2247"/>
      <c r="BX6" s="2247"/>
      <c r="BY6" s="2248"/>
      <c r="BZ6" s="2246"/>
      <c r="CA6" s="2247"/>
      <c r="CB6" s="2247"/>
      <c r="CC6" s="2247"/>
      <c r="CD6" s="2247"/>
      <c r="CE6" s="2247"/>
      <c r="CF6" s="2247"/>
      <c r="CG6" s="2248"/>
      <c r="CH6" s="2246"/>
      <c r="CI6" s="2247"/>
      <c r="CJ6" s="2247"/>
      <c r="CK6" s="2247"/>
      <c r="CL6" s="2247"/>
      <c r="CM6" s="2247"/>
      <c r="CN6" s="2247"/>
      <c r="CO6" s="2248"/>
      <c r="CP6" s="2246"/>
      <c r="CQ6" s="2247"/>
      <c r="CR6" s="2247"/>
      <c r="CS6" s="2247"/>
      <c r="CT6" s="2247"/>
      <c r="CU6" s="2247"/>
      <c r="CV6" s="2247"/>
      <c r="CW6" s="2248"/>
      <c r="CX6" s="2246"/>
      <c r="CY6" s="2247"/>
      <c r="CZ6" s="2247"/>
      <c r="DA6" s="2247"/>
      <c r="DB6" s="2247"/>
      <c r="DC6" s="2247"/>
      <c r="DD6" s="2247"/>
      <c r="DE6" s="2248"/>
      <c r="DF6" s="2248"/>
      <c r="DG6" s="1259" t="s">
        <v>411</v>
      </c>
      <c r="DI6" s="501"/>
      <c r="DJ6" s="501" t="str">
        <f>IF(T6="","",T6)</f>
        <v>Схема подключения теплопотребляющей установки к коллектору источника тепловой энергии</v>
      </c>
      <c r="DK6" s="501"/>
      <c r="DL6" s="501"/>
      <c r="DM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6"/>
      <c r="AM7" s="2247"/>
      <c r="AN7" s="2247"/>
      <c r="AO7" s="2247"/>
      <c r="AP7" s="2247"/>
      <c r="AQ7" s="2247"/>
      <c r="AR7" s="2247"/>
      <c r="AS7" s="2729"/>
      <c r="AT7" s="2246"/>
      <c r="AU7" s="2247"/>
      <c r="AV7" s="2247"/>
      <c r="AW7" s="2247"/>
      <c r="AX7" s="2247"/>
      <c r="AY7" s="2247"/>
      <c r="AZ7" s="2247"/>
      <c r="BA7" s="2248"/>
      <c r="BB7" s="2246"/>
      <c r="BC7" s="2247"/>
      <c r="BD7" s="2247"/>
      <c r="BE7" s="2247"/>
      <c r="BF7" s="2247"/>
      <c r="BG7" s="2247"/>
      <c r="BH7" s="2247"/>
      <c r="BI7" s="2248"/>
      <c r="BJ7" s="2246"/>
      <c r="BK7" s="2247"/>
      <c r="BL7" s="2247"/>
      <c r="BM7" s="2247"/>
      <c r="BN7" s="2247"/>
      <c r="BO7" s="2247"/>
      <c r="BP7" s="2247"/>
      <c r="BQ7" s="2248"/>
      <c r="BR7" s="2246"/>
      <c r="BS7" s="2247"/>
      <c r="BT7" s="2247"/>
      <c r="BU7" s="2247"/>
      <c r="BV7" s="2247"/>
      <c r="BW7" s="2247"/>
      <c r="BX7" s="2247"/>
      <c r="BY7" s="2248"/>
      <c r="BZ7" s="2246"/>
      <c r="CA7" s="2247"/>
      <c r="CB7" s="2247"/>
      <c r="CC7" s="2247"/>
      <c r="CD7" s="2247"/>
      <c r="CE7" s="2247"/>
      <c r="CF7" s="2247"/>
      <c r="CG7" s="2248"/>
      <c r="CH7" s="2246"/>
      <c r="CI7" s="2247"/>
      <c r="CJ7" s="2247"/>
      <c r="CK7" s="2247"/>
      <c r="CL7" s="2247"/>
      <c r="CM7" s="2247"/>
      <c r="CN7" s="2247"/>
      <c r="CO7" s="2248"/>
      <c r="CP7" s="2246"/>
      <c r="CQ7" s="2247"/>
      <c r="CR7" s="2247"/>
      <c r="CS7" s="2247"/>
      <c r="CT7" s="2247"/>
      <c r="CU7" s="2247"/>
      <c r="CV7" s="2247"/>
      <c r="CW7" s="2248"/>
      <c r="CX7" s="2246"/>
      <c r="CY7" s="2247"/>
      <c r="CZ7" s="2247"/>
      <c r="DA7" s="2247"/>
      <c r="DB7" s="2247"/>
      <c r="DC7" s="2247"/>
      <c r="DD7" s="2247"/>
      <c r="DE7" s="2248"/>
      <c r="DF7" s="2248"/>
      <c r="DG7" s="1259" t="s">
        <v>414</v>
      </c>
      <c r="DI7" s="501"/>
      <c r="DJ7" s="501" t="str">
        <f>IF(T7="","",T7)</f>
        <v>Группа потребителей</v>
      </c>
      <c r="DK7" s="501"/>
      <c r="DL7" s="501"/>
      <c r="DM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752"/>
      <c r="AM8" s="326"/>
      <c r="AN8" s="752"/>
      <c r="AO8" s="1258"/>
      <c r="AP8" s="2603"/>
      <c r="AQ8" s="2108" t="s">
        <v>63</v>
      </c>
      <c r="AR8" s="2603"/>
      <c r="AS8" s="2730" t="s">
        <v>63</v>
      </c>
      <c r="AT8" s="752"/>
      <c r="AU8" s="326"/>
      <c r="AV8" s="752"/>
      <c r="AW8" s="1258"/>
      <c r="AX8" s="2603"/>
      <c r="AY8" s="2108" t="s">
        <v>63</v>
      </c>
      <c r="AZ8" s="2603"/>
      <c r="BA8" s="2108" t="s">
        <v>63</v>
      </c>
      <c r="BB8" s="752"/>
      <c r="BC8" s="326"/>
      <c r="BD8" s="752"/>
      <c r="BE8" s="1258"/>
      <c r="BF8" s="2603"/>
      <c r="BG8" s="2108" t="s">
        <v>63</v>
      </c>
      <c r="BH8" s="2603"/>
      <c r="BI8" s="2108" t="s">
        <v>63</v>
      </c>
      <c r="BJ8" s="752"/>
      <c r="BK8" s="326"/>
      <c r="BL8" s="752"/>
      <c r="BM8" s="1258"/>
      <c r="BN8" s="2603"/>
      <c r="BO8" s="2108" t="s">
        <v>63</v>
      </c>
      <c r="BP8" s="2603"/>
      <c r="BQ8" s="2108" t="s">
        <v>63</v>
      </c>
      <c r="BR8" s="752"/>
      <c r="BS8" s="326"/>
      <c r="BT8" s="752"/>
      <c r="BU8" s="1258"/>
      <c r="BV8" s="2603"/>
      <c r="BW8" s="2108" t="s">
        <v>63</v>
      </c>
      <c r="BX8" s="2603"/>
      <c r="BY8" s="2108" t="s">
        <v>63</v>
      </c>
      <c r="BZ8" s="752"/>
      <c r="CA8" s="326"/>
      <c r="CB8" s="752"/>
      <c r="CC8" s="1258"/>
      <c r="CD8" s="2603"/>
      <c r="CE8" s="2108" t="s">
        <v>63</v>
      </c>
      <c r="CF8" s="2603"/>
      <c r="CG8" s="2108" t="s">
        <v>63</v>
      </c>
      <c r="CH8" s="752"/>
      <c r="CI8" s="326"/>
      <c r="CJ8" s="752"/>
      <c r="CK8" s="1258"/>
      <c r="CL8" s="2603"/>
      <c r="CM8" s="2108" t="s">
        <v>63</v>
      </c>
      <c r="CN8" s="2603"/>
      <c r="CO8" s="2108" t="s">
        <v>63</v>
      </c>
      <c r="CP8" s="752"/>
      <c r="CQ8" s="326"/>
      <c r="CR8" s="752"/>
      <c r="CS8" s="1258"/>
      <c r="CT8" s="2603"/>
      <c r="CU8" s="2108" t="s">
        <v>63</v>
      </c>
      <c r="CV8" s="2603"/>
      <c r="CW8" s="2108" t="s">
        <v>63</v>
      </c>
      <c r="CX8" s="752"/>
      <c r="CY8" s="326"/>
      <c r="CZ8" s="752"/>
      <c r="DA8" s="1258"/>
      <c r="DB8" s="2603"/>
      <c r="DC8" s="2108" t="s">
        <v>63</v>
      </c>
      <c r="DD8" s="2603"/>
      <c r="DE8" s="2108" t="s">
        <v>63</v>
      </c>
      <c r="DF8" s="326"/>
      <c r="DG8" s="2254" t="s">
        <v>416</v>
      </c>
      <c r="DH8" s="512">
        <f>STRCHECKDATE(V9:DF9)</f>
      </c>
      <c r="DI8" s="501"/>
      <c r="DJ8" s="501" t="str">
        <f>IF(T8="","",T8)</f>
        <v/>
      </c>
      <c r="DK8" s="501"/>
      <c r="DL8" s="501"/>
      <c r="DM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326"/>
      <c r="AN9" s="326"/>
      <c r="AO9" s="329" t="str">
        <f>AP8&amp;"-"&amp;AR8</f>
        <v>-</v>
      </c>
      <c r="AP9" s="2310"/>
      <c r="AQ9" s="2108"/>
      <c r="AR9" s="2310"/>
      <c r="AS9" s="2108"/>
      <c r="AT9" s="326"/>
      <c r="AU9" s="326"/>
      <c r="AV9" s="326"/>
      <c r="AW9" s="329" t="str">
        <f>AX8&amp;"-"&amp;AZ8</f>
        <v>-</v>
      </c>
      <c r="AX9" s="2310"/>
      <c r="AY9" s="2108"/>
      <c r="AZ9" s="2310"/>
      <c r="BA9" s="2108"/>
      <c r="BB9" s="326"/>
      <c r="BC9" s="326"/>
      <c r="BD9" s="326"/>
      <c r="BE9" s="329" t="str">
        <f>BF8&amp;"-"&amp;BH8</f>
        <v>-</v>
      </c>
      <c r="BF9" s="2310"/>
      <c r="BG9" s="2108"/>
      <c r="BH9" s="2310"/>
      <c r="BI9" s="2108"/>
      <c r="BJ9" s="326"/>
      <c r="BK9" s="326"/>
      <c r="BL9" s="326"/>
      <c r="BM9" s="329" t="str">
        <f>BN8&amp;"-"&amp;BP8</f>
        <v>-</v>
      </c>
      <c r="BN9" s="2310"/>
      <c r="BO9" s="2108"/>
      <c r="BP9" s="2310"/>
      <c r="BQ9" s="2108"/>
      <c r="BR9" s="326"/>
      <c r="BS9" s="326"/>
      <c r="BT9" s="326"/>
      <c r="BU9" s="329" t="str">
        <f>BV8&amp;"-"&amp;BX8</f>
        <v>-</v>
      </c>
      <c r="BV9" s="2310"/>
      <c r="BW9" s="2108"/>
      <c r="BX9" s="2310"/>
      <c r="BY9" s="2108"/>
      <c r="BZ9" s="326"/>
      <c r="CA9" s="326"/>
      <c r="CB9" s="326"/>
      <c r="CC9" s="329" t="str">
        <f>CD8&amp;"-"&amp;CF8</f>
        <v>-</v>
      </c>
      <c r="CD9" s="2310"/>
      <c r="CE9" s="2108"/>
      <c r="CF9" s="2310"/>
      <c r="CG9" s="2108"/>
      <c r="CH9" s="326"/>
      <c r="CI9" s="326"/>
      <c r="CJ9" s="326"/>
      <c r="CK9" s="329" t="str">
        <f>CL8&amp;"-"&amp;CN8</f>
        <v>-</v>
      </c>
      <c r="CL9" s="2310"/>
      <c r="CM9" s="2108"/>
      <c r="CN9" s="2310"/>
      <c r="CO9" s="2108"/>
      <c r="CP9" s="326"/>
      <c r="CQ9" s="326"/>
      <c r="CR9" s="326"/>
      <c r="CS9" s="329" t="str">
        <f>CT8&amp;"-"&amp;CV8</f>
        <v>-</v>
      </c>
      <c r="CT9" s="2310"/>
      <c r="CU9" s="2108"/>
      <c r="CV9" s="2310"/>
      <c r="CW9" s="2108"/>
      <c r="CX9" s="326"/>
      <c r="CY9" s="326"/>
      <c r="CZ9" s="326"/>
      <c r="DA9" s="329" t="str">
        <f>DB8&amp;"-"&amp;DD8</f>
        <v>-</v>
      </c>
      <c r="DB9" s="2310"/>
      <c r="DC9" s="2108"/>
      <c r="DD9" s="2310"/>
      <c r="DE9" s="2108"/>
      <c r="DF9" s="326"/>
      <c r="DG9" s="2255"/>
      <c r="DI9" s="501"/>
      <c r="DJ9" s="501" t="str">
        <f>IF(T9="","",T9)</f>
        <v/>
      </c>
      <c r="DK9" s="501"/>
      <c r="DL9" s="501"/>
      <c r="DM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2676"/>
      <c r="AM10" s="2677"/>
      <c r="AN10" s="2678"/>
      <c r="AO10" s="2679"/>
      <c r="AP10" s="2680"/>
      <c r="AQ10" s="2681"/>
      <c r="AR10" s="2682"/>
      <c r="AS10" s="2731"/>
      <c r="AT10" s="2732"/>
      <c r="AU10" s="2732"/>
      <c r="AV10" s="2732"/>
      <c r="AW10" s="2732"/>
      <c r="AX10" s="2732"/>
      <c r="AY10" s="2732"/>
      <c r="AZ10" s="2732"/>
      <c r="BA10" s="2732"/>
      <c r="BB10" s="2732"/>
      <c r="BC10" s="2732"/>
      <c r="BD10" s="2732"/>
      <c r="BE10" s="2732"/>
      <c r="BF10" s="2732"/>
      <c r="BG10" s="2732"/>
      <c r="BH10" s="2732"/>
      <c r="BI10" s="2732"/>
      <c r="BJ10" s="2732"/>
      <c r="BK10" s="2732"/>
      <c r="BL10" s="2732"/>
      <c r="BM10" s="2732"/>
      <c r="BN10" s="2732"/>
      <c r="BO10" s="2732"/>
      <c r="BP10" s="2732"/>
      <c r="BQ10" s="2732"/>
      <c r="BR10" s="2732"/>
      <c r="BS10" s="2732"/>
      <c r="BT10" s="2732"/>
      <c r="BU10" s="2732"/>
      <c r="BV10" s="2732"/>
      <c r="BW10" s="2732"/>
      <c r="BX10" s="2732"/>
      <c r="BY10" s="2732"/>
      <c r="BZ10" s="2732"/>
      <c r="CA10" s="2732"/>
      <c r="CB10" s="2732"/>
      <c r="CC10" s="2732"/>
      <c r="CD10" s="2732"/>
      <c r="CE10" s="2732"/>
      <c r="CF10" s="2732"/>
      <c r="CG10" s="2732"/>
      <c r="CH10" s="2732"/>
      <c r="CI10" s="2732"/>
      <c r="CJ10" s="2732"/>
      <c r="CK10" s="2732"/>
      <c r="CL10" s="2732"/>
      <c r="CM10" s="2732"/>
      <c r="CN10" s="2732"/>
      <c r="CO10" s="2732"/>
      <c r="CP10" s="2732"/>
      <c r="CQ10" s="2732"/>
      <c r="CR10" s="2732"/>
      <c r="CS10" s="2732"/>
      <c r="CT10" s="2732"/>
      <c r="CU10" s="2732"/>
      <c r="CV10" s="2732"/>
      <c r="CW10" s="2732"/>
      <c r="CX10" s="2732"/>
      <c r="CY10" s="2732"/>
      <c r="CZ10" s="2732"/>
      <c r="DA10" s="2732"/>
      <c r="DB10" s="2732"/>
      <c r="DC10" s="2732"/>
      <c r="DD10" s="2732"/>
      <c r="DE10" s="2732"/>
      <c r="DF10" s="325"/>
      <c r="DG10" s="2256"/>
      <c r="DI10" s="501"/>
      <c r="DJ10" s="501" t="str">
        <f>IF(T10="","",T10)</f>
        <v>Добавить вид теплоносителя (параметры теплоносителя)</v>
      </c>
      <c r="DK10" s="501"/>
      <c r="DL10" s="501"/>
      <c r="DM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2684"/>
      <c r="AM11" s="2685"/>
      <c r="AN11" s="2686"/>
      <c r="AO11" s="2687"/>
      <c r="AP11" s="2688"/>
      <c r="AQ11" s="2689"/>
      <c r="AR11" s="2690"/>
      <c r="AS11" s="2733"/>
      <c r="AT11" s="2732"/>
      <c r="AU11" s="2732"/>
      <c r="AV11" s="2732"/>
      <c r="AW11" s="2732"/>
      <c r="AX11" s="2732"/>
      <c r="AY11" s="2732"/>
      <c r="AZ11" s="2732"/>
      <c r="BA11" s="2734"/>
      <c r="BB11" s="2732"/>
      <c r="BC11" s="2732"/>
      <c r="BD11" s="2732"/>
      <c r="BE11" s="2732"/>
      <c r="BF11" s="2732"/>
      <c r="BG11" s="2732"/>
      <c r="BH11" s="2732"/>
      <c r="BI11" s="2734"/>
      <c r="BJ11" s="2732"/>
      <c r="BK11" s="2732"/>
      <c r="BL11" s="2732"/>
      <c r="BM11" s="2732"/>
      <c r="BN11" s="2732"/>
      <c r="BO11" s="2732"/>
      <c r="BP11" s="2732"/>
      <c r="BQ11" s="2734"/>
      <c r="BR11" s="2732"/>
      <c r="BS11" s="2732"/>
      <c r="BT11" s="2732"/>
      <c r="BU11" s="2732"/>
      <c r="BV11" s="2732"/>
      <c r="BW11" s="2732"/>
      <c r="BX11" s="2732"/>
      <c r="BY11" s="2734"/>
      <c r="BZ11" s="2732"/>
      <c r="CA11" s="2732"/>
      <c r="CB11" s="2732"/>
      <c r="CC11" s="2732"/>
      <c r="CD11" s="2732"/>
      <c r="CE11" s="2732"/>
      <c r="CF11" s="2732"/>
      <c r="CG11" s="2734"/>
      <c r="CH11" s="2732"/>
      <c r="CI11" s="2732"/>
      <c r="CJ11" s="2732"/>
      <c r="CK11" s="2732"/>
      <c r="CL11" s="2732"/>
      <c r="CM11" s="2732"/>
      <c r="CN11" s="2732"/>
      <c r="CO11" s="2734"/>
      <c r="CP11" s="2732"/>
      <c r="CQ11" s="2732"/>
      <c r="CR11" s="2732"/>
      <c r="CS11" s="2732"/>
      <c r="CT11" s="2732"/>
      <c r="CU11" s="2732"/>
      <c r="CV11" s="2732"/>
      <c r="CW11" s="2734"/>
      <c r="CX11" s="2732"/>
      <c r="CY11" s="2732"/>
      <c r="CZ11" s="2732"/>
      <c r="DA11" s="2732"/>
      <c r="DB11" s="2732"/>
      <c r="DC11" s="2732"/>
      <c r="DD11" s="2732"/>
      <c r="DE11" s="2734"/>
      <c r="DF11" s="368"/>
      <c r="DG11" s="304"/>
      <c r="DI11" s="501"/>
      <c r="DJ11" s="501" t="str">
        <f>IF(T11="","",T11)</f>
        <v>Добавить группу потребителей</v>
      </c>
      <c r="DK11" s="501"/>
      <c r="DL11" s="501"/>
      <c r="DM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2692"/>
      <c r="AM12" s="2693"/>
      <c r="AN12" s="2694"/>
      <c r="AO12" s="2695"/>
      <c r="AP12" s="2696"/>
      <c r="AQ12" s="2697"/>
      <c r="AR12" s="2698"/>
      <c r="AS12" s="2735"/>
      <c r="AT12" s="2732"/>
      <c r="AU12" s="2732"/>
      <c r="AV12" s="2732"/>
      <c r="AW12" s="2732"/>
      <c r="AX12" s="2732"/>
      <c r="AY12" s="2732"/>
      <c r="AZ12" s="2732"/>
      <c r="BA12" s="2734"/>
      <c r="BB12" s="2732"/>
      <c r="BC12" s="2732"/>
      <c r="BD12" s="2732"/>
      <c r="BE12" s="2732"/>
      <c r="BF12" s="2732"/>
      <c r="BG12" s="2732"/>
      <c r="BH12" s="2732"/>
      <c r="BI12" s="2734"/>
      <c r="BJ12" s="2732"/>
      <c r="BK12" s="2732"/>
      <c r="BL12" s="2732"/>
      <c r="BM12" s="2732"/>
      <c r="BN12" s="2732"/>
      <c r="BO12" s="2732"/>
      <c r="BP12" s="2732"/>
      <c r="BQ12" s="2734"/>
      <c r="BR12" s="2732"/>
      <c r="BS12" s="2732"/>
      <c r="BT12" s="2732"/>
      <c r="BU12" s="2732"/>
      <c r="BV12" s="2732"/>
      <c r="BW12" s="2732"/>
      <c r="BX12" s="2732"/>
      <c r="BY12" s="2734"/>
      <c r="BZ12" s="2732"/>
      <c r="CA12" s="2732"/>
      <c r="CB12" s="2732"/>
      <c r="CC12" s="2732"/>
      <c r="CD12" s="2732"/>
      <c r="CE12" s="2732"/>
      <c r="CF12" s="2732"/>
      <c r="CG12" s="2734"/>
      <c r="CH12" s="2732"/>
      <c r="CI12" s="2732"/>
      <c r="CJ12" s="2732"/>
      <c r="CK12" s="2732"/>
      <c r="CL12" s="2732"/>
      <c r="CM12" s="2732"/>
      <c r="CN12" s="2732"/>
      <c r="CO12" s="2734"/>
      <c r="CP12" s="2732"/>
      <c r="CQ12" s="2732"/>
      <c r="CR12" s="2732"/>
      <c r="CS12" s="2732"/>
      <c r="CT12" s="2732"/>
      <c r="CU12" s="2732"/>
      <c r="CV12" s="2732"/>
      <c r="CW12" s="2734"/>
      <c r="CX12" s="2732"/>
      <c r="CY12" s="2732"/>
      <c r="CZ12" s="2732"/>
      <c r="DA12" s="2732"/>
      <c r="DB12" s="2732"/>
      <c r="DC12" s="2732"/>
      <c r="DD12" s="2732"/>
      <c r="DE12" s="2734"/>
      <c r="DF12" s="368"/>
      <c r="DG12" s="304"/>
      <c r="DI12" s="501"/>
      <c r="DJ12" s="501" t="str">
        <f>IF(T12="","",T12)</f>
        <v>Добавить схему подключения</v>
      </c>
      <c r="DK12" s="501"/>
      <c r="DL12" s="501"/>
      <c r="DM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N13" s="1321"/>
      <c r="AO13" s="1321"/>
      <c r="AP13" s="1321"/>
      <c r="AQ13" s="1321"/>
      <c r="AR13" s="1321"/>
      <c r="AS13" s="2736"/>
      <c r="AT13" s="1321"/>
      <c r="AU13" s="1321"/>
      <c r="AV13" s="1321"/>
      <c r="AW13" s="1321"/>
      <c r="AX13" s="1321"/>
      <c r="AY13" s="1321"/>
      <c r="AZ13" s="1321"/>
      <c r="BA13" s="1321"/>
      <c r="BB13" s="1321"/>
      <c r="BC13" s="1321"/>
      <c r="BD13" s="1321"/>
      <c r="BE13" s="1321"/>
      <c r="BF13" s="1321"/>
      <c r="BG13" s="1321"/>
      <c r="BH13" s="1321"/>
      <c r="BI13" s="1321"/>
      <c r="BJ13" s="1321"/>
      <c r="BK13" s="1321"/>
      <c r="BL13" s="1321"/>
      <c r="BM13" s="1321"/>
      <c r="BN13" s="1321"/>
      <c r="BO13" s="1321"/>
      <c r="BP13" s="1321"/>
      <c r="BQ13" s="1321"/>
      <c r="BR13" s="1321"/>
      <c r="BS13" s="1321"/>
      <c r="BT13" s="1321"/>
      <c r="BU13" s="1321"/>
      <c r="BV13" s="1321"/>
      <c r="BW13" s="1321"/>
      <c r="BX13" s="1321"/>
      <c r="BY13" s="1321"/>
      <c r="BZ13" s="1321"/>
      <c r="CA13" s="1321"/>
      <c r="CB13" s="1321"/>
      <c r="CC13" s="1321"/>
      <c r="CD13" s="1321"/>
      <c r="CE13" s="1321"/>
      <c r="CF13" s="1321"/>
      <c r="CG13" s="1321"/>
      <c r="CH13" s="1321"/>
      <c r="CI13" s="1321"/>
      <c r="CJ13" s="1321"/>
      <c r="CK13" s="1321"/>
      <c r="CL13" s="1321"/>
      <c r="CM13" s="1321"/>
      <c r="CN13" s="1321"/>
      <c r="CO13" s="1321"/>
      <c r="CP13" s="1321"/>
      <c r="CQ13" s="1321"/>
      <c r="CR13" s="1321"/>
      <c r="CS13" s="1321"/>
      <c r="CT13" s="1321"/>
      <c r="CU13" s="1321"/>
      <c r="CV13" s="1321"/>
      <c r="CW13" s="1321"/>
      <c r="CX13" s="1321"/>
      <c r="CY13" s="1321"/>
      <c r="CZ13" s="1321"/>
      <c r="DA13" s="1321"/>
      <c r="DB13" s="1321"/>
      <c r="DC13" s="1321"/>
      <c r="DD13" s="1321"/>
      <c r="DE13" s="1321"/>
      <c r="DF13" s="1321"/>
      <c r="DG13" s="1321"/>
      <c r="DI13" s="790"/>
      <c r="DJ13" s="790" t="str">
        <f>IF(T13="","",T13)</f>
        <v>Добавить источник для дифференциации</v>
      </c>
      <c r="DK13" s="790"/>
      <c r="DL13" s="790"/>
      <c r="DM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N14" s="1325"/>
      <c r="AO14" s="1325"/>
      <c r="AP14" s="1325"/>
      <c r="AQ14" s="1325"/>
      <c r="AR14" s="1325"/>
      <c r="AS14" s="2737"/>
      <c r="AT14" s="1325"/>
      <c r="AU14" s="1325"/>
      <c r="AV14" s="1325"/>
      <c r="AW14" s="1325"/>
      <c r="AX14" s="1325"/>
      <c r="AY14" s="1325"/>
      <c r="AZ14" s="1325"/>
      <c r="BA14" s="1325"/>
      <c r="BB14" s="1325"/>
      <c r="BC14" s="1325"/>
      <c r="BD14" s="1325"/>
      <c r="BE14" s="1325"/>
      <c r="BF14" s="1325"/>
      <c r="BG14" s="1325"/>
      <c r="BH14" s="1325"/>
      <c r="BI14" s="1325"/>
      <c r="BJ14" s="1325"/>
      <c r="BK14" s="1325"/>
      <c r="BL14" s="1325"/>
      <c r="BM14" s="1325"/>
      <c r="BN14" s="1325"/>
      <c r="BO14" s="1325"/>
      <c r="BP14" s="1325"/>
      <c r="BQ14" s="1325"/>
      <c r="BR14" s="1325"/>
      <c r="BS14" s="1325"/>
      <c r="BT14" s="1325"/>
      <c r="BU14" s="1325"/>
      <c r="BV14" s="1325"/>
      <c r="BW14" s="1325"/>
      <c r="BX14" s="1325"/>
      <c r="BY14" s="1325"/>
      <c r="BZ14" s="1325"/>
      <c r="CA14" s="1325"/>
      <c r="CB14" s="1325"/>
      <c r="CC14" s="1325"/>
      <c r="CD14" s="1325"/>
      <c r="CE14" s="1325"/>
      <c r="CF14" s="1325"/>
      <c r="CG14" s="1325"/>
      <c r="CH14" s="1325"/>
      <c r="CI14" s="1325"/>
      <c r="CJ14" s="1325"/>
      <c r="CK14" s="1325"/>
      <c r="CL14" s="1325"/>
      <c r="CM14" s="1325"/>
      <c r="CN14" s="1325"/>
      <c r="CO14" s="1325"/>
      <c r="CP14" s="1325"/>
      <c r="CQ14" s="1325"/>
      <c r="CR14" s="1325"/>
      <c r="CS14" s="1325"/>
      <c r="CT14" s="1325"/>
      <c r="CU14" s="1325"/>
      <c r="CV14" s="1325"/>
      <c r="CW14" s="1325"/>
      <c r="CX14" s="1325"/>
      <c r="CY14" s="1325"/>
      <c r="CZ14" s="1325"/>
      <c r="DA14" s="1325"/>
      <c r="DB14" s="1325"/>
      <c r="DC14" s="1325"/>
      <c r="DD14" s="1325"/>
      <c r="DE14" s="1325"/>
      <c r="DF14" s="1325"/>
      <c r="DG14" s="1325"/>
      <c r="DI14" s="790"/>
      <c r="DJ14" s="790" t="str">
        <f>IF(T14="","",T14)</f>
        <v>Добавить централизованную систему для дифференциации</v>
      </c>
      <c r="DK14" s="790"/>
      <c r="DL14" s="790"/>
      <c r="DM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2737"/>
      <c r="AT15" s="1325"/>
      <c r="AU15" s="1325"/>
      <c r="AV15" s="1325"/>
      <c r="AW15" s="1325"/>
      <c r="AX15" s="1325"/>
      <c r="AY15" s="1325"/>
      <c r="AZ15" s="1325"/>
      <c r="BA15" s="1325"/>
      <c r="BB15" s="1325"/>
      <c r="BC15" s="1325"/>
      <c r="BD15" s="1325"/>
      <c r="BE15" s="1325"/>
      <c r="BF15" s="1325"/>
      <c r="BG15" s="1325"/>
      <c r="BH15" s="1325"/>
      <c r="BI15" s="1325"/>
      <c r="BJ15" s="1325"/>
      <c r="BK15" s="1325"/>
      <c r="BL15" s="1325"/>
      <c r="BM15" s="1325"/>
      <c r="BN15" s="1325"/>
      <c r="BO15" s="1325"/>
      <c r="BP15" s="1325"/>
      <c r="BQ15" s="1325"/>
      <c r="BR15" s="1325"/>
      <c r="BS15" s="1325"/>
      <c r="BT15" s="1325"/>
      <c r="BU15" s="1325"/>
      <c r="BV15" s="1325"/>
      <c r="BW15" s="1325"/>
      <c r="BX15" s="1325"/>
      <c r="BY15" s="1325"/>
      <c r="BZ15" s="1325"/>
      <c r="CA15" s="1325"/>
      <c r="CB15" s="1325"/>
      <c r="CC15" s="1325"/>
      <c r="CD15" s="1325"/>
      <c r="CE15" s="1325"/>
      <c r="CF15" s="1325"/>
      <c r="CG15" s="1325"/>
      <c r="CH15" s="1325"/>
      <c r="CI15" s="1325"/>
      <c r="CJ15" s="1325"/>
      <c r="CK15" s="1325"/>
      <c r="CL15" s="1325"/>
      <c r="CM15" s="1325"/>
      <c r="CN15" s="1325"/>
      <c r="CO15" s="1325"/>
      <c r="CP15" s="1325"/>
      <c r="CQ15" s="1325"/>
      <c r="CR15" s="1325"/>
      <c r="CS15" s="1325"/>
      <c r="CT15" s="1325"/>
      <c r="CU15" s="1325"/>
      <c r="CV15" s="1325"/>
      <c r="CW15" s="1325"/>
      <c r="CX15" s="1325"/>
      <c r="CY15" s="1325"/>
      <c r="CZ15" s="1325"/>
      <c r="DA15" s="1325"/>
      <c r="DB15" s="1325"/>
      <c r="DC15" s="1325"/>
      <c r="DD15" s="1325"/>
      <c r="DE15" s="1325"/>
      <c r="DF15" s="1325"/>
      <c r="DG15" s="1325"/>
      <c r="DI15" s="790"/>
      <c r="DJ15" s="790" t="str">
        <f>IF(T15="","",T15)</f>
        <v>Добавить территорию для дифференциации</v>
      </c>
      <c r="DK15" s="790"/>
      <c r="DL15" s="790"/>
      <c r="DM15" s="519">
        <v>0</v>
      </c>
    </row>
    <row customHeight="1" ht="14.25" hidden="1">
      <c r="AC16" s="328"/>
      <c r="AK16" s="328"/>
      <c r="AL16" s="1636"/>
      <c r="AM16" s="1636"/>
      <c r="AN16" s="1636"/>
      <c r="AO16" s="1636"/>
      <c r="AP16" s="1636"/>
      <c r="AQ16" s="1636"/>
      <c r="AR16" s="1636"/>
      <c r="AS16" s="2727"/>
      <c r="AT16" s="1636"/>
      <c r="AU16" s="1636"/>
      <c r="AV16" s="1636"/>
      <c r="AW16" s="1636"/>
      <c r="AX16" s="1636"/>
      <c r="AY16" s="1636"/>
      <c r="AZ16" s="1636"/>
      <c r="BA16" s="1636"/>
      <c r="BB16" s="1636"/>
      <c r="BC16" s="1636"/>
      <c r="BD16" s="1636"/>
      <c r="BE16" s="1636"/>
      <c r="BF16" s="1636"/>
      <c r="BG16" s="1636"/>
      <c r="BH16" s="1636"/>
      <c r="BI16" s="1636"/>
      <c r="BJ16" s="1636"/>
      <c r="BK16" s="1636"/>
      <c r="BL16" s="1636"/>
      <c r="BM16" s="1636"/>
      <c r="BN16" s="1636"/>
      <c r="BO16" s="1636"/>
      <c r="BP16" s="1636"/>
      <c r="BQ16" s="1636"/>
      <c r="BR16" s="1636"/>
      <c r="BS16" s="1636"/>
      <c r="BT16" s="1636"/>
      <c r="BU16" s="1636"/>
      <c r="BV16" s="1636"/>
      <c r="BW16" s="1636"/>
      <c r="BX16" s="1636"/>
      <c r="BY16" s="1636"/>
      <c r="BZ16" s="1636"/>
      <c r="CA16" s="1636"/>
      <c r="CB16" s="1636"/>
      <c r="CC16" s="1636"/>
      <c r="CD16" s="1636"/>
      <c r="CE16" s="1636"/>
      <c r="CF16" s="1636"/>
      <c r="CG16" s="1636"/>
      <c r="CH16" s="1636"/>
      <c r="CI16" s="1636"/>
      <c r="CJ16" s="1636"/>
      <c r="CK16" s="1636"/>
      <c r="CL16" s="1636"/>
      <c r="CM16" s="1636"/>
      <c r="CN16" s="1636"/>
      <c r="CO16" s="1636"/>
      <c r="CP16" s="1636"/>
      <c r="CQ16" s="1636"/>
      <c r="CR16" s="1636"/>
      <c r="CS16" s="1636"/>
      <c r="CT16" s="1636"/>
      <c r="CU16" s="1636"/>
      <c r="CV16" s="1636"/>
      <c r="CW16" s="1636"/>
      <c r="CX16" s="1636"/>
      <c r="CY16" s="1636"/>
      <c r="CZ16" s="1636"/>
      <c r="DA16" s="1636"/>
      <c r="DB16" s="1636"/>
      <c r="DC16" s="1636"/>
      <c r="DD16" s="1636"/>
      <c r="DE16" s="1636"/>
      <c r="DM16" s="1156">
        <v>0</v>
      </c>
    </row>
    <row customHeight="1" ht="14.25" hidden="1">
      <c r="AD17" s="1361"/>
      <c r="AE17" s="1361"/>
      <c r="AF17" s="1361"/>
      <c r="AG17" s="1362"/>
      <c r="AH17" s="2268"/>
      <c r="AI17" s="2269" t="s">
        <v>63</v>
      </c>
      <c r="AJ17" s="2268"/>
      <c r="AK17" s="2269" t="s">
        <v>63</v>
      </c>
      <c r="AL17" s="1636"/>
      <c r="AM17" s="1636"/>
      <c r="AN17" s="1636"/>
      <c r="AO17" s="1636"/>
      <c r="AP17" s="1636"/>
      <c r="AQ17" s="1636"/>
      <c r="AR17" s="1636"/>
      <c r="AS17" s="2727"/>
      <c r="AT17" s="1636"/>
      <c r="AU17" s="1636"/>
      <c r="AV17" s="1636"/>
      <c r="AW17" s="1636"/>
      <c r="AX17" s="1636"/>
      <c r="AY17" s="1636"/>
      <c r="AZ17" s="1636"/>
      <c r="BA17" s="1636"/>
      <c r="BB17" s="1636"/>
      <c r="BC17" s="1636"/>
      <c r="BD17" s="1636"/>
      <c r="BE17" s="1636"/>
      <c r="BF17" s="1636"/>
      <c r="BG17" s="1636"/>
      <c r="BH17" s="1636"/>
      <c r="BI17" s="1636"/>
      <c r="BJ17" s="1636"/>
      <c r="BK17" s="1636"/>
      <c r="BL17" s="1636"/>
      <c r="BM17" s="1636"/>
      <c r="BN17" s="1636"/>
      <c r="BO17" s="1636"/>
      <c r="BP17" s="1636"/>
      <c r="BQ17" s="1636"/>
      <c r="BR17" s="1636"/>
      <c r="BS17" s="1636"/>
      <c r="BT17" s="1636"/>
      <c r="BU17" s="1636"/>
      <c r="BV17" s="1636"/>
      <c r="BW17" s="1636"/>
      <c r="BX17" s="1636"/>
      <c r="BY17" s="1636"/>
      <c r="BZ17" s="1636"/>
      <c r="CA17" s="1636"/>
      <c r="CB17" s="1636"/>
      <c r="CC17" s="1636"/>
      <c r="CD17" s="1636"/>
      <c r="CE17" s="1636"/>
      <c r="CF17" s="1636"/>
      <c r="CG17" s="1636"/>
      <c r="CH17" s="1636"/>
      <c r="CI17" s="1636"/>
      <c r="CJ17" s="1636"/>
      <c r="CK17" s="1636"/>
      <c r="CL17" s="1636"/>
      <c r="CM17" s="1636"/>
      <c r="CN17" s="1636"/>
      <c r="CO17" s="1636"/>
      <c r="CP17" s="1636"/>
      <c r="CQ17" s="1636"/>
      <c r="CR17" s="1636"/>
      <c r="CS17" s="1636"/>
      <c r="CT17" s="1636"/>
      <c r="CU17" s="1636"/>
      <c r="CV17" s="1636"/>
      <c r="CW17" s="1636"/>
      <c r="CX17" s="1636"/>
      <c r="CY17" s="1636"/>
      <c r="CZ17" s="1636"/>
      <c r="DA17" s="1636"/>
      <c r="DB17" s="1636"/>
      <c r="DC17" s="1636"/>
      <c r="DD17" s="1636"/>
      <c r="DE17" s="1636"/>
      <c r="DM17" s="1156">
        <v>0</v>
      </c>
    </row>
    <row customHeight="1" ht="14.25" hidden="1">
      <c r="AD18" s="1361"/>
      <c r="AE18" s="1361"/>
      <c r="AF18" s="1361"/>
      <c r="AG18" s="329" t="str">
        <f>AH17&amp;"-"&amp;AJ17</f>
        <v>-</v>
      </c>
      <c r="AH18" s="2269"/>
      <c r="AI18" s="2269"/>
      <c r="AJ18" s="2269"/>
      <c r="AK18" s="2269"/>
      <c r="AL18" s="1636"/>
      <c r="AM18" s="1636"/>
      <c r="AN18" s="1636"/>
      <c r="AO18" s="1636"/>
      <c r="AP18" s="1636"/>
      <c r="AQ18" s="1636"/>
      <c r="AR18" s="1636"/>
      <c r="AS18" s="2727"/>
      <c r="AT18" s="1636"/>
      <c r="AU18" s="1636"/>
      <c r="AV18" s="1636"/>
      <c r="AW18" s="1636"/>
      <c r="AX18" s="1636"/>
      <c r="AY18" s="1636"/>
      <c r="AZ18" s="1636"/>
      <c r="BA18" s="1636"/>
      <c r="BB18" s="1636"/>
      <c r="BC18" s="1636"/>
      <c r="BD18" s="1636"/>
      <c r="BE18" s="1636"/>
      <c r="BF18" s="1636"/>
      <c r="BG18" s="1636"/>
      <c r="BH18" s="1636"/>
      <c r="BI18" s="1636"/>
      <c r="BJ18" s="1636"/>
      <c r="BK18" s="1636"/>
      <c r="BL18" s="1636"/>
      <c r="BM18" s="1636"/>
      <c r="BN18" s="1636"/>
      <c r="BO18" s="1636"/>
      <c r="BP18" s="1636"/>
      <c r="BQ18" s="1636"/>
      <c r="BR18" s="1636"/>
      <c r="BS18" s="1636"/>
      <c r="BT18" s="1636"/>
      <c r="BU18" s="1636"/>
      <c r="BV18" s="1636"/>
      <c r="BW18" s="1636"/>
      <c r="BX18" s="1636"/>
      <c r="BY18" s="1636"/>
      <c r="BZ18" s="1636"/>
      <c r="CA18" s="1636"/>
      <c r="CB18" s="1636"/>
      <c r="CC18" s="1636"/>
      <c r="CD18" s="1636"/>
      <c r="CE18" s="1636"/>
      <c r="CF18" s="1636"/>
      <c r="CG18" s="1636"/>
      <c r="CH18" s="1636"/>
      <c r="CI18" s="1636"/>
      <c r="CJ18" s="1636"/>
      <c r="CK18" s="1636"/>
      <c r="CL18" s="1636"/>
      <c r="CM18" s="1636"/>
      <c r="CN18" s="1636"/>
      <c r="CO18" s="1636"/>
      <c r="CP18" s="1636"/>
      <c r="CQ18" s="1636"/>
      <c r="CR18" s="1636"/>
      <c r="CS18" s="1636"/>
      <c r="CT18" s="1636"/>
      <c r="CU18" s="1636"/>
      <c r="CV18" s="1636"/>
      <c r="CW18" s="1636"/>
      <c r="CX18" s="1636"/>
      <c r="CY18" s="1636"/>
      <c r="CZ18" s="1636"/>
      <c r="DA18" s="1636"/>
      <c r="DB18" s="1636"/>
      <c r="DC18" s="1636"/>
      <c r="DD18" s="1636"/>
      <c r="DE18" s="1636"/>
      <c r="DM18" s="1156">
        <v>0</v>
      </c>
    </row>
    <row customHeight="1" ht="14.25" hidden="1">
      <c r="AK19" s="328"/>
      <c r="AL19" s="1636"/>
      <c r="AM19" s="1636"/>
      <c r="AN19" s="1636"/>
      <c r="AO19" s="1636"/>
      <c r="AP19" s="1636"/>
      <c r="AQ19" s="1636"/>
      <c r="AR19" s="1636"/>
      <c r="AS19" s="2727"/>
      <c r="AT19" s="1636"/>
      <c r="AU19" s="1636"/>
      <c r="AV19" s="1636"/>
      <c r="AW19" s="1636"/>
      <c r="AX19" s="1636"/>
      <c r="AY19" s="1636"/>
      <c r="AZ19" s="1636"/>
      <c r="BA19" s="1636"/>
      <c r="BB19" s="1636"/>
      <c r="BC19" s="1636"/>
      <c r="BD19" s="1636"/>
      <c r="BE19" s="1636"/>
      <c r="BF19" s="1636"/>
      <c r="BG19" s="1636"/>
      <c r="BH19" s="1636"/>
      <c r="BI19" s="1636"/>
      <c r="BJ19" s="1636"/>
      <c r="BK19" s="1636"/>
      <c r="BL19" s="1636"/>
      <c r="BM19" s="1636"/>
      <c r="BN19" s="1636"/>
      <c r="BO19" s="1636"/>
      <c r="BP19" s="1636"/>
      <c r="BQ19" s="1636"/>
      <c r="BR19" s="1636"/>
      <c r="BS19" s="1636"/>
      <c r="BT19" s="1636"/>
      <c r="BU19" s="1636"/>
      <c r="BV19" s="1636"/>
      <c r="BW19" s="1636"/>
      <c r="BX19" s="1636"/>
      <c r="BY19" s="1636"/>
      <c r="BZ19" s="1636"/>
      <c r="CA19" s="1636"/>
      <c r="CB19" s="1636"/>
      <c r="CC19" s="1636"/>
      <c r="CD19" s="1636"/>
      <c r="CE19" s="1636"/>
      <c r="CF19" s="1636"/>
      <c r="CG19" s="1636"/>
      <c r="CH19" s="1636"/>
      <c r="CI19" s="1636"/>
      <c r="CJ19" s="1636"/>
      <c r="CK19" s="1636"/>
      <c r="CL19" s="1636"/>
      <c r="CM19" s="1636"/>
      <c r="CN19" s="1636"/>
      <c r="CO19" s="1636"/>
      <c r="CP19" s="1636"/>
      <c r="CQ19" s="1636"/>
      <c r="CR19" s="1636"/>
      <c r="CS19" s="1636"/>
      <c r="CT19" s="1636"/>
      <c r="CU19" s="1636"/>
      <c r="CV19" s="1636"/>
      <c r="CW19" s="1636"/>
      <c r="CX19" s="1636"/>
      <c r="CY19" s="1636"/>
      <c r="CZ19" s="1636"/>
      <c r="DA19" s="1636"/>
      <c r="DB19" s="1636"/>
      <c r="DC19" s="1636"/>
      <c r="DD19" s="1636"/>
      <c r="DE19" s="1636"/>
      <c r="DM19" s="1156">
        <v>0</v>
      </c>
    </row>
    <row s="1367" customFormat="1" customHeight="1" ht="22.5" hidden="1">
      <c r="L20" s="1330"/>
      <c r="M20" s="1363"/>
      <c r="N20" s="1363"/>
      <c r="O20" s="1368" t="s">
        <v>420</v>
      </c>
      <c r="P20" s="1363"/>
      <c r="Q20" s="1372"/>
      <c r="R20" s="1372"/>
      <c r="S20" s="730"/>
      <c r="Z20" s="1368"/>
      <c r="AB20" s="1368"/>
      <c r="AC20" s="1367"/>
      <c r="AH20" s="1368"/>
      <c r="AJ20" s="1368"/>
      <c r="AK20" s="1367"/>
      <c r="AL20" s="1367"/>
      <c r="AM20" s="1367"/>
      <c r="AN20" s="1367"/>
      <c r="AO20" s="1367"/>
      <c r="AP20" s="1368"/>
      <c r="AQ20" s="1367"/>
      <c r="AR20" s="1368"/>
      <c r="AS20" s="2738"/>
      <c r="AT20" s="1367"/>
      <c r="AU20" s="1367"/>
      <c r="AV20" s="1367"/>
      <c r="AW20" s="1367"/>
      <c r="AX20" s="1368"/>
      <c r="AY20" s="1367"/>
      <c r="AZ20" s="1368"/>
      <c r="BA20" s="1367"/>
      <c r="BB20" s="1367"/>
      <c r="BC20" s="1367"/>
      <c r="BD20" s="1367"/>
      <c r="BE20" s="1367"/>
      <c r="BF20" s="1368"/>
      <c r="BG20" s="1367"/>
      <c r="BH20" s="1368"/>
      <c r="BI20" s="1367"/>
      <c r="BJ20" s="1367"/>
      <c r="BK20" s="1367"/>
      <c r="BL20" s="1367"/>
      <c r="BM20" s="1367"/>
      <c r="BN20" s="1368"/>
      <c r="BO20" s="1367"/>
      <c r="BP20" s="1368"/>
      <c r="BQ20" s="1367"/>
      <c r="BR20" s="1367"/>
      <c r="BS20" s="1367"/>
      <c r="BT20" s="1367"/>
      <c r="BU20" s="1367"/>
      <c r="BV20" s="1368"/>
      <c r="BW20" s="1367"/>
      <c r="BX20" s="1368"/>
      <c r="BY20" s="1367"/>
      <c r="BZ20" s="1367"/>
      <c r="CA20" s="1367"/>
      <c r="CB20" s="1367"/>
      <c r="CC20" s="1367"/>
      <c r="CD20" s="1368"/>
      <c r="CE20" s="1367"/>
      <c r="CF20" s="1368"/>
      <c r="CG20" s="1367"/>
      <c r="CH20" s="1367"/>
      <c r="CI20" s="1367"/>
      <c r="CJ20" s="1367"/>
      <c r="CK20" s="1367"/>
      <c r="CL20" s="1368"/>
      <c r="CM20" s="1367"/>
      <c r="CN20" s="1368"/>
      <c r="CO20" s="1367"/>
      <c r="CP20" s="1367"/>
      <c r="CQ20" s="1367"/>
      <c r="CR20" s="1367"/>
      <c r="CS20" s="1367"/>
      <c r="CT20" s="1368"/>
      <c r="CU20" s="1367"/>
      <c r="CV20" s="1368"/>
      <c r="CW20" s="1367"/>
      <c r="CX20" s="1367"/>
      <c r="CY20" s="1367"/>
      <c r="CZ20" s="1367"/>
      <c r="DA20" s="1367"/>
      <c r="DB20" s="1368"/>
      <c r="DC20" s="1367"/>
      <c r="DD20" s="1368"/>
      <c r="DE20" s="1367"/>
      <c r="DH20" s="512"/>
      <c r="DI20" s="512"/>
      <c r="DJ20" s="512"/>
      <c r="DK20" s="512"/>
      <c r="DL20" s="512"/>
      <c r="DM20" s="1161">
        <v>0</v>
      </c>
    </row>
    <row s="1367" customFormat="1" customHeight="1" ht="14.25" hidden="1">
      <c r="L21" s="1330"/>
      <c r="M21" s="1363"/>
      <c r="N21" s="1363"/>
      <c r="O21" s="1363"/>
      <c r="P21" s="1363"/>
      <c r="Q21" s="1372"/>
      <c r="R21" s="1372"/>
      <c r="S21" s="730"/>
      <c r="AC21" s="1367"/>
      <c r="AK21" s="1367"/>
      <c r="AL21" s="1367"/>
      <c r="AM21" s="1367"/>
      <c r="AN21" s="1367"/>
      <c r="AO21" s="1367"/>
      <c r="AP21" s="1367"/>
      <c r="AQ21" s="1367"/>
      <c r="AR21" s="1367"/>
      <c r="AS21" s="2738"/>
      <c r="AT21" s="1367"/>
      <c r="AU21" s="1367"/>
      <c r="AV21" s="1367"/>
      <c r="AW21" s="1367"/>
      <c r="AX21" s="1367"/>
      <c r="AY21" s="1367"/>
      <c r="AZ21" s="1367"/>
      <c r="BA21" s="1367"/>
      <c r="BB21" s="1367"/>
      <c r="BC21" s="1367"/>
      <c r="BD21" s="1367"/>
      <c r="BE21" s="1367"/>
      <c r="BF21" s="1367"/>
      <c r="BG21" s="1367"/>
      <c r="BH21" s="1367"/>
      <c r="BI21" s="1367"/>
      <c r="BJ21" s="1367"/>
      <c r="BK21" s="1367"/>
      <c r="BL21" s="1367"/>
      <c r="BM21" s="1367"/>
      <c r="BN21" s="1367"/>
      <c r="BO21" s="1367"/>
      <c r="BP21" s="1367"/>
      <c r="BQ21" s="1367"/>
      <c r="BR21" s="1367"/>
      <c r="BS21" s="1367"/>
      <c r="BT21" s="1367"/>
      <c r="BU21" s="1367"/>
      <c r="BV21" s="1367"/>
      <c r="BW21" s="1367"/>
      <c r="BX21" s="1367"/>
      <c r="BY21" s="1367"/>
      <c r="BZ21" s="1367"/>
      <c r="CA21" s="1367"/>
      <c r="CB21" s="1367"/>
      <c r="CC21" s="1367"/>
      <c r="CD21" s="1367"/>
      <c r="CE21" s="1367"/>
      <c r="CF21" s="1367"/>
      <c r="CG21" s="1367"/>
      <c r="CH21" s="1367"/>
      <c r="CI21" s="1367"/>
      <c r="CJ21" s="1367"/>
      <c r="CK21" s="1367"/>
      <c r="CL21" s="1367"/>
      <c r="CM21" s="1367"/>
      <c r="CN21" s="1367"/>
      <c r="CO21" s="1367"/>
      <c r="CP21" s="1367"/>
      <c r="CQ21" s="1367"/>
      <c r="CR21" s="1367"/>
      <c r="CS21" s="1367"/>
      <c r="CT21" s="1367"/>
      <c r="CU21" s="1367"/>
      <c r="CV21" s="1367"/>
      <c r="CW21" s="1367"/>
      <c r="CX21" s="1367"/>
      <c r="CY21" s="1367"/>
      <c r="CZ21" s="1367"/>
      <c r="DA21" s="1367"/>
      <c r="DB21" s="1367"/>
      <c r="DC21" s="1367"/>
      <c r="DD21" s="1367"/>
      <c r="DE21" s="1367"/>
      <c r="DH21" s="512"/>
      <c r="DI21" s="512"/>
      <c r="DJ21" s="512"/>
      <c r="DK21" s="512"/>
      <c r="DL21" s="512"/>
      <c r="DM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L22" s="1367"/>
      <c r="AM22" s="1367"/>
      <c r="AN22" s="1367"/>
      <c r="AO22" s="1367"/>
      <c r="AP22" s="1367"/>
      <c r="AQ22" s="1371" t="s">
        <v>423</v>
      </c>
      <c r="AR22" s="1367"/>
      <c r="AS22" s="2739" t="s">
        <v>424</v>
      </c>
      <c r="AT22" s="1367"/>
      <c r="AU22" s="1367"/>
      <c r="AV22" s="1367"/>
      <c r="AW22" s="1367"/>
      <c r="AX22" s="1367"/>
      <c r="AY22" s="1371" t="s">
        <v>423</v>
      </c>
      <c r="AZ22" s="1367"/>
      <c r="BA22" s="1371" t="s">
        <v>424</v>
      </c>
      <c r="BB22" s="1367"/>
      <c r="BC22" s="1367"/>
      <c r="BD22" s="1367"/>
      <c r="BE22" s="1367"/>
      <c r="BF22" s="1367"/>
      <c r="BG22" s="1371" t="s">
        <v>423</v>
      </c>
      <c r="BH22" s="1367"/>
      <c r="BI22" s="1371" t="s">
        <v>424</v>
      </c>
      <c r="BJ22" s="1367"/>
      <c r="BK22" s="1367"/>
      <c r="BL22" s="1367"/>
      <c r="BM22" s="1367"/>
      <c r="BN22" s="1367"/>
      <c r="BO22" s="1371" t="s">
        <v>423</v>
      </c>
      <c r="BP22" s="1367"/>
      <c r="BQ22" s="1371" t="s">
        <v>424</v>
      </c>
      <c r="BR22" s="1367"/>
      <c r="BS22" s="1367"/>
      <c r="BT22" s="1367"/>
      <c r="BU22" s="1367"/>
      <c r="BV22" s="1367"/>
      <c r="BW22" s="1371" t="s">
        <v>423</v>
      </c>
      <c r="BX22" s="1367"/>
      <c r="BY22" s="1371" t="s">
        <v>424</v>
      </c>
      <c r="BZ22" s="1367"/>
      <c r="CA22" s="1367"/>
      <c r="CB22" s="1367"/>
      <c r="CC22" s="1367"/>
      <c r="CD22" s="1367"/>
      <c r="CE22" s="1371" t="s">
        <v>423</v>
      </c>
      <c r="CF22" s="1367"/>
      <c r="CG22" s="1371" t="s">
        <v>424</v>
      </c>
      <c r="CH22" s="1367"/>
      <c r="CI22" s="1367"/>
      <c r="CJ22" s="1367"/>
      <c r="CK22" s="1367"/>
      <c r="CL22" s="1367"/>
      <c r="CM22" s="1371" t="s">
        <v>423</v>
      </c>
      <c r="CN22" s="1367"/>
      <c r="CO22" s="1371" t="s">
        <v>424</v>
      </c>
      <c r="CP22" s="1367"/>
      <c r="CQ22" s="1367"/>
      <c r="CR22" s="1367"/>
      <c r="CS22" s="1367"/>
      <c r="CT22" s="1367"/>
      <c r="CU22" s="1371" t="s">
        <v>423</v>
      </c>
      <c r="CV22" s="1367"/>
      <c r="CW22" s="1371" t="s">
        <v>424</v>
      </c>
      <c r="CX22" s="1367"/>
      <c r="CY22" s="1367"/>
      <c r="CZ22" s="1367"/>
      <c r="DA22" s="1367"/>
      <c r="DB22" s="1367"/>
      <c r="DC22" s="1371" t="s">
        <v>423</v>
      </c>
      <c r="DD22" s="1367"/>
      <c r="DE22" s="1371" t="s">
        <v>424</v>
      </c>
      <c r="DH22" s="512"/>
      <c r="DI22" s="512"/>
      <c r="DJ22" s="512"/>
      <c r="DK22" s="512"/>
      <c r="DL22" s="512"/>
      <c r="DM22" s="1161">
        <v>0</v>
      </c>
    </row>
    <row customHeight="1" ht="14.25" hidden="1">
      <c r="O23" s="1365"/>
      <c r="AL23" s="1636"/>
      <c r="AM23" s="1636"/>
      <c r="AN23" s="1636"/>
      <c r="AO23" s="1636"/>
      <c r="AP23" s="1636"/>
      <c r="AQ23" s="1636"/>
      <c r="AR23" s="1636"/>
      <c r="AS23" s="2727"/>
      <c r="AT23" s="1636"/>
      <c r="AU23" s="1636"/>
      <c r="AV23" s="1636"/>
      <c r="AW23" s="1636"/>
      <c r="AX23" s="1636"/>
      <c r="AY23" s="1636"/>
      <c r="AZ23" s="1636"/>
      <c r="BA23" s="1636"/>
      <c r="BB23" s="1636"/>
      <c r="BC23" s="1636"/>
      <c r="BD23" s="1636"/>
      <c r="BE23" s="1636"/>
      <c r="BF23" s="1636"/>
      <c r="BG23" s="1636"/>
      <c r="BH23" s="1636"/>
      <c r="BI23" s="1636"/>
      <c r="BJ23" s="1636"/>
      <c r="BK23" s="1636"/>
      <c r="BL23" s="1636"/>
      <c r="BM23" s="1636"/>
      <c r="BN23" s="1636"/>
      <c r="BO23" s="1636"/>
      <c r="BP23" s="1636"/>
      <c r="BQ23" s="1636"/>
      <c r="BR23" s="1636"/>
      <c r="BS23" s="1636"/>
      <c r="BT23" s="1636"/>
      <c r="BU23" s="1636"/>
      <c r="BV23" s="1636"/>
      <c r="BW23" s="1636"/>
      <c r="BX23" s="1636"/>
      <c r="BY23" s="1636"/>
      <c r="BZ23" s="1636"/>
      <c r="CA23" s="1636"/>
      <c r="CB23" s="1636"/>
      <c r="CC23" s="1636"/>
      <c r="CD23" s="1636"/>
      <c r="CE23" s="1636"/>
      <c r="CF23" s="1636"/>
      <c r="CG23" s="1636"/>
      <c r="CH23" s="1636"/>
      <c r="CI23" s="1636"/>
      <c r="CJ23" s="1636"/>
      <c r="CK23" s="1636"/>
      <c r="CL23" s="1636"/>
      <c r="CM23" s="1636"/>
      <c r="CN23" s="1636"/>
      <c r="CO23" s="1636"/>
      <c r="CP23" s="1636"/>
      <c r="CQ23" s="1636"/>
      <c r="CR23" s="1636"/>
      <c r="CS23" s="1636"/>
      <c r="CT23" s="1636"/>
      <c r="CU23" s="1636"/>
      <c r="CV23" s="1636"/>
      <c r="CW23" s="1636"/>
      <c r="CX23" s="1636"/>
      <c r="CY23" s="1636"/>
      <c r="CZ23" s="1636"/>
      <c r="DA23" s="1636"/>
      <c r="DB23" s="1636"/>
      <c r="DC23" s="1636"/>
      <c r="DD23" s="1636"/>
      <c r="DE23" s="1636"/>
      <c r="DM23" s="1156">
        <v>0</v>
      </c>
    </row>
    <row customHeight="1" ht="14.25" hidden="1">
      <c r="O24" s="1365"/>
      <c r="AL24" s="1636"/>
      <c r="AM24" s="1636"/>
      <c r="AN24" s="1636"/>
      <c r="AO24" s="1636"/>
      <c r="AP24" s="1636"/>
      <c r="AQ24" s="1636"/>
      <c r="AR24" s="1636"/>
      <c r="AS24" s="2727"/>
      <c r="AT24" s="1636"/>
      <c r="AU24" s="1636"/>
      <c r="AV24" s="1636"/>
      <c r="AW24" s="1636"/>
      <c r="AX24" s="1636"/>
      <c r="AY24" s="1636"/>
      <c r="AZ24" s="1636"/>
      <c r="BA24" s="1636"/>
      <c r="BB24" s="1636"/>
      <c r="BC24" s="1636"/>
      <c r="BD24" s="1636"/>
      <c r="BE24" s="1636"/>
      <c r="BF24" s="1636"/>
      <c r="BG24" s="1636"/>
      <c r="BH24" s="1636"/>
      <c r="BI24" s="1636"/>
      <c r="BJ24" s="1636"/>
      <c r="BK24" s="1636"/>
      <c r="BL24" s="1636"/>
      <c r="BM24" s="1636"/>
      <c r="BN24" s="1636"/>
      <c r="BO24" s="1636"/>
      <c r="BP24" s="1636"/>
      <c r="BQ24" s="1636"/>
      <c r="BR24" s="1636"/>
      <c r="BS24" s="1636"/>
      <c r="BT24" s="1636"/>
      <c r="BU24" s="1636"/>
      <c r="BV24" s="1636"/>
      <c r="BW24" s="1636"/>
      <c r="BX24" s="1636"/>
      <c r="BY24" s="1636"/>
      <c r="BZ24" s="1636"/>
      <c r="CA24" s="1636"/>
      <c r="CB24" s="1636"/>
      <c r="CC24" s="1636"/>
      <c r="CD24" s="1636"/>
      <c r="CE24" s="1636"/>
      <c r="CF24" s="1636"/>
      <c r="CG24" s="1636"/>
      <c r="CH24" s="1636"/>
      <c r="CI24" s="1636"/>
      <c r="CJ24" s="1636"/>
      <c r="CK24" s="1636"/>
      <c r="CL24" s="1636"/>
      <c r="CM24" s="1636"/>
      <c r="CN24" s="1636"/>
      <c r="CO24" s="1636"/>
      <c r="CP24" s="1636"/>
      <c r="CQ24" s="1636"/>
      <c r="CR24" s="1636"/>
      <c r="CS24" s="1636"/>
      <c r="CT24" s="1636"/>
      <c r="CU24" s="1636"/>
      <c r="CV24" s="1636"/>
      <c r="CW24" s="1636"/>
      <c r="CX24" s="1636"/>
      <c r="CY24" s="1636"/>
      <c r="CZ24" s="1636"/>
      <c r="DA24" s="1636"/>
      <c r="DB24" s="1636"/>
      <c r="DC24" s="1636"/>
      <c r="DD24" s="1636"/>
      <c r="DE24" s="1636"/>
      <c r="DM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L25" s="1636"/>
      <c r="AM25" s="1636"/>
      <c r="AN25" s="1636"/>
      <c r="AO25" s="1636"/>
      <c r="AP25" s="1636"/>
      <c r="AQ25" s="1636"/>
      <c r="AR25" s="1636"/>
      <c r="AS25" s="2727"/>
      <c r="AT25" s="1636"/>
      <c r="AU25" s="1636"/>
      <c r="AV25" s="1636"/>
      <c r="AW25" s="1636"/>
      <c r="AX25" s="1636"/>
      <c r="AY25" s="1636"/>
      <c r="AZ25" s="1636"/>
      <c r="BA25" s="1636"/>
      <c r="BB25" s="1636"/>
      <c r="BC25" s="1636"/>
      <c r="BD25" s="1636"/>
      <c r="BE25" s="1636"/>
      <c r="BF25" s="1636"/>
      <c r="BG25" s="1636"/>
      <c r="BH25" s="1636"/>
      <c r="BI25" s="1636"/>
      <c r="BJ25" s="1636"/>
      <c r="BK25" s="1636"/>
      <c r="BL25" s="1636"/>
      <c r="BM25" s="1636"/>
      <c r="BN25" s="1636"/>
      <c r="BO25" s="1636"/>
      <c r="BP25" s="1636"/>
      <c r="BQ25" s="1636"/>
      <c r="BR25" s="1636"/>
      <c r="BS25" s="1636"/>
      <c r="BT25" s="1636"/>
      <c r="BU25" s="1636"/>
      <c r="BV25" s="1636"/>
      <c r="BW25" s="1636"/>
      <c r="BX25" s="1636"/>
      <c r="BY25" s="1636"/>
      <c r="BZ25" s="1636"/>
      <c r="CA25" s="1636"/>
      <c r="CB25" s="1636"/>
      <c r="CC25" s="1636"/>
      <c r="CD25" s="1636"/>
      <c r="CE25" s="1636"/>
      <c r="CF25" s="1636"/>
      <c r="CG25" s="1636"/>
      <c r="CH25" s="1636"/>
      <c r="CI25" s="1636"/>
      <c r="CJ25" s="1636"/>
      <c r="CK25" s="1636"/>
      <c r="CL25" s="1636"/>
      <c r="CM25" s="1636"/>
      <c r="CN25" s="1636"/>
      <c r="CO25" s="1636"/>
      <c r="CP25" s="1636"/>
      <c r="CQ25" s="1636"/>
      <c r="CR25" s="1636"/>
      <c r="CS25" s="1636"/>
      <c r="CT25" s="1636"/>
      <c r="CU25" s="1636"/>
      <c r="CV25" s="1636"/>
      <c r="CW25" s="1636"/>
      <c r="CX25" s="1636"/>
      <c r="CY25" s="1636"/>
      <c r="CZ25" s="1636"/>
      <c r="DA25" s="1636"/>
      <c r="DB25" s="1636"/>
      <c r="DC25" s="1636"/>
      <c r="DD25" s="1636"/>
      <c r="DE25" s="1636"/>
      <c r="DM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L26" s="2249"/>
      <c r="AM26" s="2249"/>
      <c r="AN26" s="2249"/>
      <c r="AO26" s="2249"/>
      <c r="AP26" s="2249"/>
      <c r="AQ26" s="2249"/>
      <c r="AR26" s="2249"/>
      <c r="AS26" s="2740"/>
      <c r="AT26" s="2249"/>
      <c r="AU26" s="2249"/>
      <c r="AV26" s="2249"/>
      <c r="AW26" s="2249"/>
      <c r="AX26" s="2249"/>
      <c r="AY26" s="2249"/>
      <c r="AZ26" s="2249"/>
      <c r="BA26" s="2249"/>
      <c r="BB26" s="2249"/>
      <c r="BC26" s="2249"/>
      <c r="BD26" s="2249"/>
      <c r="BE26" s="2249"/>
      <c r="BF26" s="2249"/>
      <c r="BG26" s="2249"/>
      <c r="BH26" s="2249"/>
      <c r="BI26" s="2249"/>
      <c r="BJ26" s="2249"/>
      <c r="BK26" s="2249"/>
      <c r="BL26" s="2249"/>
      <c r="BM26" s="2249"/>
      <c r="BN26" s="2249"/>
      <c r="BO26" s="2249"/>
      <c r="BP26" s="2249"/>
      <c r="BQ26" s="2249"/>
      <c r="BR26" s="2249"/>
      <c r="BS26" s="2249"/>
      <c r="BT26" s="2249"/>
      <c r="BU26" s="2249"/>
      <c r="BV26" s="2249"/>
      <c r="BW26" s="2249"/>
      <c r="BX26" s="2249"/>
      <c r="BY26" s="2249"/>
      <c r="BZ26" s="2249"/>
      <c r="CA26" s="2249"/>
      <c r="CB26" s="2249"/>
      <c r="CC26" s="2249"/>
      <c r="CD26" s="2249"/>
      <c r="CE26" s="2249"/>
      <c r="CF26" s="2249"/>
      <c r="CG26" s="2249"/>
      <c r="CH26" s="2249"/>
      <c r="CI26" s="2249"/>
      <c r="CJ26" s="2249"/>
      <c r="CK26" s="2249"/>
      <c r="CL26" s="2249"/>
      <c r="CM26" s="2249"/>
      <c r="CN26" s="2249"/>
      <c r="CO26" s="2249"/>
      <c r="CP26" s="2249"/>
      <c r="CQ26" s="2249"/>
      <c r="CR26" s="2249"/>
      <c r="CS26" s="2249"/>
      <c r="CT26" s="2249"/>
      <c r="CU26" s="2249"/>
      <c r="CV26" s="2249"/>
      <c r="CW26" s="2249"/>
      <c r="CX26" s="2249"/>
      <c r="CY26" s="2249"/>
      <c r="CZ26" s="2249"/>
      <c r="DA26" s="2249"/>
      <c r="DB26" s="2249"/>
      <c r="DC26" s="2249"/>
      <c r="DD26" s="2249"/>
      <c r="DE26" s="2249"/>
      <c r="DM26" s="1156">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L27" s="2250"/>
      <c r="AM27" s="2250"/>
      <c r="AN27" s="2250"/>
      <c r="AO27" s="2250"/>
      <c r="AP27" s="2250"/>
      <c r="AQ27" s="2250"/>
      <c r="AR27" s="2250"/>
      <c r="AS27" s="2741"/>
      <c r="AT27" s="2250"/>
      <c r="AU27" s="2250"/>
      <c r="AV27" s="2250"/>
      <c r="AW27" s="2250"/>
      <c r="AX27" s="2250"/>
      <c r="AY27" s="2250"/>
      <c r="AZ27" s="2250"/>
      <c r="BA27" s="2250"/>
      <c r="BB27" s="2250"/>
      <c r="BC27" s="2250"/>
      <c r="BD27" s="2250"/>
      <c r="BE27" s="2250"/>
      <c r="BF27" s="2250"/>
      <c r="BG27" s="2250"/>
      <c r="BH27" s="2250"/>
      <c r="BI27" s="2250"/>
      <c r="BJ27" s="2250"/>
      <c r="BK27" s="2250"/>
      <c r="BL27" s="2250"/>
      <c r="BM27" s="2250"/>
      <c r="BN27" s="2250"/>
      <c r="BO27" s="2250"/>
      <c r="BP27" s="2250"/>
      <c r="BQ27" s="2250"/>
      <c r="BR27" s="2250"/>
      <c r="BS27" s="2250"/>
      <c r="BT27" s="2250"/>
      <c r="BU27" s="2250"/>
      <c r="BV27" s="2250"/>
      <c r="BW27" s="2250"/>
      <c r="BX27" s="2250"/>
      <c r="BY27" s="2250"/>
      <c r="BZ27" s="2250"/>
      <c r="CA27" s="2250"/>
      <c r="CB27" s="2250"/>
      <c r="CC27" s="2250"/>
      <c r="CD27" s="2250"/>
      <c r="CE27" s="2250"/>
      <c r="CF27" s="2250"/>
      <c r="CG27" s="2250"/>
      <c r="CH27" s="2250"/>
      <c r="CI27" s="2250"/>
      <c r="CJ27" s="2250"/>
      <c r="CK27" s="2250"/>
      <c r="CL27" s="2250"/>
      <c r="CM27" s="2250"/>
      <c r="CN27" s="2250"/>
      <c r="CO27" s="2250"/>
      <c r="CP27" s="2250"/>
      <c r="CQ27" s="2250"/>
      <c r="CR27" s="2250"/>
      <c r="CS27" s="2250"/>
      <c r="CT27" s="2250"/>
      <c r="CU27" s="2250"/>
      <c r="CV27" s="2250"/>
      <c r="CW27" s="2250"/>
      <c r="CX27" s="2250"/>
      <c r="CY27" s="2250"/>
      <c r="CZ27" s="2250"/>
      <c r="DA27" s="2250"/>
      <c r="DB27" s="2250"/>
      <c r="DC27" s="2250"/>
      <c r="DD27" s="2250"/>
      <c r="DE27" s="2250"/>
      <c r="DM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2742"/>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510"/>
      <c r="DM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2252" t="str">
        <f>IF(TITLE_NAME_OR_PR_CHANGE="",IF(TITLE_NAME_OR_PR="","",TITLE_NAME_OR_PR),TITLE_NAME_OR_PR_CHANGE)</f>
        <v>Департамент тарифной и ценовой политики Тюменской области</v>
      </c>
      <c r="AM29" s="2252"/>
      <c r="AN29" s="2252"/>
      <c r="AO29" s="2252"/>
      <c r="AP29" s="2252"/>
      <c r="AQ29" s="2252"/>
      <c r="AR29" s="2252"/>
      <c r="AS29" s="2727"/>
      <c r="AT29" s="2252" t="str">
        <f>IF(TITLE_NAME_OR_PR_CHANGE="",IF(TITLE_NAME_OR_PR="","",TITLE_NAME_OR_PR),TITLE_NAME_OR_PR_CHANGE)</f>
        <v>Департамент тарифной и ценовой политики Тюменской области</v>
      </c>
      <c r="AU29" s="2252"/>
      <c r="AV29" s="2252"/>
      <c r="AW29" s="2252"/>
      <c r="AX29" s="2252"/>
      <c r="AY29" s="2252"/>
      <c r="AZ29" s="2252"/>
      <c r="BA29" s="1636"/>
      <c r="BB29" s="2252" t="str">
        <f>IF(TITLE_NAME_OR_PR_CHANGE="",IF(TITLE_NAME_OR_PR="","",TITLE_NAME_OR_PR),TITLE_NAME_OR_PR_CHANGE)</f>
        <v>Департамент тарифной и ценовой политики Тюменской области</v>
      </c>
      <c r="BC29" s="2252"/>
      <c r="BD29" s="2252"/>
      <c r="BE29" s="2252"/>
      <c r="BF29" s="2252"/>
      <c r="BG29" s="2252"/>
      <c r="BH29" s="2252"/>
      <c r="BI29" s="1636"/>
      <c r="BJ29" s="2252" t="str">
        <f>IF(TITLE_NAME_OR_PR_CHANGE="",IF(TITLE_NAME_OR_PR="","",TITLE_NAME_OR_PR),TITLE_NAME_OR_PR_CHANGE)</f>
        <v>Департамент тарифной и ценовой политики Тюменской области</v>
      </c>
      <c r="BK29" s="2252"/>
      <c r="BL29" s="2252"/>
      <c r="BM29" s="2252"/>
      <c r="BN29" s="2252"/>
      <c r="BO29" s="2252"/>
      <c r="BP29" s="2252"/>
      <c r="BQ29" s="1636"/>
      <c r="BR29" s="2252" t="str">
        <f>IF(TITLE_NAME_OR_PR_CHANGE="",IF(TITLE_NAME_OR_PR="","",TITLE_NAME_OR_PR),TITLE_NAME_OR_PR_CHANGE)</f>
        <v>Департамент тарифной и ценовой политики Тюменской области</v>
      </c>
      <c r="BS29" s="2252"/>
      <c r="BT29" s="2252"/>
      <c r="BU29" s="2252"/>
      <c r="BV29" s="2252"/>
      <c r="BW29" s="2252"/>
      <c r="BX29" s="2252"/>
      <c r="BY29" s="1636"/>
      <c r="BZ29" s="2252" t="str">
        <f>IF(TITLE_NAME_OR_PR_CHANGE="",IF(TITLE_NAME_OR_PR="","",TITLE_NAME_OR_PR),TITLE_NAME_OR_PR_CHANGE)</f>
        <v>Департамент тарифной и ценовой политики Тюменской области</v>
      </c>
      <c r="CA29" s="2252"/>
      <c r="CB29" s="2252"/>
      <c r="CC29" s="2252"/>
      <c r="CD29" s="2252"/>
      <c r="CE29" s="2252"/>
      <c r="CF29" s="2252"/>
      <c r="CG29" s="1636"/>
      <c r="CH29" s="2252" t="str">
        <f>IF(TITLE_NAME_OR_PR_CHANGE="",IF(TITLE_NAME_OR_PR="","",TITLE_NAME_OR_PR),TITLE_NAME_OR_PR_CHANGE)</f>
        <v>Департамент тарифной и ценовой политики Тюменской области</v>
      </c>
      <c r="CI29" s="2252"/>
      <c r="CJ29" s="2252"/>
      <c r="CK29" s="2252"/>
      <c r="CL29" s="2252"/>
      <c r="CM29" s="2252"/>
      <c r="CN29" s="2252"/>
      <c r="CO29" s="1636"/>
      <c r="CP29" s="2252" t="str">
        <f>IF(TITLE_NAME_OR_PR_CHANGE="",IF(TITLE_NAME_OR_PR="","",TITLE_NAME_OR_PR),TITLE_NAME_OR_PR_CHANGE)</f>
        <v>Департамент тарифной и ценовой политики Тюменской области</v>
      </c>
      <c r="CQ29" s="2252"/>
      <c r="CR29" s="2252"/>
      <c r="CS29" s="2252"/>
      <c r="CT29" s="2252"/>
      <c r="CU29" s="2252"/>
      <c r="CV29" s="2252"/>
      <c r="CW29" s="1636"/>
      <c r="CX29" s="2252" t="str">
        <f>IF(TITLE_NAME_OR_PR_CHANGE="",IF(TITLE_NAME_OR_PR="","",TITLE_NAME_OR_PR),TITLE_NAME_OR_PR_CHANGE)</f>
        <v>Департамент тарифной и ценовой политики Тюменской области</v>
      </c>
      <c r="CY29" s="2252"/>
      <c r="CZ29" s="2252"/>
      <c r="DA29" s="2252"/>
      <c r="DB29" s="2252"/>
      <c r="DC29" s="2252"/>
      <c r="DD29" s="2252"/>
      <c r="DE29" s="1636"/>
      <c r="DF29" s="327"/>
      <c r="DG29" s="281"/>
      <c r="DH29" s="369"/>
      <c r="DI29" s="369"/>
      <c r="DJ29" s="369"/>
      <c r="DK29" s="369"/>
      <c r="DL29" s="369"/>
      <c r="DM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2265" t="str">
        <f>IF(TITLE_DATE_PR_CHANGE="",IF(TITLE_DATE_PR="","",TITLE_DATE_PR),TITLE_DATE_PR_CHANGE)</f>
        <v>46009</v>
      </c>
      <c r="AM30" s="2265"/>
      <c r="AN30" s="2265"/>
      <c r="AO30" s="2265"/>
      <c r="AP30" s="2265"/>
      <c r="AQ30" s="2265"/>
      <c r="AR30" s="2265"/>
      <c r="AS30" s="2727"/>
      <c r="AT30" s="2265" t="str">
        <f>IF(TITLE_DATE_PR_CHANGE="",IF(TITLE_DATE_PR="","",TITLE_DATE_PR),TITLE_DATE_PR_CHANGE)</f>
        <v>46009</v>
      </c>
      <c r="AU30" s="2265"/>
      <c r="AV30" s="2265"/>
      <c r="AW30" s="2265"/>
      <c r="AX30" s="2265"/>
      <c r="AY30" s="2265"/>
      <c r="AZ30" s="2265"/>
      <c r="BA30" s="1636"/>
      <c r="BB30" s="2265" t="str">
        <f>IF(TITLE_DATE_PR_CHANGE="",IF(TITLE_DATE_PR="","",TITLE_DATE_PR),TITLE_DATE_PR_CHANGE)</f>
        <v>46009</v>
      </c>
      <c r="BC30" s="2265"/>
      <c r="BD30" s="2265"/>
      <c r="BE30" s="2265"/>
      <c r="BF30" s="2265"/>
      <c r="BG30" s="2265"/>
      <c r="BH30" s="2265"/>
      <c r="BI30" s="1636"/>
      <c r="BJ30" s="2265" t="str">
        <f>IF(TITLE_DATE_PR_CHANGE="",IF(TITLE_DATE_PR="","",TITLE_DATE_PR),TITLE_DATE_PR_CHANGE)</f>
        <v>46009</v>
      </c>
      <c r="BK30" s="2265"/>
      <c r="BL30" s="2265"/>
      <c r="BM30" s="2265"/>
      <c r="BN30" s="2265"/>
      <c r="BO30" s="2265"/>
      <c r="BP30" s="2265"/>
      <c r="BQ30" s="1636"/>
      <c r="BR30" s="2265" t="str">
        <f>IF(TITLE_DATE_PR_CHANGE="",IF(TITLE_DATE_PR="","",TITLE_DATE_PR),TITLE_DATE_PR_CHANGE)</f>
        <v>46009</v>
      </c>
      <c r="BS30" s="2265"/>
      <c r="BT30" s="2265"/>
      <c r="BU30" s="2265"/>
      <c r="BV30" s="2265"/>
      <c r="BW30" s="2265"/>
      <c r="BX30" s="2265"/>
      <c r="BY30" s="1636"/>
      <c r="BZ30" s="2265" t="str">
        <f>IF(TITLE_DATE_PR_CHANGE="",IF(TITLE_DATE_PR="","",TITLE_DATE_PR),TITLE_DATE_PR_CHANGE)</f>
        <v>46009</v>
      </c>
      <c r="CA30" s="2265"/>
      <c r="CB30" s="2265"/>
      <c r="CC30" s="2265"/>
      <c r="CD30" s="2265"/>
      <c r="CE30" s="2265"/>
      <c r="CF30" s="2265"/>
      <c r="CG30" s="1636"/>
      <c r="CH30" s="2265" t="str">
        <f>IF(TITLE_DATE_PR_CHANGE="",IF(TITLE_DATE_PR="","",TITLE_DATE_PR),TITLE_DATE_PR_CHANGE)</f>
        <v>46009</v>
      </c>
      <c r="CI30" s="2265"/>
      <c r="CJ30" s="2265"/>
      <c r="CK30" s="2265"/>
      <c r="CL30" s="2265"/>
      <c r="CM30" s="2265"/>
      <c r="CN30" s="2265"/>
      <c r="CO30" s="1636"/>
      <c r="CP30" s="2265" t="str">
        <f>IF(TITLE_DATE_PR_CHANGE="",IF(TITLE_DATE_PR="","",TITLE_DATE_PR),TITLE_DATE_PR_CHANGE)</f>
        <v>46009</v>
      </c>
      <c r="CQ30" s="2265"/>
      <c r="CR30" s="2265"/>
      <c r="CS30" s="2265"/>
      <c r="CT30" s="2265"/>
      <c r="CU30" s="2265"/>
      <c r="CV30" s="2265"/>
      <c r="CW30" s="1636"/>
      <c r="CX30" s="2265" t="str">
        <f>IF(TITLE_DATE_PR_CHANGE="",IF(TITLE_DATE_PR="","",TITLE_DATE_PR),TITLE_DATE_PR_CHANGE)</f>
        <v>46009</v>
      </c>
      <c r="CY30" s="2265"/>
      <c r="CZ30" s="2265"/>
      <c r="DA30" s="2265"/>
      <c r="DB30" s="2265"/>
      <c r="DC30" s="2265"/>
      <c r="DD30" s="2265"/>
      <c r="DE30" s="1636"/>
      <c r="DF30" s="327"/>
      <c r="DG30" s="281"/>
      <c r="DH30" s="369"/>
      <c r="DI30" s="369"/>
      <c r="DJ30" s="369"/>
      <c r="DK30" s="369"/>
      <c r="DL30" s="369"/>
      <c r="DM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417/01-21</v>
      </c>
      <c r="W31" s="2252"/>
      <c r="X31" s="2252"/>
      <c r="Y31" s="2252"/>
      <c r="Z31" s="2252"/>
      <c r="AA31" s="2252"/>
      <c r="AB31" s="2252"/>
      <c r="AC31" s="327"/>
      <c r="AD31" s="2252" t="str">
        <f>IF(TITLE_NUMBER_PR_CHANGE="",IF(TITLE_NUMBER_PR="","",TITLE_NUMBER_PR),TITLE_NUMBER_PR_CHANGE)</f>
        <v>417/01-21</v>
      </c>
      <c r="AE31" s="2252"/>
      <c r="AF31" s="2252"/>
      <c r="AG31" s="2252"/>
      <c r="AH31" s="2252"/>
      <c r="AI31" s="2252"/>
      <c r="AJ31" s="2252"/>
      <c r="AK31" s="327"/>
      <c r="AL31" s="2252" t="str">
        <f>IF(TITLE_NUMBER_PR_CHANGE="",IF(TITLE_NUMBER_PR="","",TITLE_NUMBER_PR),TITLE_NUMBER_PR_CHANGE)</f>
        <v>417/01-21</v>
      </c>
      <c r="AM31" s="2252"/>
      <c r="AN31" s="2252"/>
      <c r="AO31" s="2252"/>
      <c r="AP31" s="2252"/>
      <c r="AQ31" s="2252"/>
      <c r="AR31" s="2252"/>
      <c r="AS31" s="2727"/>
      <c r="AT31" s="2252" t="str">
        <f>IF(TITLE_NUMBER_PR_CHANGE="",IF(TITLE_NUMBER_PR="","",TITLE_NUMBER_PR),TITLE_NUMBER_PR_CHANGE)</f>
        <v>417/01-21</v>
      </c>
      <c r="AU31" s="2252"/>
      <c r="AV31" s="2252"/>
      <c r="AW31" s="2252"/>
      <c r="AX31" s="2252"/>
      <c r="AY31" s="2252"/>
      <c r="AZ31" s="2252"/>
      <c r="BA31" s="1636"/>
      <c r="BB31" s="2252" t="str">
        <f>IF(TITLE_NUMBER_PR_CHANGE="",IF(TITLE_NUMBER_PR="","",TITLE_NUMBER_PR),TITLE_NUMBER_PR_CHANGE)</f>
        <v>417/01-21</v>
      </c>
      <c r="BC31" s="2252"/>
      <c r="BD31" s="2252"/>
      <c r="BE31" s="2252"/>
      <c r="BF31" s="2252"/>
      <c r="BG31" s="2252"/>
      <c r="BH31" s="2252"/>
      <c r="BI31" s="1636"/>
      <c r="BJ31" s="2252" t="str">
        <f>IF(TITLE_NUMBER_PR_CHANGE="",IF(TITLE_NUMBER_PR="","",TITLE_NUMBER_PR),TITLE_NUMBER_PR_CHANGE)</f>
        <v>417/01-21</v>
      </c>
      <c r="BK31" s="2252"/>
      <c r="BL31" s="2252"/>
      <c r="BM31" s="2252"/>
      <c r="BN31" s="2252"/>
      <c r="BO31" s="2252"/>
      <c r="BP31" s="2252"/>
      <c r="BQ31" s="1636"/>
      <c r="BR31" s="2252" t="str">
        <f>IF(TITLE_NUMBER_PR_CHANGE="",IF(TITLE_NUMBER_PR="","",TITLE_NUMBER_PR),TITLE_NUMBER_PR_CHANGE)</f>
        <v>417/01-21</v>
      </c>
      <c r="BS31" s="2252"/>
      <c r="BT31" s="2252"/>
      <c r="BU31" s="2252"/>
      <c r="BV31" s="2252"/>
      <c r="BW31" s="2252"/>
      <c r="BX31" s="2252"/>
      <c r="BY31" s="1636"/>
      <c r="BZ31" s="2252" t="str">
        <f>IF(TITLE_NUMBER_PR_CHANGE="",IF(TITLE_NUMBER_PR="","",TITLE_NUMBER_PR),TITLE_NUMBER_PR_CHANGE)</f>
        <v>417/01-21</v>
      </c>
      <c r="CA31" s="2252"/>
      <c r="CB31" s="2252"/>
      <c r="CC31" s="2252"/>
      <c r="CD31" s="2252"/>
      <c r="CE31" s="2252"/>
      <c r="CF31" s="2252"/>
      <c r="CG31" s="1636"/>
      <c r="CH31" s="2252" t="str">
        <f>IF(TITLE_NUMBER_PR_CHANGE="",IF(TITLE_NUMBER_PR="","",TITLE_NUMBER_PR),TITLE_NUMBER_PR_CHANGE)</f>
        <v>417/01-21</v>
      </c>
      <c r="CI31" s="2252"/>
      <c r="CJ31" s="2252"/>
      <c r="CK31" s="2252"/>
      <c r="CL31" s="2252"/>
      <c r="CM31" s="2252"/>
      <c r="CN31" s="2252"/>
      <c r="CO31" s="1636"/>
      <c r="CP31" s="2252" t="str">
        <f>IF(TITLE_NUMBER_PR_CHANGE="",IF(TITLE_NUMBER_PR="","",TITLE_NUMBER_PR),TITLE_NUMBER_PR_CHANGE)</f>
        <v>417/01-21</v>
      </c>
      <c r="CQ31" s="2252"/>
      <c r="CR31" s="2252"/>
      <c r="CS31" s="2252"/>
      <c r="CT31" s="2252"/>
      <c r="CU31" s="2252"/>
      <c r="CV31" s="2252"/>
      <c r="CW31" s="1636"/>
      <c r="CX31" s="2252" t="str">
        <f>IF(TITLE_NUMBER_PR_CHANGE="",IF(TITLE_NUMBER_PR="","",TITLE_NUMBER_PR),TITLE_NUMBER_PR_CHANGE)</f>
        <v>417/01-21</v>
      </c>
      <c r="CY31" s="2252"/>
      <c r="CZ31" s="2252"/>
      <c r="DA31" s="2252"/>
      <c r="DB31" s="2252"/>
      <c r="DC31" s="2252"/>
      <c r="DD31" s="2252"/>
      <c r="DE31" s="1636"/>
      <c r="DF31" s="327"/>
      <c r="DG31" s="281"/>
      <c r="DH31" s="369"/>
      <c r="DI31" s="369"/>
      <c r="DJ31" s="369"/>
      <c r="DK31" s="369"/>
      <c r="DL31" s="369"/>
      <c r="DM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2252" t="str">
        <f>IF(TITLE_IST_PUB_CHANGE="",IF(TITLE_IST_PUB="","",TITLE_IST_PUB),TITLE_IST_PUB_CHANGE)</f>
        <v>https://tarif.admtyumen.ru/OIGV/tarif/actions/npa.htm</v>
      </c>
      <c r="AM32" s="2252"/>
      <c r="AN32" s="2252"/>
      <c r="AO32" s="2252"/>
      <c r="AP32" s="2252"/>
      <c r="AQ32" s="2252"/>
      <c r="AR32" s="2252"/>
      <c r="AS32" s="2727"/>
      <c r="AT32" s="2252" t="str">
        <f>IF(TITLE_IST_PUB_CHANGE="",IF(TITLE_IST_PUB="","",TITLE_IST_PUB),TITLE_IST_PUB_CHANGE)</f>
        <v>https://tarif.admtyumen.ru/OIGV/tarif/actions/npa.htm</v>
      </c>
      <c r="AU32" s="2252"/>
      <c r="AV32" s="2252"/>
      <c r="AW32" s="2252"/>
      <c r="AX32" s="2252"/>
      <c r="AY32" s="2252"/>
      <c r="AZ32" s="2252"/>
      <c r="BA32" s="1636"/>
      <c r="BB32" s="2252" t="str">
        <f>IF(TITLE_IST_PUB_CHANGE="",IF(TITLE_IST_PUB="","",TITLE_IST_PUB),TITLE_IST_PUB_CHANGE)</f>
        <v>https://tarif.admtyumen.ru/OIGV/tarif/actions/npa.htm</v>
      </c>
      <c r="BC32" s="2252"/>
      <c r="BD32" s="2252"/>
      <c r="BE32" s="2252"/>
      <c r="BF32" s="2252"/>
      <c r="BG32" s="2252"/>
      <c r="BH32" s="2252"/>
      <c r="BI32" s="1636"/>
      <c r="BJ32" s="2252" t="str">
        <f>IF(TITLE_IST_PUB_CHANGE="",IF(TITLE_IST_PUB="","",TITLE_IST_PUB),TITLE_IST_PUB_CHANGE)</f>
        <v>https://tarif.admtyumen.ru/OIGV/tarif/actions/npa.htm</v>
      </c>
      <c r="BK32" s="2252"/>
      <c r="BL32" s="2252"/>
      <c r="BM32" s="2252"/>
      <c r="BN32" s="2252"/>
      <c r="BO32" s="2252"/>
      <c r="BP32" s="2252"/>
      <c r="BQ32" s="1636"/>
      <c r="BR32" s="2252" t="str">
        <f>IF(TITLE_IST_PUB_CHANGE="",IF(TITLE_IST_PUB="","",TITLE_IST_PUB),TITLE_IST_PUB_CHANGE)</f>
        <v>https://tarif.admtyumen.ru/OIGV/tarif/actions/npa.htm</v>
      </c>
      <c r="BS32" s="2252"/>
      <c r="BT32" s="2252"/>
      <c r="BU32" s="2252"/>
      <c r="BV32" s="2252"/>
      <c r="BW32" s="2252"/>
      <c r="BX32" s="2252"/>
      <c r="BY32" s="1636"/>
      <c r="BZ32" s="2252" t="str">
        <f>IF(TITLE_IST_PUB_CHANGE="",IF(TITLE_IST_PUB="","",TITLE_IST_PUB),TITLE_IST_PUB_CHANGE)</f>
        <v>https://tarif.admtyumen.ru/OIGV/tarif/actions/npa.htm</v>
      </c>
      <c r="CA32" s="2252"/>
      <c r="CB32" s="2252"/>
      <c r="CC32" s="2252"/>
      <c r="CD32" s="2252"/>
      <c r="CE32" s="2252"/>
      <c r="CF32" s="2252"/>
      <c r="CG32" s="1636"/>
      <c r="CH32" s="2252" t="str">
        <f>IF(TITLE_IST_PUB_CHANGE="",IF(TITLE_IST_PUB="","",TITLE_IST_PUB),TITLE_IST_PUB_CHANGE)</f>
        <v>https://tarif.admtyumen.ru/OIGV/tarif/actions/npa.htm</v>
      </c>
      <c r="CI32" s="2252"/>
      <c r="CJ32" s="2252"/>
      <c r="CK32" s="2252"/>
      <c r="CL32" s="2252"/>
      <c r="CM32" s="2252"/>
      <c r="CN32" s="2252"/>
      <c r="CO32" s="1636"/>
      <c r="CP32" s="2252" t="str">
        <f>IF(TITLE_IST_PUB_CHANGE="",IF(TITLE_IST_PUB="","",TITLE_IST_PUB),TITLE_IST_PUB_CHANGE)</f>
        <v>https://tarif.admtyumen.ru/OIGV/tarif/actions/npa.htm</v>
      </c>
      <c r="CQ32" s="2252"/>
      <c r="CR32" s="2252"/>
      <c r="CS32" s="2252"/>
      <c r="CT32" s="2252"/>
      <c r="CU32" s="2252"/>
      <c r="CV32" s="2252"/>
      <c r="CW32" s="1636"/>
      <c r="CX32" s="2252" t="str">
        <f>IF(TITLE_IST_PUB_CHANGE="",IF(TITLE_IST_PUB="","",TITLE_IST_PUB),TITLE_IST_PUB_CHANGE)</f>
        <v>https://tarif.admtyumen.ru/OIGV/tarif/actions/npa.htm</v>
      </c>
      <c r="CY32" s="2252"/>
      <c r="CZ32" s="2252"/>
      <c r="DA32" s="2252"/>
      <c r="DB32" s="2252"/>
      <c r="DC32" s="2252"/>
      <c r="DD32" s="2252"/>
      <c r="DE32" s="1636"/>
      <c r="DF32" s="327"/>
      <c r="DG32" s="281"/>
      <c r="DH32" s="369"/>
      <c r="DI32" s="369"/>
      <c r="DJ32" s="369"/>
      <c r="DK32" s="369"/>
      <c r="DL32" s="369"/>
      <c r="DM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2742"/>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510"/>
      <c r="DM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2265" t="str">
        <f>IF(TITLE_DATE_PR_CHANGE="",IF(TITLE_DATE_PR="","",TITLE_DATE_PR),TITLE_DATE_PR_CHANGE)</f>
        <v>46009</v>
      </c>
      <c r="AM34" s="2265"/>
      <c r="AN34" s="2265"/>
      <c r="AO34" s="2265"/>
      <c r="AP34" s="2265"/>
      <c r="AQ34" s="2265"/>
      <c r="AR34" s="2265"/>
      <c r="AS34" s="2727"/>
      <c r="AT34" s="2265" t="str">
        <f>IF(TITLE_DATE_PR_CHANGE="",IF(TITLE_DATE_PR="","",TITLE_DATE_PR),TITLE_DATE_PR_CHANGE)</f>
        <v>46009</v>
      </c>
      <c r="AU34" s="2265"/>
      <c r="AV34" s="2265"/>
      <c r="AW34" s="2265"/>
      <c r="AX34" s="2265"/>
      <c r="AY34" s="2265"/>
      <c r="AZ34" s="2265"/>
      <c r="BA34" s="1636"/>
      <c r="BB34" s="2265" t="str">
        <f>IF(TITLE_DATE_PR_CHANGE="",IF(TITLE_DATE_PR="","",TITLE_DATE_PR),TITLE_DATE_PR_CHANGE)</f>
        <v>46009</v>
      </c>
      <c r="BC34" s="2265"/>
      <c r="BD34" s="2265"/>
      <c r="BE34" s="2265"/>
      <c r="BF34" s="2265"/>
      <c r="BG34" s="2265"/>
      <c r="BH34" s="2265"/>
      <c r="BI34" s="1636"/>
      <c r="BJ34" s="2265" t="str">
        <f>IF(TITLE_DATE_PR_CHANGE="",IF(TITLE_DATE_PR="","",TITLE_DATE_PR),TITLE_DATE_PR_CHANGE)</f>
        <v>46009</v>
      </c>
      <c r="BK34" s="2265"/>
      <c r="BL34" s="2265"/>
      <c r="BM34" s="2265"/>
      <c r="BN34" s="2265"/>
      <c r="BO34" s="2265"/>
      <c r="BP34" s="2265"/>
      <c r="BQ34" s="1636"/>
      <c r="BR34" s="2265" t="str">
        <f>IF(TITLE_DATE_PR_CHANGE="",IF(TITLE_DATE_PR="","",TITLE_DATE_PR),TITLE_DATE_PR_CHANGE)</f>
        <v>46009</v>
      </c>
      <c r="BS34" s="2265"/>
      <c r="BT34" s="2265"/>
      <c r="BU34" s="2265"/>
      <c r="BV34" s="2265"/>
      <c r="BW34" s="2265"/>
      <c r="BX34" s="2265"/>
      <c r="BY34" s="1636"/>
      <c r="BZ34" s="2265" t="str">
        <f>IF(TITLE_DATE_PR_CHANGE="",IF(TITLE_DATE_PR="","",TITLE_DATE_PR),TITLE_DATE_PR_CHANGE)</f>
        <v>46009</v>
      </c>
      <c r="CA34" s="2265"/>
      <c r="CB34" s="2265"/>
      <c r="CC34" s="2265"/>
      <c r="CD34" s="2265"/>
      <c r="CE34" s="2265"/>
      <c r="CF34" s="2265"/>
      <c r="CG34" s="1636"/>
      <c r="CH34" s="2265" t="str">
        <f>IF(TITLE_DATE_PR_CHANGE="",IF(TITLE_DATE_PR="","",TITLE_DATE_PR),TITLE_DATE_PR_CHANGE)</f>
        <v>46009</v>
      </c>
      <c r="CI34" s="2265"/>
      <c r="CJ34" s="2265"/>
      <c r="CK34" s="2265"/>
      <c r="CL34" s="2265"/>
      <c r="CM34" s="2265"/>
      <c r="CN34" s="2265"/>
      <c r="CO34" s="1636"/>
      <c r="CP34" s="2265" t="str">
        <f>IF(TITLE_DATE_PR_CHANGE="",IF(TITLE_DATE_PR="","",TITLE_DATE_PR),TITLE_DATE_PR_CHANGE)</f>
        <v>46009</v>
      </c>
      <c r="CQ34" s="2265"/>
      <c r="CR34" s="2265"/>
      <c r="CS34" s="2265"/>
      <c r="CT34" s="2265"/>
      <c r="CU34" s="2265"/>
      <c r="CV34" s="2265"/>
      <c r="CW34" s="1636"/>
      <c r="CX34" s="2265" t="str">
        <f>IF(TITLE_DATE_PR_CHANGE="",IF(TITLE_DATE_PR="","",TITLE_DATE_PR),TITLE_DATE_PR_CHANGE)</f>
        <v>46009</v>
      </c>
      <c r="CY34" s="2265"/>
      <c r="CZ34" s="2265"/>
      <c r="DA34" s="2265"/>
      <c r="DB34" s="2265"/>
      <c r="DC34" s="2265"/>
      <c r="DD34" s="2265"/>
      <c r="DE34" s="1636"/>
      <c r="DF34" s="327"/>
      <c r="DG34" s="281"/>
      <c r="DH34" s="369"/>
      <c r="DI34" s="369"/>
      <c r="DJ34" s="369"/>
      <c r="DK34" s="369"/>
      <c r="DL34" s="369"/>
      <c r="DM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417/01-21</v>
      </c>
      <c r="W35" s="2252"/>
      <c r="X35" s="2252"/>
      <c r="Y35" s="2252"/>
      <c r="Z35" s="2252"/>
      <c r="AA35" s="2252"/>
      <c r="AB35" s="2252"/>
      <c r="AC35" s="327"/>
      <c r="AD35" s="2252" t="str">
        <f>IF(TITLE_NUMBER_PR_CHANGE="",IF(TITLE_NUMBER_PR="","",TITLE_NUMBER_PR),TITLE_NUMBER_PR_CHANGE)</f>
        <v>417/01-21</v>
      </c>
      <c r="AE35" s="2252"/>
      <c r="AF35" s="2252"/>
      <c r="AG35" s="2252"/>
      <c r="AH35" s="2252"/>
      <c r="AI35" s="2252"/>
      <c r="AJ35" s="2252"/>
      <c r="AK35" s="327"/>
      <c r="AL35" s="2252" t="str">
        <f>IF(TITLE_NUMBER_PR_CHANGE="",IF(TITLE_NUMBER_PR="","",TITLE_NUMBER_PR),TITLE_NUMBER_PR_CHANGE)</f>
        <v>417/01-21</v>
      </c>
      <c r="AM35" s="2252"/>
      <c r="AN35" s="2252"/>
      <c r="AO35" s="2252"/>
      <c r="AP35" s="2252"/>
      <c r="AQ35" s="2252"/>
      <c r="AR35" s="2252"/>
      <c r="AS35" s="2727"/>
      <c r="AT35" s="2252" t="str">
        <f>IF(TITLE_NUMBER_PR_CHANGE="",IF(TITLE_NUMBER_PR="","",TITLE_NUMBER_PR),TITLE_NUMBER_PR_CHANGE)</f>
        <v>417/01-21</v>
      </c>
      <c r="AU35" s="2252"/>
      <c r="AV35" s="2252"/>
      <c r="AW35" s="2252"/>
      <c r="AX35" s="2252"/>
      <c r="AY35" s="2252"/>
      <c r="AZ35" s="2252"/>
      <c r="BA35" s="1636"/>
      <c r="BB35" s="2252" t="str">
        <f>IF(TITLE_NUMBER_PR_CHANGE="",IF(TITLE_NUMBER_PR="","",TITLE_NUMBER_PR),TITLE_NUMBER_PR_CHANGE)</f>
        <v>417/01-21</v>
      </c>
      <c r="BC35" s="2252"/>
      <c r="BD35" s="2252"/>
      <c r="BE35" s="2252"/>
      <c r="BF35" s="2252"/>
      <c r="BG35" s="2252"/>
      <c r="BH35" s="2252"/>
      <c r="BI35" s="1636"/>
      <c r="BJ35" s="2252" t="str">
        <f>IF(TITLE_NUMBER_PR_CHANGE="",IF(TITLE_NUMBER_PR="","",TITLE_NUMBER_PR),TITLE_NUMBER_PR_CHANGE)</f>
        <v>417/01-21</v>
      </c>
      <c r="BK35" s="2252"/>
      <c r="BL35" s="2252"/>
      <c r="BM35" s="2252"/>
      <c r="BN35" s="2252"/>
      <c r="BO35" s="2252"/>
      <c r="BP35" s="2252"/>
      <c r="BQ35" s="1636"/>
      <c r="BR35" s="2252" t="str">
        <f>IF(TITLE_NUMBER_PR_CHANGE="",IF(TITLE_NUMBER_PR="","",TITLE_NUMBER_PR),TITLE_NUMBER_PR_CHANGE)</f>
        <v>417/01-21</v>
      </c>
      <c r="BS35" s="2252"/>
      <c r="BT35" s="2252"/>
      <c r="BU35" s="2252"/>
      <c r="BV35" s="2252"/>
      <c r="BW35" s="2252"/>
      <c r="BX35" s="2252"/>
      <c r="BY35" s="1636"/>
      <c r="BZ35" s="2252" t="str">
        <f>IF(TITLE_NUMBER_PR_CHANGE="",IF(TITLE_NUMBER_PR="","",TITLE_NUMBER_PR),TITLE_NUMBER_PR_CHANGE)</f>
        <v>417/01-21</v>
      </c>
      <c r="CA35" s="2252"/>
      <c r="CB35" s="2252"/>
      <c r="CC35" s="2252"/>
      <c r="CD35" s="2252"/>
      <c r="CE35" s="2252"/>
      <c r="CF35" s="2252"/>
      <c r="CG35" s="1636"/>
      <c r="CH35" s="2252" t="str">
        <f>IF(TITLE_NUMBER_PR_CHANGE="",IF(TITLE_NUMBER_PR="","",TITLE_NUMBER_PR),TITLE_NUMBER_PR_CHANGE)</f>
        <v>417/01-21</v>
      </c>
      <c r="CI35" s="2252"/>
      <c r="CJ35" s="2252"/>
      <c r="CK35" s="2252"/>
      <c r="CL35" s="2252"/>
      <c r="CM35" s="2252"/>
      <c r="CN35" s="2252"/>
      <c r="CO35" s="1636"/>
      <c r="CP35" s="2252" t="str">
        <f>IF(TITLE_NUMBER_PR_CHANGE="",IF(TITLE_NUMBER_PR="","",TITLE_NUMBER_PR),TITLE_NUMBER_PR_CHANGE)</f>
        <v>417/01-21</v>
      </c>
      <c r="CQ35" s="2252"/>
      <c r="CR35" s="2252"/>
      <c r="CS35" s="2252"/>
      <c r="CT35" s="2252"/>
      <c r="CU35" s="2252"/>
      <c r="CV35" s="2252"/>
      <c r="CW35" s="1636"/>
      <c r="CX35" s="2252" t="str">
        <f>IF(TITLE_NUMBER_PR_CHANGE="",IF(TITLE_NUMBER_PR="","",TITLE_NUMBER_PR),TITLE_NUMBER_PR_CHANGE)</f>
        <v>417/01-21</v>
      </c>
      <c r="CY35" s="2252"/>
      <c r="CZ35" s="2252"/>
      <c r="DA35" s="2252"/>
      <c r="DB35" s="2252"/>
      <c r="DC35" s="2252"/>
      <c r="DD35" s="2252"/>
      <c r="DE35" s="1636"/>
      <c r="DF35" s="327"/>
      <c r="DG35" s="281"/>
      <c r="DH35" s="369"/>
      <c r="DI35" s="369"/>
      <c r="DJ35" s="369"/>
      <c r="DK35" s="369"/>
      <c r="DL35" s="369"/>
      <c r="DM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L36" s="1636"/>
      <c r="AM36" s="1636"/>
      <c r="AN36" s="1636"/>
      <c r="AO36" s="1636"/>
      <c r="AP36" s="1636"/>
      <c r="AQ36" s="1636"/>
      <c r="AR36" s="1636"/>
      <c r="AS36" s="2743" t="s">
        <v>430</v>
      </c>
      <c r="AT36" s="1636"/>
      <c r="AU36" s="1636"/>
      <c r="AV36" s="1636"/>
      <c r="AW36" s="1636"/>
      <c r="AX36" s="1636"/>
      <c r="AY36" s="1636"/>
      <c r="AZ36" s="1636"/>
      <c r="BA36" s="1643" t="s">
        <v>430</v>
      </c>
      <c r="BB36" s="1636"/>
      <c r="BC36" s="1636"/>
      <c r="BD36" s="1636"/>
      <c r="BE36" s="1636"/>
      <c r="BF36" s="1636"/>
      <c r="BG36" s="1636"/>
      <c r="BH36" s="1636"/>
      <c r="BI36" s="1643" t="s">
        <v>430</v>
      </c>
      <c r="BJ36" s="1636"/>
      <c r="BK36" s="1636"/>
      <c r="BL36" s="1636"/>
      <c r="BM36" s="1636"/>
      <c r="BN36" s="1636"/>
      <c r="BO36" s="1636"/>
      <c r="BP36" s="1636"/>
      <c r="BQ36" s="1643" t="s">
        <v>430</v>
      </c>
      <c r="BR36" s="1636"/>
      <c r="BS36" s="1636"/>
      <c r="BT36" s="1636"/>
      <c r="BU36" s="1636"/>
      <c r="BV36" s="1636"/>
      <c r="BW36" s="1636"/>
      <c r="BX36" s="1636"/>
      <c r="BY36" s="1643" t="s">
        <v>430</v>
      </c>
      <c r="BZ36" s="1636"/>
      <c r="CA36" s="1636"/>
      <c r="CB36" s="1636"/>
      <c r="CC36" s="1636"/>
      <c r="CD36" s="1636"/>
      <c r="CE36" s="1636"/>
      <c r="CF36" s="1636"/>
      <c r="CG36" s="1643" t="s">
        <v>430</v>
      </c>
      <c r="CH36" s="1636"/>
      <c r="CI36" s="1636"/>
      <c r="CJ36" s="1636"/>
      <c r="CK36" s="1636"/>
      <c r="CL36" s="1636"/>
      <c r="CM36" s="1636"/>
      <c r="CN36" s="1636"/>
      <c r="CO36" s="1643" t="s">
        <v>430</v>
      </c>
      <c r="CP36" s="1636"/>
      <c r="CQ36" s="1636"/>
      <c r="CR36" s="1636"/>
      <c r="CS36" s="1636"/>
      <c r="CT36" s="1636"/>
      <c r="CU36" s="1636"/>
      <c r="CV36" s="1636"/>
      <c r="CW36" s="1643" t="s">
        <v>430</v>
      </c>
      <c r="CX36" s="1636"/>
      <c r="CY36" s="1636"/>
      <c r="CZ36" s="1636"/>
      <c r="DA36" s="1636"/>
      <c r="DB36" s="1636"/>
      <c r="DC36" s="1636"/>
      <c r="DD36" s="1636"/>
      <c r="DE36" s="1643" t="s">
        <v>430</v>
      </c>
      <c r="DH36" s="369"/>
      <c r="DI36" s="369"/>
      <c r="DJ36" s="369"/>
      <c r="DK36" s="369"/>
      <c r="DL36" s="369"/>
      <c r="DM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L37" s="2253" t="s">
        <v>451</v>
      </c>
      <c r="AM37" s="2253"/>
      <c r="AN37" s="2253"/>
      <c r="AO37" s="2253"/>
      <c r="AP37" s="2253"/>
      <c r="AQ37" s="2253"/>
      <c r="AR37" s="2253"/>
      <c r="AS37" s="2744"/>
      <c r="AT37" s="2253" t="s">
        <v>451</v>
      </c>
      <c r="AU37" s="2253"/>
      <c r="AV37" s="2253"/>
      <c r="AW37" s="2253"/>
      <c r="AX37" s="2253"/>
      <c r="AY37" s="2253"/>
      <c r="AZ37" s="2253"/>
      <c r="BA37" s="2253"/>
      <c r="BB37" s="2253" t="s">
        <v>451</v>
      </c>
      <c r="BC37" s="2253"/>
      <c r="BD37" s="2253"/>
      <c r="BE37" s="2253"/>
      <c r="BF37" s="2253"/>
      <c r="BG37" s="2253"/>
      <c r="BH37" s="2253"/>
      <c r="BI37" s="2253"/>
      <c r="BJ37" s="2253" t="s">
        <v>451</v>
      </c>
      <c r="BK37" s="2253"/>
      <c r="BL37" s="2253"/>
      <c r="BM37" s="2253"/>
      <c r="BN37" s="2253"/>
      <c r="BO37" s="2253"/>
      <c r="BP37" s="2253"/>
      <c r="BQ37" s="2253"/>
      <c r="BR37" s="2253" t="s">
        <v>451</v>
      </c>
      <c r="BS37" s="2253"/>
      <c r="BT37" s="2253"/>
      <c r="BU37" s="2253"/>
      <c r="BV37" s="2253"/>
      <c r="BW37" s="2253"/>
      <c r="BX37" s="2253"/>
      <c r="BY37" s="2253"/>
      <c r="BZ37" s="2253" t="s">
        <v>451</v>
      </c>
      <c r="CA37" s="2253"/>
      <c r="CB37" s="2253"/>
      <c r="CC37" s="2253"/>
      <c r="CD37" s="2253"/>
      <c r="CE37" s="2253"/>
      <c r="CF37" s="2253"/>
      <c r="CG37" s="2253"/>
      <c r="CH37" s="2253" t="s">
        <v>451</v>
      </c>
      <c r="CI37" s="2253"/>
      <c r="CJ37" s="2253"/>
      <c r="CK37" s="2253"/>
      <c r="CL37" s="2253"/>
      <c r="CM37" s="2253"/>
      <c r="CN37" s="2253"/>
      <c r="CO37" s="2253"/>
      <c r="CP37" s="2253" t="s">
        <v>451</v>
      </c>
      <c r="CQ37" s="2253"/>
      <c r="CR37" s="2253"/>
      <c r="CS37" s="2253"/>
      <c r="CT37" s="2253"/>
      <c r="CU37" s="2253"/>
      <c r="CV37" s="2253"/>
      <c r="CW37" s="2253"/>
      <c r="CX37" s="2253" t="s">
        <v>451</v>
      </c>
      <c r="CY37" s="2253"/>
      <c r="CZ37" s="2253"/>
      <c r="DA37" s="2253"/>
      <c r="DB37" s="2253"/>
      <c r="DC37" s="2253"/>
      <c r="DD37" s="2253"/>
      <c r="DE37" s="2253"/>
      <c r="DM37" s="1156">
        <v>14</v>
      </c>
    </row>
    <row customHeight="1" ht="15">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313" t="s">
        <v>306</v>
      </c>
      <c r="AM38" s="2313"/>
      <c r="AN38" s="2313"/>
      <c r="AO38" s="2313"/>
      <c r="AP38" s="2313"/>
      <c r="AQ38" s="2313"/>
      <c r="AR38" s="2313"/>
      <c r="AS38" s="2745"/>
      <c r="AT38" s="2367" t="s">
        <v>306</v>
      </c>
      <c r="AU38" s="2367"/>
      <c r="AV38" s="2367"/>
      <c r="AW38" s="2367"/>
      <c r="AX38" s="2367"/>
      <c r="AY38" s="2367"/>
      <c r="AZ38" s="2367"/>
      <c r="BA38" s="2367"/>
      <c r="BB38" s="2367" t="s">
        <v>306</v>
      </c>
      <c r="BC38" s="2367"/>
      <c r="BD38" s="2367"/>
      <c r="BE38" s="2367"/>
      <c r="BF38" s="2367"/>
      <c r="BG38" s="2367"/>
      <c r="BH38" s="2367"/>
      <c r="BI38" s="2367"/>
      <c r="BJ38" s="2367" t="s">
        <v>306</v>
      </c>
      <c r="BK38" s="2367"/>
      <c r="BL38" s="2367"/>
      <c r="BM38" s="2367"/>
      <c r="BN38" s="2367"/>
      <c r="BO38" s="2367"/>
      <c r="BP38" s="2367"/>
      <c r="BQ38" s="2367"/>
      <c r="BR38" s="2367" t="s">
        <v>306</v>
      </c>
      <c r="BS38" s="2367"/>
      <c r="BT38" s="2367"/>
      <c r="BU38" s="2367"/>
      <c r="BV38" s="2367"/>
      <c r="BW38" s="2367"/>
      <c r="BX38" s="2367"/>
      <c r="BY38" s="2367"/>
      <c r="BZ38" s="2367" t="s">
        <v>306</v>
      </c>
      <c r="CA38" s="2367"/>
      <c r="CB38" s="2367"/>
      <c r="CC38" s="2367"/>
      <c r="CD38" s="2367"/>
      <c r="CE38" s="2367"/>
      <c r="CF38" s="2367"/>
      <c r="CG38" s="2367"/>
      <c r="CH38" s="2367" t="s">
        <v>306</v>
      </c>
      <c r="CI38" s="2367"/>
      <c r="CJ38" s="2367"/>
      <c r="CK38" s="2367"/>
      <c r="CL38" s="2367"/>
      <c r="CM38" s="2367"/>
      <c r="CN38" s="2367"/>
      <c r="CO38" s="2367"/>
      <c r="CP38" s="2367" t="s">
        <v>306</v>
      </c>
      <c r="CQ38" s="2367"/>
      <c r="CR38" s="2367"/>
      <c r="CS38" s="2367"/>
      <c r="CT38" s="2367"/>
      <c r="CU38" s="2367"/>
      <c r="CV38" s="2367"/>
      <c r="CW38" s="2367"/>
      <c r="CX38" s="2367" t="s">
        <v>306</v>
      </c>
      <c r="CY38" s="2367"/>
      <c r="CZ38" s="2367"/>
      <c r="DA38" s="2367"/>
      <c r="DB38" s="2367"/>
      <c r="DC38" s="2367"/>
      <c r="DD38" s="2367"/>
      <c r="DE38" s="2367"/>
      <c r="DF38" s="2128"/>
      <c r="DG38" s="2128"/>
      <c r="DM38" s="1156"/>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400" t="s">
        <v>432</v>
      </c>
      <c r="AM39" s="2401"/>
      <c r="AN39" s="2401"/>
      <c r="AO39" s="2401"/>
      <c r="AP39" s="2401"/>
      <c r="AQ39" s="2401"/>
      <c r="AR39" s="2402"/>
      <c r="AS39" s="2746" t="s">
        <v>433</v>
      </c>
      <c r="AT39" s="2400" t="s">
        <v>432</v>
      </c>
      <c r="AU39" s="2401"/>
      <c r="AV39" s="2401"/>
      <c r="AW39" s="2401"/>
      <c r="AX39" s="2401"/>
      <c r="AY39" s="2401"/>
      <c r="AZ39" s="2402"/>
      <c r="BA39" s="2278" t="s">
        <v>433</v>
      </c>
      <c r="BB39" s="2400" t="s">
        <v>432</v>
      </c>
      <c r="BC39" s="2401"/>
      <c r="BD39" s="2401"/>
      <c r="BE39" s="2401"/>
      <c r="BF39" s="2401"/>
      <c r="BG39" s="2401"/>
      <c r="BH39" s="2402"/>
      <c r="BI39" s="2278" t="s">
        <v>433</v>
      </c>
      <c r="BJ39" s="2400" t="s">
        <v>432</v>
      </c>
      <c r="BK39" s="2401"/>
      <c r="BL39" s="2401"/>
      <c r="BM39" s="2401"/>
      <c r="BN39" s="2401"/>
      <c r="BO39" s="2401"/>
      <c r="BP39" s="2402"/>
      <c r="BQ39" s="2278" t="s">
        <v>433</v>
      </c>
      <c r="BR39" s="2400" t="s">
        <v>432</v>
      </c>
      <c r="BS39" s="2401"/>
      <c r="BT39" s="2401"/>
      <c r="BU39" s="2401"/>
      <c r="BV39" s="2401"/>
      <c r="BW39" s="2401"/>
      <c r="BX39" s="2402"/>
      <c r="BY39" s="2278" t="s">
        <v>433</v>
      </c>
      <c r="BZ39" s="2400" t="s">
        <v>432</v>
      </c>
      <c r="CA39" s="2401"/>
      <c r="CB39" s="2401"/>
      <c r="CC39" s="2401"/>
      <c r="CD39" s="2401"/>
      <c r="CE39" s="2401"/>
      <c r="CF39" s="2402"/>
      <c r="CG39" s="2278" t="s">
        <v>433</v>
      </c>
      <c r="CH39" s="2400" t="s">
        <v>432</v>
      </c>
      <c r="CI39" s="2401"/>
      <c r="CJ39" s="2401"/>
      <c r="CK39" s="2401"/>
      <c r="CL39" s="2401"/>
      <c r="CM39" s="2401"/>
      <c r="CN39" s="2402"/>
      <c r="CO39" s="2278" t="s">
        <v>433</v>
      </c>
      <c r="CP39" s="2400" t="s">
        <v>432</v>
      </c>
      <c r="CQ39" s="2401"/>
      <c r="CR39" s="2401"/>
      <c r="CS39" s="2401"/>
      <c r="CT39" s="2401"/>
      <c r="CU39" s="2401"/>
      <c r="CV39" s="2402"/>
      <c r="CW39" s="2278" t="s">
        <v>433</v>
      </c>
      <c r="CX39" s="2400" t="s">
        <v>432</v>
      </c>
      <c r="CY39" s="2401"/>
      <c r="CZ39" s="2401"/>
      <c r="DA39" s="2401"/>
      <c r="DB39" s="2401"/>
      <c r="DC39" s="2401"/>
      <c r="DD39" s="2402"/>
      <c r="DE39" s="2278" t="s">
        <v>433</v>
      </c>
      <c r="DF39" s="2281" t="s">
        <v>435</v>
      </c>
      <c r="DG39" s="2128"/>
      <c r="DM39" s="1156">
        <v>14</v>
      </c>
    </row>
    <row customHeight="1" ht="35.699999999999996">
      <c r="Q40" s="377"/>
      <c r="R40" s="377"/>
      <c r="S40" s="2274"/>
      <c r="T40" s="2210"/>
      <c r="U40" s="1032"/>
      <c r="V40" s="2261" t="s">
        <v>436</v>
      </c>
      <c r="W40" s="2284" t="s">
        <v>437</v>
      </c>
      <c r="X40" s="2263" t="s">
        <v>438</v>
      </c>
      <c r="Y40" s="2264"/>
      <c r="Z40" s="2263" t="s">
        <v>452</v>
      </c>
      <c r="AA40" s="2270"/>
      <c r="AB40" s="2264"/>
      <c r="AC40" s="2279"/>
      <c r="AD40" s="2261" t="s">
        <v>436</v>
      </c>
      <c r="AE40" s="2284" t="s">
        <v>437</v>
      </c>
      <c r="AF40" s="2263" t="s">
        <v>438</v>
      </c>
      <c r="AG40" s="2264"/>
      <c r="AH40" s="2263" t="s">
        <v>439</v>
      </c>
      <c r="AI40" s="2270"/>
      <c r="AJ40" s="2264"/>
      <c r="AK40" s="2279"/>
      <c r="AL40" s="2261" t="s">
        <v>436</v>
      </c>
      <c r="AM40" s="2611" t="s">
        <v>437</v>
      </c>
      <c r="AN40" s="2263" t="s">
        <v>438</v>
      </c>
      <c r="AO40" s="2264"/>
      <c r="AP40" s="2263" t="s">
        <v>452</v>
      </c>
      <c r="AQ40" s="2270"/>
      <c r="AR40" s="2264"/>
      <c r="AS40" s="2747"/>
      <c r="AT40" s="2261" t="s">
        <v>436</v>
      </c>
      <c r="AU40" s="2611" t="s">
        <v>437</v>
      </c>
      <c r="AV40" s="2263" t="s">
        <v>438</v>
      </c>
      <c r="AW40" s="2264"/>
      <c r="AX40" s="2263" t="s">
        <v>452</v>
      </c>
      <c r="AY40" s="2270"/>
      <c r="AZ40" s="2264"/>
      <c r="BA40" s="2279"/>
      <c r="BB40" s="2261" t="s">
        <v>436</v>
      </c>
      <c r="BC40" s="2611" t="s">
        <v>437</v>
      </c>
      <c r="BD40" s="2263" t="s">
        <v>438</v>
      </c>
      <c r="BE40" s="2264"/>
      <c r="BF40" s="2263" t="s">
        <v>452</v>
      </c>
      <c r="BG40" s="2270"/>
      <c r="BH40" s="2264"/>
      <c r="BI40" s="2279"/>
      <c r="BJ40" s="2261" t="s">
        <v>436</v>
      </c>
      <c r="BK40" s="2611" t="s">
        <v>437</v>
      </c>
      <c r="BL40" s="2263" t="s">
        <v>438</v>
      </c>
      <c r="BM40" s="2264"/>
      <c r="BN40" s="2263" t="s">
        <v>452</v>
      </c>
      <c r="BO40" s="2270"/>
      <c r="BP40" s="2264"/>
      <c r="BQ40" s="2279"/>
      <c r="BR40" s="2261" t="s">
        <v>436</v>
      </c>
      <c r="BS40" s="2611" t="s">
        <v>437</v>
      </c>
      <c r="BT40" s="2263" t="s">
        <v>438</v>
      </c>
      <c r="BU40" s="2264"/>
      <c r="BV40" s="2263" t="s">
        <v>452</v>
      </c>
      <c r="BW40" s="2270"/>
      <c r="BX40" s="2264"/>
      <c r="BY40" s="2279"/>
      <c r="BZ40" s="2261" t="s">
        <v>436</v>
      </c>
      <c r="CA40" s="2611" t="s">
        <v>437</v>
      </c>
      <c r="CB40" s="2263" t="s">
        <v>438</v>
      </c>
      <c r="CC40" s="2264"/>
      <c r="CD40" s="2263" t="s">
        <v>452</v>
      </c>
      <c r="CE40" s="2270"/>
      <c r="CF40" s="2264"/>
      <c r="CG40" s="2279"/>
      <c r="CH40" s="2261" t="s">
        <v>436</v>
      </c>
      <c r="CI40" s="2611" t="s">
        <v>437</v>
      </c>
      <c r="CJ40" s="2263" t="s">
        <v>438</v>
      </c>
      <c r="CK40" s="2264"/>
      <c r="CL40" s="2263" t="s">
        <v>452</v>
      </c>
      <c r="CM40" s="2270"/>
      <c r="CN40" s="2264"/>
      <c r="CO40" s="2279"/>
      <c r="CP40" s="2261" t="s">
        <v>436</v>
      </c>
      <c r="CQ40" s="2611" t="s">
        <v>437</v>
      </c>
      <c r="CR40" s="2263" t="s">
        <v>438</v>
      </c>
      <c r="CS40" s="2264"/>
      <c r="CT40" s="2263" t="s">
        <v>452</v>
      </c>
      <c r="CU40" s="2270"/>
      <c r="CV40" s="2264"/>
      <c r="CW40" s="2279"/>
      <c r="CX40" s="2261" t="s">
        <v>436</v>
      </c>
      <c r="CY40" s="2611" t="s">
        <v>437</v>
      </c>
      <c r="CZ40" s="2263" t="s">
        <v>438</v>
      </c>
      <c r="DA40" s="2264"/>
      <c r="DB40" s="2263" t="s">
        <v>452</v>
      </c>
      <c r="DC40" s="2270"/>
      <c r="DD40" s="2264"/>
      <c r="DE40" s="2279"/>
      <c r="DF40" s="2282"/>
      <c r="DG40" s="2128"/>
      <c r="DM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62"/>
      <c r="AM41" s="2285"/>
      <c r="AN41" s="2578" t="s">
        <v>447</v>
      </c>
      <c r="AO41" s="2578" t="s">
        <v>448</v>
      </c>
      <c r="AP41" s="2578" t="s">
        <v>449</v>
      </c>
      <c r="AQ41" s="2271" t="s">
        <v>450</v>
      </c>
      <c r="AR41" s="2272"/>
      <c r="AS41" s="2748"/>
      <c r="AT41" s="2262"/>
      <c r="AU41" s="2285"/>
      <c r="AV41" s="2578" t="s">
        <v>447</v>
      </c>
      <c r="AW41" s="2578" t="s">
        <v>448</v>
      </c>
      <c r="AX41" s="2578" t="s">
        <v>449</v>
      </c>
      <c r="AY41" s="2271" t="s">
        <v>450</v>
      </c>
      <c r="AZ41" s="2272"/>
      <c r="BA41" s="2280"/>
      <c r="BB41" s="2262"/>
      <c r="BC41" s="2285"/>
      <c r="BD41" s="2578" t="s">
        <v>447</v>
      </c>
      <c r="BE41" s="2578" t="s">
        <v>448</v>
      </c>
      <c r="BF41" s="2578" t="s">
        <v>449</v>
      </c>
      <c r="BG41" s="2271" t="s">
        <v>450</v>
      </c>
      <c r="BH41" s="2272"/>
      <c r="BI41" s="2280"/>
      <c r="BJ41" s="2262"/>
      <c r="BK41" s="2285"/>
      <c r="BL41" s="2578" t="s">
        <v>447</v>
      </c>
      <c r="BM41" s="2578" t="s">
        <v>448</v>
      </c>
      <c r="BN41" s="2578" t="s">
        <v>449</v>
      </c>
      <c r="BO41" s="2271" t="s">
        <v>450</v>
      </c>
      <c r="BP41" s="2272"/>
      <c r="BQ41" s="2280"/>
      <c r="BR41" s="2262"/>
      <c r="BS41" s="2285"/>
      <c r="BT41" s="2578" t="s">
        <v>447</v>
      </c>
      <c r="BU41" s="2578" t="s">
        <v>448</v>
      </c>
      <c r="BV41" s="2578" t="s">
        <v>449</v>
      </c>
      <c r="BW41" s="2271" t="s">
        <v>450</v>
      </c>
      <c r="BX41" s="2272"/>
      <c r="BY41" s="2280"/>
      <c r="BZ41" s="2262"/>
      <c r="CA41" s="2285"/>
      <c r="CB41" s="2578" t="s">
        <v>447</v>
      </c>
      <c r="CC41" s="2578" t="s">
        <v>448</v>
      </c>
      <c r="CD41" s="2578" t="s">
        <v>449</v>
      </c>
      <c r="CE41" s="2271" t="s">
        <v>450</v>
      </c>
      <c r="CF41" s="2272"/>
      <c r="CG41" s="2280"/>
      <c r="CH41" s="2262"/>
      <c r="CI41" s="2285"/>
      <c r="CJ41" s="2578" t="s">
        <v>447</v>
      </c>
      <c r="CK41" s="2578" t="s">
        <v>448</v>
      </c>
      <c r="CL41" s="2578" t="s">
        <v>449</v>
      </c>
      <c r="CM41" s="2271" t="s">
        <v>450</v>
      </c>
      <c r="CN41" s="2272"/>
      <c r="CO41" s="2280"/>
      <c r="CP41" s="2262"/>
      <c r="CQ41" s="2285"/>
      <c r="CR41" s="2578" t="s">
        <v>447</v>
      </c>
      <c r="CS41" s="2578" t="s">
        <v>448</v>
      </c>
      <c r="CT41" s="2578" t="s">
        <v>449</v>
      </c>
      <c r="CU41" s="2271" t="s">
        <v>450</v>
      </c>
      <c r="CV41" s="2272"/>
      <c r="CW41" s="2280"/>
      <c r="CX41" s="2262"/>
      <c r="CY41" s="2285"/>
      <c r="CZ41" s="2578" t="s">
        <v>447</v>
      </c>
      <c r="DA41" s="2578" t="s">
        <v>448</v>
      </c>
      <c r="DB41" s="2578" t="s">
        <v>449</v>
      </c>
      <c r="DC41" s="2271" t="s">
        <v>450</v>
      </c>
      <c r="DD41" s="2272"/>
      <c r="DE41" s="2280"/>
      <c r="DF41" s="2283"/>
      <c r="DG41" s="2128"/>
      <c r="DM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2273">
        <f>OFFSET(AL42,0,-1)+1</f>
        <v>6</v>
      </c>
      <c r="AM42" s="2273"/>
      <c r="AN42" s="2273">
        <f>OFFSET(AN42,0,-1)+1</f>
        <v>1</v>
      </c>
      <c r="AO42" s="2273">
        <f>OFFSET(AO42,0,-1)+1</f>
        <v>2</v>
      </c>
      <c r="AP42" s="2273">
        <f>OFFSET(AP42,0,-1)+1</f>
        <v>3</v>
      </c>
      <c r="AQ42" s="2273">
        <f>OFFSET(AQ42,0,-1)+1</f>
        <v>4</v>
      </c>
      <c r="AR42" s="2273"/>
      <c r="AS42" s="2749">
        <f>OFFSET(AS42,0,-2)+1</f>
        <v>5</v>
      </c>
      <c r="AT42" s="2273">
        <f>OFFSET(AT42,0,-1)+1</f>
        <v>6</v>
      </c>
      <c r="AU42" s="2273"/>
      <c r="AV42" s="2273">
        <f>OFFSET(AV42,0,-1)+1</f>
        <v>1</v>
      </c>
      <c r="AW42" s="2273">
        <f>OFFSET(AW42,0,-1)+1</f>
        <v>2</v>
      </c>
      <c r="AX42" s="2273">
        <f>OFFSET(AX42,0,-1)+1</f>
        <v>3</v>
      </c>
      <c r="AY42" s="2273">
        <f>OFFSET(AY42,0,-1)+1</f>
        <v>4</v>
      </c>
      <c r="AZ42" s="2273"/>
      <c r="BA42" s="2273">
        <f>OFFSET(BA42,0,-2)+1</f>
        <v>5</v>
      </c>
      <c r="BB42" s="2273">
        <f>OFFSET(BB42,0,-1)+1</f>
        <v>6</v>
      </c>
      <c r="BC42" s="2273"/>
      <c r="BD42" s="2273">
        <f>OFFSET(BD42,0,-1)+1</f>
        <v>1</v>
      </c>
      <c r="BE42" s="2273">
        <f>OFFSET(BE42,0,-1)+1</f>
        <v>2</v>
      </c>
      <c r="BF42" s="2273">
        <f>OFFSET(BF42,0,-1)+1</f>
        <v>3</v>
      </c>
      <c r="BG42" s="2273">
        <f>OFFSET(BG42,0,-1)+1</f>
        <v>4</v>
      </c>
      <c r="BH42" s="2273"/>
      <c r="BI42" s="2273">
        <f>OFFSET(BI42,0,-2)+1</f>
        <v>5</v>
      </c>
      <c r="BJ42" s="2273">
        <f>OFFSET(BJ42,0,-1)+1</f>
        <v>6</v>
      </c>
      <c r="BK42" s="2273"/>
      <c r="BL42" s="2273">
        <f>OFFSET(BL42,0,-1)+1</f>
        <v>1</v>
      </c>
      <c r="BM42" s="2273">
        <f>OFFSET(BM42,0,-1)+1</f>
        <v>2</v>
      </c>
      <c r="BN42" s="2273">
        <f>OFFSET(BN42,0,-1)+1</f>
        <v>3</v>
      </c>
      <c r="BO42" s="2273">
        <f>OFFSET(BO42,0,-1)+1</f>
        <v>4</v>
      </c>
      <c r="BP42" s="2273"/>
      <c r="BQ42" s="2273">
        <f>OFFSET(BQ42,0,-2)+1</f>
        <v>5</v>
      </c>
      <c r="BR42" s="2273">
        <f>OFFSET(BR42,0,-1)+1</f>
        <v>6</v>
      </c>
      <c r="BS42" s="2273"/>
      <c r="BT42" s="2273">
        <f>OFFSET(BT42,0,-1)+1</f>
        <v>1</v>
      </c>
      <c r="BU42" s="2273">
        <f>OFFSET(BU42,0,-1)+1</f>
        <v>2</v>
      </c>
      <c r="BV42" s="2273">
        <f>OFFSET(BV42,0,-1)+1</f>
        <v>3</v>
      </c>
      <c r="BW42" s="2273">
        <f>OFFSET(BW42,0,-1)+1</f>
        <v>4</v>
      </c>
      <c r="BX42" s="2273"/>
      <c r="BY42" s="2273">
        <f>OFFSET(BY42,0,-2)+1</f>
        <v>5</v>
      </c>
      <c r="BZ42" s="2273">
        <f>OFFSET(BZ42,0,-1)+1</f>
        <v>6</v>
      </c>
      <c r="CA42" s="2273"/>
      <c r="CB42" s="2273">
        <f>OFFSET(CB42,0,-1)+1</f>
        <v>1</v>
      </c>
      <c r="CC42" s="2273">
        <f>OFFSET(CC42,0,-1)+1</f>
        <v>2</v>
      </c>
      <c r="CD42" s="2273">
        <f>OFFSET(CD42,0,-1)+1</f>
        <v>3</v>
      </c>
      <c r="CE42" s="2273">
        <f>OFFSET(CE42,0,-1)+1</f>
        <v>4</v>
      </c>
      <c r="CF42" s="2273"/>
      <c r="CG42" s="2273">
        <f>OFFSET(CG42,0,-2)+1</f>
        <v>5</v>
      </c>
      <c r="CH42" s="2273">
        <f>OFFSET(CH42,0,-1)+1</f>
        <v>6</v>
      </c>
      <c r="CI42" s="2273"/>
      <c r="CJ42" s="2273">
        <f>OFFSET(CJ42,0,-1)+1</f>
        <v>1</v>
      </c>
      <c r="CK42" s="2273">
        <f>OFFSET(CK42,0,-1)+1</f>
        <v>2</v>
      </c>
      <c r="CL42" s="2273">
        <f>OFFSET(CL42,0,-1)+1</f>
        <v>3</v>
      </c>
      <c r="CM42" s="2273">
        <f>OFFSET(CM42,0,-1)+1</f>
        <v>4</v>
      </c>
      <c r="CN42" s="2273"/>
      <c r="CO42" s="2273">
        <f>OFFSET(CO42,0,-2)+1</f>
        <v>5</v>
      </c>
      <c r="CP42" s="2273">
        <f>OFFSET(CP42,0,-1)+1</f>
        <v>6</v>
      </c>
      <c r="CQ42" s="2273"/>
      <c r="CR42" s="2273">
        <f>OFFSET(CR42,0,-1)+1</f>
        <v>1</v>
      </c>
      <c r="CS42" s="2273">
        <f>OFFSET(CS42,0,-1)+1</f>
        <v>2</v>
      </c>
      <c r="CT42" s="2273">
        <f>OFFSET(CT42,0,-1)+1</f>
        <v>3</v>
      </c>
      <c r="CU42" s="2273">
        <f>OFFSET(CU42,0,-1)+1</f>
        <v>4</v>
      </c>
      <c r="CV42" s="2273"/>
      <c r="CW42" s="2273">
        <f>OFFSET(CW42,0,-2)+1</f>
        <v>5</v>
      </c>
      <c r="CX42" s="2273">
        <f>OFFSET(CX42,0,-1)+1</f>
        <v>6</v>
      </c>
      <c r="CY42" s="2273"/>
      <c r="CZ42" s="2273">
        <f>OFFSET(CZ42,0,-1)+1</f>
        <v>1</v>
      </c>
      <c r="DA42" s="2273">
        <f>OFFSET(DA42,0,-1)+1</f>
        <v>2</v>
      </c>
      <c r="DB42" s="2273">
        <f>OFFSET(DB42,0,-1)+1</f>
        <v>3</v>
      </c>
      <c r="DC42" s="2273">
        <f>OFFSET(DC42,0,-1)+1</f>
        <v>4</v>
      </c>
      <c r="DD42" s="2273"/>
      <c r="DE42" s="2273">
        <f>OFFSET(DE42,0,-2)+1</f>
        <v>5</v>
      </c>
      <c r="DF42" s="1246">
        <f>OFFSET(DF42,0,-1)</f>
        <v>5</v>
      </c>
      <c r="DG42" s="1336">
        <f>OFFSET(DG42,0,-1)+1</f>
        <v>6</v>
      </c>
      <c r="DH42" s="512"/>
      <c r="DI42" s="512"/>
      <c r="DJ42" s="512"/>
      <c r="DK42" s="512"/>
      <c r="DL42" s="512"/>
      <c r="DM42" s="497">
        <v>0</v>
      </c>
    </row>
    <row customHeight="1" ht="22.049999999999997">
      <c r="A43" s="1364" t="s">
        <v>166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1</v>
      </c>
      <c r="T43" s="299" t="s">
        <v>125</v>
      </c>
      <c r="U43" s="301"/>
      <c r="V43" s="2243"/>
      <c r="W43" s="2244"/>
      <c r="X43" s="2244"/>
      <c r="Y43" s="2244"/>
      <c r="Z43" s="2244"/>
      <c r="AA43" s="2244"/>
      <c r="AB43" s="2244"/>
      <c r="AC43" s="2245"/>
      <c r="AD43" s="2243" t="str">
        <f>INDEX(PT_DIFFERENTIATION_NTAR,MATCH(A43,PT_DIFFERENTIATION_NTAR_ID,0))</f>
        <v>Тарифы на тепловую энергию (мощность), поставляемую потребителям г. Тюмени на 2026-2030 годы</v>
      </c>
      <c r="AE43" s="2244"/>
      <c r="AF43" s="2244"/>
      <c r="AG43" s="2244"/>
      <c r="AH43" s="2244"/>
      <c r="AI43" s="2244"/>
      <c r="AJ43" s="2244"/>
      <c r="AK43" s="2244"/>
      <c r="AL43" s="2243"/>
      <c r="AM43" s="2244"/>
      <c r="AN43" s="2244"/>
      <c r="AO43" s="2244"/>
      <c r="AP43" s="2244"/>
      <c r="AQ43" s="2244"/>
      <c r="AR43" s="2244"/>
      <c r="AS43" s="2728"/>
      <c r="AT43" s="2243"/>
      <c r="AU43" s="2244"/>
      <c r="AV43" s="2244"/>
      <c r="AW43" s="2244"/>
      <c r="AX43" s="2244"/>
      <c r="AY43" s="2244"/>
      <c r="AZ43" s="2244"/>
      <c r="BA43" s="2245"/>
      <c r="BB43" s="2243"/>
      <c r="BC43" s="2244"/>
      <c r="BD43" s="2244"/>
      <c r="BE43" s="2244"/>
      <c r="BF43" s="2244"/>
      <c r="BG43" s="2244"/>
      <c r="BH43" s="2244"/>
      <c r="BI43" s="2245"/>
      <c r="BJ43" s="2243"/>
      <c r="BK43" s="2244"/>
      <c r="BL43" s="2244"/>
      <c r="BM43" s="2244"/>
      <c r="BN43" s="2244"/>
      <c r="BO43" s="2244"/>
      <c r="BP43" s="2244"/>
      <c r="BQ43" s="2245"/>
      <c r="BR43" s="2243"/>
      <c r="BS43" s="2244"/>
      <c r="BT43" s="2244"/>
      <c r="BU43" s="2244"/>
      <c r="BV43" s="2244"/>
      <c r="BW43" s="2244"/>
      <c r="BX43" s="2244"/>
      <c r="BY43" s="2245"/>
      <c r="BZ43" s="2243"/>
      <c r="CA43" s="2244"/>
      <c r="CB43" s="2244"/>
      <c r="CC43" s="2244"/>
      <c r="CD43" s="2244"/>
      <c r="CE43" s="2244"/>
      <c r="CF43" s="2244"/>
      <c r="CG43" s="2245"/>
      <c r="CH43" s="2243"/>
      <c r="CI43" s="2244"/>
      <c r="CJ43" s="2244"/>
      <c r="CK43" s="2244"/>
      <c r="CL43" s="2244"/>
      <c r="CM43" s="2244"/>
      <c r="CN43" s="2244"/>
      <c r="CO43" s="2245"/>
      <c r="CP43" s="2243"/>
      <c r="CQ43" s="2244"/>
      <c r="CR43" s="2244"/>
      <c r="CS43" s="2244"/>
      <c r="CT43" s="2244"/>
      <c r="CU43" s="2244"/>
      <c r="CV43" s="2244"/>
      <c r="CW43" s="2245"/>
      <c r="CX43" s="2243"/>
      <c r="CY43" s="2244"/>
      <c r="CZ43" s="2244"/>
      <c r="DA43" s="2244"/>
      <c r="DB43" s="2244"/>
      <c r="DC43" s="2244"/>
      <c r="DD43" s="2244"/>
      <c r="DE43" s="2245"/>
      <c r="DF43" s="2245"/>
      <c r="DG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501"/>
      <c r="DJ43" s="501" t="str">
        <f>IF(T43="","",T43)</f>
        <v>Наименование тарифа</v>
      </c>
      <c r="DK43" s="501"/>
      <c r="DL43" s="501"/>
      <c r="DM43" s="1156">
        <v>21</v>
      </c>
    </row>
    <row customHeight="1" ht="22.049999999999997">
      <c r="A44" s="1364" t="s">
        <v>166</v>
      </c>
      <c r="B44" s="1364" t="s">
        <v>167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1.1</v>
      </c>
      <c r="T44" s="309" t="s">
        <v>403</v>
      </c>
      <c r="U44" s="301"/>
      <c r="V44" s="2243"/>
      <c r="W44" s="2244"/>
      <c r="X44" s="2244"/>
      <c r="Y44" s="2244"/>
      <c r="Z44" s="2244"/>
      <c r="AA44" s="2244"/>
      <c r="AB44" s="2244"/>
      <c r="AC44" s="2245"/>
      <c r="AD44" s="2243" t="str">
        <f>INDEX(PT_DIFFERENTIATION_TER,MATCH(B44,PT_DIFFERENTIATION_TER_ID,0))</f>
        <v>без дифференциации</v>
      </c>
      <c r="AE44" s="2244"/>
      <c r="AF44" s="2244"/>
      <c r="AG44" s="2244"/>
      <c r="AH44" s="2244"/>
      <c r="AI44" s="2244"/>
      <c r="AJ44" s="2244"/>
      <c r="AK44" s="2244"/>
      <c r="AL44" s="2243"/>
      <c r="AM44" s="2244"/>
      <c r="AN44" s="2244"/>
      <c r="AO44" s="2244"/>
      <c r="AP44" s="2244"/>
      <c r="AQ44" s="2244"/>
      <c r="AR44" s="2244"/>
      <c r="AS44" s="2728"/>
      <c r="AT44" s="2243"/>
      <c r="AU44" s="2244"/>
      <c r="AV44" s="2244"/>
      <c r="AW44" s="2244"/>
      <c r="AX44" s="2244"/>
      <c r="AY44" s="2244"/>
      <c r="AZ44" s="2244"/>
      <c r="BA44" s="2245"/>
      <c r="BB44" s="2243"/>
      <c r="BC44" s="2244"/>
      <c r="BD44" s="2244"/>
      <c r="BE44" s="2244"/>
      <c r="BF44" s="2244"/>
      <c r="BG44" s="2244"/>
      <c r="BH44" s="2244"/>
      <c r="BI44" s="2245"/>
      <c r="BJ44" s="2243"/>
      <c r="BK44" s="2244"/>
      <c r="BL44" s="2244"/>
      <c r="BM44" s="2244"/>
      <c r="BN44" s="2244"/>
      <c r="BO44" s="2244"/>
      <c r="BP44" s="2244"/>
      <c r="BQ44" s="2245"/>
      <c r="BR44" s="2243"/>
      <c r="BS44" s="2244"/>
      <c r="BT44" s="2244"/>
      <c r="BU44" s="2244"/>
      <c r="BV44" s="2244"/>
      <c r="BW44" s="2244"/>
      <c r="BX44" s="2244"/>
      <c r="BY44" s="2245"/>
      <c r="BZ44" s="2243"/>
      <c r="CA44" s="2244"/>
      <c r="CB44" s="2244"/>
      <c r="CC44" s="2244"/>
      <c r="CD44" s="2244"/>
      <c r="CE44" s="2244"/>
      <c r="CF44" s="2244"/>
      <c r="CG44" s="2245"/>
      <c r="CH44" s="2243"/>
      <c r="CI44" s="2244"/>
      <c r="CJ44" s="2244"/>
      <c r="CK44" s="2244"/>
      <c r="CL44" s="2244"/>
      <c r="CM44" s="2244"/>
      <c r="CN44" s="2244"/>
      <c r="CO44" s="2245"/>
      <c r="CP44" s="2243"/>
      <c r="CQ44" s="2244"/>
      <c r="CR44" s="2244"/>
      <c r="CS44" s="2244"/>
      <c r="CT44" s="2244"/>
      <c r="CU44" s="2244"/>
      <c r="CV44" s="2244"/>
      <c r="CW44" s="2245"/>
      <c r="CX44" s="2243"/>
      <c r="CY44" s="2244"/>
      <c r="CZ44" s="2244"/>
      <c r="DA44" s="2244"/>
      <c r="DB44" s="2244"/>
      <c r="DC44" s="2244"/>
      <c r="DD44" s="2244"/>
      <c r="DE44" s="2245"/>
      <c r="DF44" s="2245"/>
      <c r="DG44" s="1259" t="s">
        <v>404</v>
      </c>
      <c r="DI44" s="501"/>
      <c r="DJ44" s="501" t="str">
        <f>IF(T44="","",T44)</f>
        <v>Территория действия тарифа</v>
      </c>
      <c r="DK44" s="501"/>
      <c r="DL44" s="501"/>
      <c r="DM44" s="1156">
        <v>21</v>
      </c>
    </row>
    <row customHeight="1" ht="24">
      <c r="A45" s="1364" t="s">
        <v>166</v>
      </c>
      <c r="B45" s="1364" t="s">
        <v>167</v>
      </c>
      <c r="C45" s="1364" t="s">
        <v>168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1.1.1</v>
      </c>
      <c r="T45" s="310" t="s">
        <v>405</v>
      </c>
      <c r="U45" s="301"/>
      <c r="V45" s="2243"/>
      <c r="W45" s="2244"/>
      <c r="X45" s="2244"/>
      <c r="Y45" s="2244"/>
      <c r="Z45" s="2244"/>
      <c r="AA45" s="2244"/>
      <c r="AB45" s="2244"/>
      <c r="AC45" s="2245"/>
      <c r="AD45" s="2243" t="str">
        <f>INDEX(PT_DIFFERENTIATION_CS,MATCH(C45,PT_DIFFERENTIATION_CS_ID,0))</f>
        <v>без дифференциации</v>
      </c>
      <c r="AE45" s="2244"/>
      <c r="AF45" s="2244"/>
      <c r="AG45" s="2244"/>
      <c r="AH45" s="2244"/>
      <c r="AI45" s="2244"/>
      <c r="AJ45" s="2244"/>
      <c r="AK45" s="2244"/>
      <c r="AL45" s="2243"/>
      <c r="AM45" s="2244"/>
      <c r="AN45" s="2244"/>
      <c r="AO45" s="2244"/>
      <c r="AP45" s="2244"/>
      <c r="AQ45" s="2244"/>
      <c r="AR45" s="2244"/>
      <c r="AS45" s="2728"/>
      <c r="AT45" s="2243"/>
      <c r="AU45" s="2244"/>
      <c r="AV45" s="2244"/>
      <c r="AW45" s="2244"/>
      <c r="AX45" s="2244"/>
      <c r="AY45" s="2244"/>
      <c r="AZ45" s="2244"/>
      <c r="BA45" s="2245"/>
      <c r="BB45" s="2243"/>
      <c r="BC45" s="2244"/>
      <c r="BD45" s="2244"/>
      <c r="BE45" s="2244"/>
      <c r="BF45" s="2244"/>
      <c r="BG45" s="2244"/>
      <c r="BH45" s="2244"/>
      <c r="BI45" s="2245"/>
      <c r="BJ45" s="2243"/>
      <c r="BK45" s="2244"/>
      <c r="BL45" s="2244"/>
      <c r="BM45" s="2244"/>
      <c r="BN45" s="2244"/>
      <c r="BO45" s="2244"/>
      <c r="BP45" s="2244"/>
      <c r="BQ45" s="2245"/>
      <c r="BR45" s="2243"/>
      <c r="BS45" s="2244"/>
      <c r="BT45" s="2244"/>
      <c r="BU45" s="2244"/>
      <c r="BV45" s="2244"/>
      <c r="BW45" s="2244"/>
      <c r="BX45" s="2244"/>
      <c r="BY45" s="2245"/>
      <c r="BZ45" s="2243"/>
      <c r="CA45" s="2244"/>
      <c r="CB45" s="2244"/>
      <c r="CC45" s="2244"/>
      <c r="CD45" s="2244"/>
      <c r="CE45" s="2244"/>
      <c r="CF45" s="2244"/>
      <c r="CG45" s="2245"/>
      <c r="CH45" s="2243"/>
      <c r="CI45" s="2244"/>
      <c r="CJ45" s="2244"/>
      <c r="CK45" s="2244"/>
      <c r="CL45" s="2244"/>
      <c r="CM45" s="2244"/>
      <c r="CN45" s="2244"/>
      <c r="CO45" s="2245"/>
      <c r="CP45" s="2243"/>
      <c r="CQ45" s="2244"/>
      <c r="CR45" s="2244"/>
      <c r="CS45" s="2244"/>
      <c r="CT45" s="2244"/>
      <c r="CU45" s="2244"/>
      <c r="CV45" s="2244"/>
      <c r="CW45" s="2245"/>
      <c r="CX45" s="2243"/>
      <c r="CY45" s="2244"/>
      <c r="CZ45" s="2244"/>
      <c r="DA45" s="2244"/>
      <c r="DB45" s="2244"/>
      <c r="DC45" s="2244"/>
      <c r="DD45" s="2244"/>
      <c r="DE45" s="2245"/>
      <c r="DF45" s="2245"/>
      <c r="DG45" s="1259" t="s">
        <v>406</v>
      </c>
      <c r="DI45" s="501"/>
      <c r="DJ45" s="501" t="str">
        <f>IF(T45="","",T45)</f>
        <v>Наименование системы теплоснабжения </v>
      </c>
      <c r="DK45" s="501"/>
      <c r="DL45" s="501"/>
      <c r="DM45" s="1156">
        <v>23</v>
      </c>
    </row>
    <row customHeight="1" ht="22.049999999999997">
      <c r="A46" s="1364" t="s">
        <v>166</v>
      </c>
      <c r="B46" s="1364" t="s">
        <v>167</v>
      </c>
      <c r="C46" s="1364" t="s">
        <v>168</v>
      </c>
      <c r="D46" s="1364" t="s">
        <v>169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1.1.1.1</v>
      </c>
      <c r="T46" s="311" t="s">
        <v>407</v>
      </c>
      <c r="U46" s="301"/>
      <c r="V46" s="2243"/>
      <c r="W46" s="2244"/>
      <c r="X46" s="2244"/>
      <c r="Y46" s="2244"/>
      <c r="Z46" s="2244"/>
      <c r="AA46" s="2244"/>
      <c r="AB46" s="2244"/>
      <c r="AC46" s="2245"/>
      <c r="AD46" s="2243" t="str">
        <f>INDEX(PT_DIFFERENTIATION_IST_TE,MATCH(D46,PT_DIFFERENTIATION_IST_TE_ID,0))</f>
        <v>без дифференциации</v>
      </c>
      <c r="AE46" s="2244"/>
      <c r="AF46" s="2244"/>
      <c r="AG46" s="2244"/>
      <c r="AH46" s="2244"/>
      <c r="AI46" s="2244"/>
      <c r="AJ46" s="2244"/>
      <c r="AK46" s="2244"/>
      <c r="AL46" s="2243"/>
      <c r="AM46" s="2244"/>
      <c r="AN46" s="2244"/>
      <c r="AO46" s="2244"/>
      <c r="AP46" s="2244"/>
      <c r="AQ46" s="2244"/>
      <c r="AR46" s="2244"/>
      <c r="AS46" s="2728"/>
      <c r="AT46" s="2243"/>
      <c r="AU46" s="2244"/>
      <c r="AV46" s="2244"/>
      <c r="AW46" s="2244"/>
      <c r="AX46" s="2244"/>
      <c r="AY46" s="2244"/>
      <c r="AZ46" s="2244"/>
      <c r="BA46" s="2245"/>
      <c r="BB46" s="2243"/>
      <c r="BC46" s="2244"/>
      <c r="BD46" s="2244"/>
      <c r="BE46" s="2244"/>
      <c r="BF46" s="2244"/>
      <c r="BG46" s="2244"/>
      <c r="BH46" s="2244"/>
      <c r="BI46" s="2245"/>
      <c r="BJ46" s="2243"/>
      <c r="BK46" s="2244"/>
      <c r="BL46" s="2244"/>
      <c r="BM46" s="2244"/>
      <c r="BN46" s="2244"/>
      <c r="BO46" s="2244"/>
      <c r="BP46" s="2244"/>
      <c r="BQ46" s="2245"/>
      <c r="BR46" s="2243"/>
      <c r="BS46" s="2244"/>
      <c r="BT46" s="2244"/>
      <c r="BU46" s="2244"/>
      <c r="BV46" s="2244"/>
      <c r="BW46" s="2244"/>
      <c r="BX46" s="2244"/>
      <c r="BY46" s="2245"/>
      <c r="BZ46" s="2243"/>
      <c r="CA46" s="2244"/>
      <c r="CB46" s="2244"/>
      <c r="CC46" s="2244"/>
      <c r="CD46" s="2244"/>
      <c r="CE46" s="2244"/>
      <c r="CF46" s="2244"/>
      <c r="CG46" s="2245"/>
      <c r="CH46" s="2243"/>
      <c r="CI46" s="2244"/>
      <c r="CJ46" s="2244"/>
      <c r="CK46" s="2244"/>
      <c r="CL46" s="2244"/>
      <c r="CM46" s="2244"/>
      <c r="CN46" s="2244"/>
      <c r="CO46" s="2245"/>
      <c r="CP46" s="2243"/>
      <c r="CQ46" s="2244"/>
      <c r="CR46" s="2244"/>
      <c r="CS46" s="2244"/>
      <c r="CT46" s="2244"/>
      <c r="CU46" s="2244"/>
      <c r="CV46" s="2244"/>
      <c r="CW46" s="2245"/>
      <c r="CX46" s="2243"/>
      <c r="CY46" s="2244"/>
      <c r="CZ46" s="2244"/>
      <c r="DA46" s="2244"/>
      <c r="DB46" s="2244"/>
      <c r="DC46" s="2244"/>
      <c r="DD46" s="2244"/>
      <c r="DE46" s="2245"/>
      <c r="DF46" s="2245"/>
      <c r="DG46" s="1259" t="s">
        <v>408</v>
      </c>
      <c r="DI46" s="501"/>
      <c r="DJ46" s="501" t="str">
        <f>IF(T46="","",T46)</f>
        <v>Источник тепловой энергии  </v>
      </c>
      <c r="DK46" s="501"/>
      <c r="DL46" s="501"/>
      <c r="DM46" s="1156">
        <v>21</v>
      </c>
    </row>
    <row customHeight="1" ht="49.5">
      <c r="A47" s="1364" t="s">
        <v>166</v>
      </c>
      <c r="B47" s="1364" t="s">
        <v>167</v>
      </c>
      <c r="C47" s="1364" t="s">
        <v>168</v>
      </c>
      <c r="D47" s="1364" t="s">
        <v>169</v>
      </c>
      <c r="E47" s="2260"/>
      <c r="F47" s="2260"/>
      <c r="G47" s="2260"/>
      <c r="H47" s="2260"/>
      <c r="I47" s="2257" t="str">
        <f>S46&amp;".1"</f>
        <v>1.1.1.1.1</v>
      </c>
      <c r="J47" s="1364"/>
      <c r="K47" s="1364"/>
      <c r="L47" s="1365" t="s">
        <v>409</v>
      </c>
      <c r="P47" s="2258">
        <v>1</v>
      </c>
      <c r="Q47" s="1332"/>
      <c r="R47" s="357"/>
      <c r="S47" s="1337" t="str">
        <f>$I47</f>
        <v>1.1.1.1.1</v>
      </c>
      <c r="T47" s="286" t="s">
        <v>410</v>
      </c>
      <c r="U47" s="301"/>
      <c r="V47" s="2246"/>
      <c r="W47" s="2247"/>
      <c r="X47" s="2247"/>
      <c r="Y47" s="2247"/>
      <c r="Z47" s="2247"/>
      <c r="AA47" s="2247"/>
      <c r="AB47" s="2247"/>
      <c r="AC47" s="2248"/>
      <c r="AD47" s="2246" t="s">
        <v>453</v>
      </c>
      <c r="AE47" s="2247"/>
      <c r="AF47" s="2247"/>
      <c r="AG47" s="2247"/>
      <c r="AH47" s="2247"/>
      <c r="AI47" s="2247"/>
      <c r="AJ47" s="2247"/>
      <c r="AK47" s="2247"/>
      <c r="AL47" s="2246"/>
      <c r="AM47" s="2247"/>
      <c r="AN47" s="2247"/>
      <c r="AO47" s="2247"/>
      <c r="AP47" s="2247"/>
      <c r="AQ47" s="2247"/>
      <c r="AR47" s="2247"/>
      <c r="AS47" s="2729"/>
      <c r="AT47" s="2246"/>
      <c r="AU47" s="2247"/>
      <c r="AV47" s="2247"/>
      <c r="AW47" s="2247"/>
      <c r="AX47" s="2247"/>
      <c r="AY47" s="2247"/>
      <c r="AZ47" s="2247"/>
      <c r="BA47" s="2248"/>
      <c r="BB47" s="2246"/>
      <c r="BC47" s="2247"/>
      <c r="BD47" s="2247"/>
      <c r="BE47" s="2247"/>
      <c r="BF47" s="2247"/>
      <c r="BG47" s="2247"/>
      <c r="BH47" s="2247"/>
      <c r="BI47" s="2248"/>
      <c r="BJ47" s="2246"/>
      <c r="BK47" s="2247"/>
      <c r="BL47" s="2247"/>
      <c r="BM47" s="2247"/>
      <c r="BN47" s="2247"/>
      <c r="BO47" s="2247"/>
      <c r="BP47" s="2247"/>
      <c r="BQ47" s="2248"/>
      <c r="BR47" s="2246"/>
      <c r="BS47" s="2247"/>
      <c r="BT47" s="2247"/>
      <c r="BU47" s="2247"/>
      <c r="BV47" s="2247"/>
      <c r="BW47" s="2247"/>
      <c r="BX47" s="2247"/>
      <c r="BY47" s="2248"/>
      <c r="BZ47" s="2246"/>
      <c r="CA47" s="2247"/>
      <c r="CB47" s="2247"/>
      <c r="CC47" s="2247"/>
      <c r="CD47" s="2247"/>
      <c r="CE47" s="2247"/>
      <c r="CF47" s="2247"/>
      <c r="CG47" s="2248"/>
      <c r="CH47" s="2246"/>
      <c r="CI47" s="2247"/>
      <c r="CJ47" s="2247"/>
      <c r="CK47" s="2247"/>
      <c r="CL47" s="2247"/>
      <c r="CM47" s="2247"/>
      <c r="CN47" s="2247"/>
      <c r="CO47" s="2248"/>
      <c r="CP47" s="2246"/>
      <c r="CQ47" s="2247"/>
      <c r="CR47" s="2247"/>
      <c r="CS47" s="2247"/>
      <c r="CT47" s="2247"/>
      <c r="CU47" s="2247"/>
      <c r="CV47" s="2247"/>
      <c r="CW47" s="2248"/>
      <c r="CX47" s="2246"/>
      <c r="CY47" s="2247"/>
      <c r="CZ47" s="2247"/>
      <c r="DA47" s="2247"/>
      <c r="DB47" s="2247"/>
      <c r="DC47" s="2247"/>
      <c r="DD47" s="2247"/>
      <c r="DE47" s="2248"/>
      <c r="DF47" s="2248"/>
      <c r="DG47" s="1259" t="s">
        <v>411</v>
      </c>
      <c r="DI47" s="501"/>
      <c r="DJ47" s="501" t="str">
        <f>IF(T47="","",T47)</f>
        <v>Схема подключения теплопотребляющей установки к коллектору источника тепловой энергии</v>
      </c>
      <c r="DK47" s="501"/>
      <c r="DL47" s="501"/>
      <c r="DM47" s="1156">
        <v>47</v>
      </c>
    </row>
    <row customHeight="1" ht="22.049999999999997">
      <c r="A48" s="1364" t="s">
        <v>166</v>
      </c>
      <c r="B48" s="1364" t="s">
        <v>167</v>
      </c>
      <c r="C48" s="1364" t="s">
        <v>168</v>
      </c>
      <c r="D48" s="1364" t="s">
        <v>169</v>
      </c>
      <c r="E48" s="2260"/>
      <c r="F48" s="2260"/>
      <c r="G48" s="2260"/>
      <c r="H48" s="2260"/>
      <c r="I48" s="2287"/>
      <c r="J48" s="2257" t="str">
        <f>I47&amp;".1"</f>
        <v>1.1.1.1.1.1</v>
      </c>
      <c r="K48" s="1364"/>
      <c r="L48" s="1365" t="s">
        <v>412</v>
      </c>
      <c r="P48" s="2258"/>
      <c r="Q48" s="2258">
        <v>1</v>
      </c>
      <c r="R48" s="358"/>
      <c r="S48" s="1337" t="str">
        <f>$J48</f>
        <v>1.1.1.1.1.1</v>
      </c>
      <c r="T48" s="287" t="s">
        <v>413</v>
      </c>
      <c r="U48" s="301"/>
      <c r="V48" s="2246"/>
      <c r="W48" s="2247"/>
      <c r="X48" s="2247"/>
      <c r="Y48" s="2247"/>
      <c r="Z48" s="2247"/>
      <c r="AA48" s="2247"/>
      <c r="AB48" s="2247"/>
      <c r="AC48" s="2248"/>
      <c r="AD48" s="2246" t="s">
        <v>453</v>
      </c>
      <c r="AE48" s="2247"/>
      <c r="AF48" s="2247"/>
      <c r="AG48" s="2247"/>
      <c r="AH48" s="2247"/>
      <c r="AI48" s="2247"/>
      <c r="AJ48" s="2247"/>
      <c r="AK48" s="2247"/>
      <c r="AL48" s="2246"/>
      <c r="AM48" s="2247"/>
      <c r="AN48" s="2247"/>
      <c r="AO48" s="2247"/>
      <c r="AP48" s="2247"/>
      <c r="AQ48" s="2247"/>
      <c r="AR48" s="2247"/>
      <c r="AS48" s="2729"/>
      <c r="AT48" s="2246"/>
      <c r="AU48" s="2247"/>
      <c r="AV48" s="2247"/>
      <c r="AW48" s="2247"/>
      <c r="AX48" s="2247"/>
      <c r="AY48" s="2247"/>
      <c r="AZ48" s="2247"/>
      <c r="BA48" s="2248"/>
      <c r="BB48" s="2246"/>
      <c r="BC48" s="2247"/>
      <c r="BD48" s="2247"/>
      <c r="BE48" s="2247"/>
      <c r="BF48" s="2247"/>
      <c r="BG48" s="2247"/>
      <c r="BH48" s="2247"/>
      <c r="BI48" s="2248"/>
      <c r="BJ48" s="2246"/>
      <c r="BK48" s="2247"/>
      <c r="BL48" s="2247"/>
      <c r="BM48" s="2247"/>
      <c r="BN48" s="2247"/>
      <c r="BO48" s="2247"/>
      <c r="BP48" s="2247"/>
      <c r="BQ48" s="2248"/>
      <c r="BR48" s="2246"/>
      <c r="BS48" s="2247"/>
      <c r="BT48" s="2247"/>
      <c r="BU48" s="2247"/>
      <c r="BV48" s="2247"/>
      <c r="BW48" s="2247"/>
      <c r="BX48" s="2247"/>
      <c r="BY48" s="2248"/>
      <c r="BZ48" s="2246"/>
      <c r="CA48" s="2247"/>
      <c r="CB48" s="2247"/>
      <c r="CC48" s="2247"/>
      <c r="CD48" s="2247"/>
      <c r="CE48" s="2247"/>
      <c r="CF48" s="2247"/>
      <c r="CG48" s="2248"/>
      <c r="CH48" s="2246"/>
      <c r="CI48" s="2247"/>
      <c r="CJ48" s="2247"/>
      <c r="CK48" s="2247"/>
      <c r="CL48" s="2247"/>
      <c r="CM48" s="2247"/>
      <c r="CN48" s="2247"/>
      <c r="CO48" s="2248"/>
      <c r="CP48" s="2246"/>
      <c r="CQ48" s="2247"/>
      <c r="CR48" s="2247"/>
      <c r="CS48" s="2247"/>
      <c r="CT48" s="2247"/>
      <c r="CU48" s="2247"/>
      <c r="CV48" s="2247"/>
      <c r="CW48" s="2248"/>
      <c r="CX48" s="2246"/>
      <c r="CY48" s="2247"/>
      <c r="CZ48" s="2247"/>
      <c r="DA48" s="2247"/>
      <c r="DB48" s="2247"/>
      <c r="DC48" s="2247"/>
      <c r="DD48" s="2247"/>
      <c r="DE48" s="2248"/>
      <c r="DF48" s="2248"/>
      <c r="DG48" s="1259" t="s">
        <v>414</v>
      </c>
      <c r="DI48" s="501"/>
      <c r="DJ48" s="501" t="str">
        <f>IF(T48="","",T48)</f>
        <v>Группа потребителей</v>
      </c>
      <c r="DK48" s="501"/>
      <c r="DL48" s="501"/>
      <c r="DM48" s="1156">
        <v>21</v>
      </c>
    </row>
    <row customHeight="1" ht="22.049999999999997">
      <c r="A49" s="1364" t="s">
        <v>166</v>
      </c>
      <c r="B49" s="1364" t="s">
        <v>167</v>
      </c>
      <c r="C49" s="1364" t="s">
        <v>168</v>
      </c>
      <c r="D49" s="1364" t="s">
        <v>169</v>
      </c>
      <c r="E49" s="2260"/>
      <c r="F49" s="2260"/>
      <c r="G49" s="2260"/>
      <c r="H49" s="2260"/>
      <c r="I49" s="2287"/>
      <c r="J49" s="2287"/>
      <c r="K49" s="2257" t="str">
        <f>J48&amp;".1"</f>
        <v>1.1.1.1.1.1.1</v>
      </c>
      <c r="L49" s="1365" t="s">
        <v>415</v>
      </c>
      <c r="P49" s="2258"/>
      <c r="Q49" s="2258"/>
      <c r="R49" s="358">
        <v>1</v>
      </c>
      <c r="S49" s="1337" t="str">
        <f>$K49</f>
        <v>1.1.1.1.1.1.1</v>
      </c>
      <c r="T49" s="1348" t="s">
        <v>454</v>
      </c>
      <c r="U49" s="301"/>
      <c r="V49" s="752"/>
      <c r="W49" s="326"/>
      <c r="X49" s="752"/>
      <c r="Y49" s="1258"/>
      <c r="Z49" s="2266"/>
      <c r="AA49" s="2108" t="s">
        <v>63</v>
      </c>
      <c r="AB49" s="2266"/>
      <c r="AC49" s="2108" t="s">
        <v>63</v>
      </c>
      <c r="AD49" s="752">
        <v>2415.12</v>
      </c>
      <c r="AE49" s="326"/>
      <c r="AF49" s="752"/>
      <c r="AG49" s="1258"/>
      <c r="AH49" s="2603">
        <v>46023</v>
      </c>
      <c r="AI49" s="2108" t="s">
        <v>63</v>
      </c>
      <c r="AJ49" s="2288">
        <v>46295</v>
      </c>
      <c r="AK49" s="2108" t="s">
        <v>63</v>
      </c>
      <c r="AL49" s="752">
        <v>2635.94</v>
      </c>
      <c r="AM49" s="326"/>
      <c r="AN49" s="752"/>
      <c r="AO49" s="1258"/>
      <c r="AP49" s="2603">
        <v>46296</v>
      </c>
      <c r="AQ49" s="2108" t="s">
        <v>63</v>
      </c>
      <c r="AR49" s="2603">
        <v>46387</v>
      </c>
      <c r="AS49" s="2108" t="s">
        <v>63</v>
      </c>
      <c r="AT49" s="752">
        <v>2635.94</v>
      </c>
      <c r="AU49" s="326"/>
      <c r="AV49" s="752"/>
      <c r="AW49" s="1258"/>
      <c r="AX49" s="2603">
        <v>46388</v>
      </c>
      <c r="AY49" s="2108" t="s">
        <v>63</v>
      </c>
      <c r="AZ49" s="2603">
        <v>46568</v>
      </c>
      <c r="BA49" s="2108" t="s">
        <v>63</v>
      </c>
      <c r="BB49" s="752">
        <v>2997.09</v>
      </c>
      <c r="BC49" s="326"/>
      <c r="BD49" s="752"/>
      <c r="BE49" s="1258"/>
      <c r="BF49" s="2603">
        <v>46569</v>
      </c>
      <c r="BG49" s="2108" t="s">
        <v>63</v>
      </c>
      <c r="BH49" s="2603">
        <v>46752</v>
      </c>
      <c r="BI49" s="2108" t="s">
        <v>63</v>
      </c>
      <c r="BJ49" s="752">
        <v>2902.97</v>
      </c>
      <c r="BK49" s="326"/>
      <c r="BL49" s="752"/>
      <c r="BM49" s="1258"/>
      <c r="BN49" s="2603">
        <v>46753</v>
      </c>
      <c r="BO49" s="2108" t="s">
        <v>63</v>
      </c>
      <c r="BP49" s="2603">
        <v>46934</v>
      </c>
      <c r="BQ49" s="2108" t="s">
        <v>63</v>
      </c>
      <c r="BR49" s="752">
        <v>2902.97</v>
      </c>
      <c r="BS49" s="326"/>
      <c r="BT49" s="752"/>
      <c r="BU49" s="1258"/>
      <c r="BV49" s="2603">
        <v>46935</v>
      </c>
      <c r="BW49" s="2108" t="s">
        <v>63</v>
      </c>
      <c r="BX49" s="2603">
        <v>47118</v>
      </c>
      <c r="BY49" s="2108" t="s">
        <v>63</v>
      </c>
      <c r="BZ49" s="752">
        <v>2755.43</v>
      </c>
      <c r="CA49" s="326"/>
      <c r="CB49" s="752"/>
      <c r="CC49" s="1258"/>
      <c r="CD49" s="2603">
        <v>47119</v>
      </c>
      <c r="CE49" s="2108" t="s">
        <v>63</v>
      </c>
      <c r="CF49" s="2603">
        <v>47299</v>
      </c>
      <c r="CG49" s="2108" t="s">
        <v>63</v>
      </c>
      <c r="CH49" s="752">
        <v>2755.43</v>
      </c>
      <c r="CI49" s="326"/>
      <c r="CJ49" s="752"/>
      <c r="CK49" s="1258"/>
      <c r="CL49" s="2603">
        <v>47300</v>
      </c>
      <c r="CM49" s="2108" t="s">
        <v>63</v>
      </c>
      <c r="CN49" s="2603">
        <v>47483</v>
      </c>
      <c r="CO49" s="2108" t="s">
        <v>63</v>
      </c>
      <c r="CP49" s="752">
        <v>2755.43</v>
      </c>
      <c r="CQ49" s="326"/>
      <c r="CR49" s="752"/>
      <c r="CS49" s="1258"/>
      <c r="CT49" s="2603">
        <v>47484</v>
      </c>
      <c r="CU49" s="2108" t="s">
        <v>63</v>
      </c>
      <c r="CV49" s="2603">
        <v>47664</v>
      </c>
      <c r="CW49" s="2108" t="s">
        <v>63</v>
      </c>
      <c r="CX49" s="752">
        <v>3032.55</v>
      </c>
      <c r="CY49" s="326"/>
      <c r="CZ49" s="752"/>
      <c r="DA49" s="1258"/>
      <c r="DB49" s="2603">
        <v>47665</v>
      </c>
      <c r="DC49" s="2108" t="s">
        <v>63</v>
      </c>
      <c r="DD49" s="2603">
        <v>47848</v>
      </c>
      <c r="DE49" s="2108" t="s">
        <v>63</v>
      </c>
      <c r="DF49" s="1349"/>
      <c r="DG49" s="2254" t="s">
        <v>416</v>
      </c>
      <c r="DH49" s="512">
        <f>STRCHECKDATE(V50:DF50)</f>
      </c>
      <c r="DI49" s="501"/>
      <c r="DJ49" s="501" t="str">
        <f>IF(T49="","",T49)</f>
        <v>вода</v>
      </c>
      <c r="DK49" s="501"/>
      <c r="DL49" s="501"/>
      <c r="DM49" s="1156">
        <v>21</v>
      </c>
    </row>
    <row customHeight="1" ht="1.05">
      <c r="A50" s="1364" t="s">
        <v>166</v>
      </c>
      <c r="B50" s="1364" t="s">
        <v>167</v>
      </c>
      <c r="C50" s="1364" t="s">
        <v>168</v>
      </c>
      <c r="D50" s="1364" t="s">
        <v>169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46023-46295</v>
      </c>
      <c r="AH50" s="2267"/>
      <c r="AI50" s="2108"/>
      <c r="AJ50" s="2289"/>
      <c r="AK50" s="2108"/>
      <c r="AL50" s="326"/>
      <c r="AM50" s="326"/>
      <c r="AN50" s="326"/>
      <c r="AO50" s="329" t="str">
        <f>AP49&amp;"-"&amp;AR49</f>
        <v>46296-46387</v>
      </c>
      <c r="AP50" s="2310"/>
      <c r="AQ50" s="2108"/>
      <c r="AR50" s="2310"/>
      <c r="AS50" s="2108"/>
      <c r="AT50" s="326"/>
      <c r="AU50" s="326"/>
      <c r="AV50" s="326"/>
      <c r="AW50" s="329" t="str">
        <f>AX49&amp;"-"&amp;AZ49</f>
        <v>46388-46568</v>
      </c>
      <c r="AX50" s="2310"/>
      <c r="AY50" s="2108"/>
      <c r="AZ50" s="2310"/>
      <c r="BA50" s="2108"/>
      <c r="BB50" s="326"/>
      <c r="BC50" s="326"/>
      <c r="BD50" s="326"/>
      <c r="BE50" s="329" t="str">
        <f>BF49&amp;"-"&amp;BH49</f>
        <v>46569-46752</v>
      </c>
      <c r="BF50" s="2310"/>
      <c r="BG50" s="2108"/>
      <c r="BH50" s="2310"/>
      <c r="BI50" s="2108"/>
      <c r="BJ50" s="326"/>
      <c r="BK50" s="326"/>
      <c r="BL50" s="326"/>
      <c r="BM50" s="329" t="str">
        <f>BN49&amp;"-"&amp;BP49</f>
        <v>46753-46934</v>
      </c>
      <c r="BN50" s="2310"/>
      <c r="BO50" s="2108"/>
      <c r="BP50" s="2310"/>
      <c r="BQ50" s="2108"/>
      <c r="BR50" s="326"/>
      <c r="BS50" s="326"/>
      <c r="BT50" s="326"/>
      <c r="BU50" s="329" t="str">
        <f>BV49&amp;"-"&amp;BX49</f>
        <v>46935-47118</v>
      </c>
      <c r="BV50" s="2310"/>
      <c r="BW50" s="2108"/>
      <c r="BX50" s="2310"/>
      <c r="BY50" s="2108"/>
      <c r="BZ50" s="326"/>
      <c r="CA50" s="326"/>
      <c r="CB50" s="326"/>
      <c r="CC50" s="329" t="str">
        <f>CD49&amp;"-"&amp;CF49</f>
        <v>47119-47299</v>
      </c>
      <c r="CD50" s="2310"/>
      <c r="CE50" s="2108"/>
      <c r="CF50" s="2310"/>
      <c r="CG50" s="2108"/>
      <c r="CH50" s="326"/>
      <c r="CI50" s="326"/>
      <c r="CJ50" s="326"/>
      <c r="CK50" s="329" t="str">
        <f>CL49&amp;"-"&amp;CN49</f>
        <v>47300-47483</v>
      </c>
      <c r="CL50" s="2310"/>
      <c r="CM50" s="2108"/>
      <c r="CN50" s="2310"/>
      <c r="CO50" s="2108"/>
      <c r="CP50" s="326"/>
      <c r="CQ50" s="326"/>
      <c r="CR50" s="326"/>
      <c r="CS50" s="329" t="str">
        <f>CT49&amp;"-"&amp;CV49</f>
        <v>47484-47664</v>
      </c>
      <c r="CT50" s="2310"/>
      <c r="CU50" s="2108"/>
      <c r="CV50" s="2310"/>
      <c r="CW50" s="2108"/>
      <c r="CX50" s="326"/>
      <c r="CY50" s="326"/>
      <c r="CZ50" s="326"/>
      <c r="DA50" s="329" t="str">
        <f>DB49&amp;"-"&amp;DD49</f>
        <v>47665-47848</v>
      </c>
      <c r="DB50" s="2310"/>
      <c r="DC50" s="2108"/>
      <c r="DD50" s="2310"/>
      <c r="DE50" s="2108"/>
      <c r="DF50" s="1350"/>
      <c r="DG50" s="2255"/>
      <c r="DI50" s="501"/>
      <c r="DJ50" s="501" t="str">
        <f>IF(T50="","",T50)</f>
        <v/>
      </c>
      <c r="DK50" s="501"/>
      <c r="DL50" s="501"/>
      <c r="DM50" s="1156">
        <v>1</v>
      </c>
    </row>
    <row customHeight="1" ht="11.549999999999999">
      <c r="A51" s="1364" t="s">
        <v>166</v>
      </c>
      <c r="B51" s="1364" t="s">
        <v>167</v>
      </c>
      <c r="C51" s="1364" t="s">
        <v>168</v>
      </c>
      <c r="D51" s="1364" t="s">
        <v>169</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2700"/>
      <c r="AM51" s="2701"/>
      <c r="AN51" s="2702"/>
      <c r="AO51" s="2703"/>
      <c r="AP51" s="2704"/>
      <c r="AQ51" s="2705"/>
      <c r="AR51" s="2706"/>
      <c r="AS51" s="2750"/>
      <c r="AT51" s="2732"/>
      <c r="AU51" s="2732"/>
      <c r="AV51" s="2732"/>
      <c r="AW51" s="2732"/>
      <c r="AX51" s="2732"/>
      <c r="AY51" s="2732"/>
      <c r="AZ51" s="2732"/>
      <c r="BA51" s="2732"/>
      <c r="BB51" s="2732"/>
      <c r="BC51" s="2732"/>
      <c r="BD51" s="2732"/>
      <c r="BE51" s="2732"/>
      <c r="BF51" s="2732"/>
      <c r="BG51" s="2732"/>
      <c r="BH51" s="2732"/>
      <c r="BI51" s="2732"/>
      <c r="BJ51" s="2732"/>
      <c r="BK51" s="2732"/>
      <c r="BL51" s="2732"/>
      <c r="BM51" s="2732"/>
      <c r="BN51" s="2732"/>
      <c r="BO51" s="2732"/>
      <c r="BP51" s="2732"/>
      <c r="BQ51" s="2732"/>
      <c r="BR51" s="2732"/>
      <c r="BS51" s="2732"/>
      <c r="BT51" s="2732"/>
      <c r="BU51" s="2732"/>
      <c r="BV51" s="2732"/>
      <c r="BW51" s="2732"/>
      <c r="BX51" s="2732"/>
      <c r="BY51" s="2732"/>
      <c r="BZ51" s="2732"/>
      <c r="CA51" s="2732"/>
      <c r="CB51" s="2732"/>
      <c r="CC51" s="2732"/>
      <c r="CD51" s="2732"/>
      <c r="CE51" s="2732"/>
      <c r="CF51" s="2732"/>
      <c r="CG51" s="2732"/>
      <c r="CH51" s="2732"/>
      <c r="CI51" s="2732"/>
      <c r="CJ51" s="2732"/>
      <c r="CK51" s="2732"/>
      <c r="CL51" s="2732"/>
      <c r="CM51" s="2732"/>
      <c r="CN51" s="2732"/>
      <c r="CO51" s="2732"/>
      <c r="CP51" s="2732"/>
      <c r="CQ51" s="2732"/>
      <c r="CR51" s="2732"/>
      <c r="CS51" s="2732"/>
      <c r="CT51" s="2732"/>
      <c r="CU51" s="2732"/>
      <c r="CV51" s="2732"/>
      <c r="CW51" s="2732"/>
      <c r="CX51" s="2732"/>
      <c r="CY51" s="2732"/>
      <c r="CZ51" s="2732"/>
      <c r="DA51" s="2732"/>
      <c r="DB51" s="2732"/>
      <c r="DC51" s="2732"/>
      <c r="DD51" s="2732"/>
      <c r="DE51" s="2732"/>
      <c r="DF51" s="325"/>
      <c r="DG51" s="2256"/>
      <c r="DI51" s="501"/>
      <c r="DJ51" s="501" t="str">
        <f>IF(T51="","",T51)</f>
        <v>Добавить вид теплоносителя (параметры теплоносителя)</v>
      </c>
      <c r="DK51" s="501"/>
      <c r="DL51" s="501"/>
      <c r="DM51" s="1156">
        <v>11</v>
      </c>
    </row>
    <row customHeight="1" ht="11.549999999999999">
      <c r="A52" s="1364" t="s">
        <v>166</v>
      </c>
      <c r="B52" s="1364" t="s">
        <v>167</v>
      </c>
      <c r="C52" s="1364" t="s">
        <v>168</v>
      </c>
      <c r="D52" s="1364" t="s">
        <v>169</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2708"/>
      <c r="AM52" s="2709"/>
      <c r="AN52" s="2710"/>
      <c r="AO52" s="2711"/>
      <c r="AP52" s="2712"/>
      <c r="AQ52" s="2713"/>
      <c r="AR52" s="2714"/>
      <c r="AS52" s="2751"/>
      <c r="AT52" s="2732"/>
      <c r="AU52" s="2732"/>
      <c r="AV52" s="2732"/>
      <c r="AW52" s="2732"/>
      <c r="AX52" s="2732"/>
      <c r="AY52" s="2732"/>
      <c r="AZ52" s="2732"/>
      <c r="BA52" s="2734"/>
      <c r="BB52" s="2732"/>
      <c r="BC52" s="2732"/>
      <c r="BD52" s="2732"/>
      <c r="BE52" s="2732"/>
      <c r="BF52" s="2732"/>
      <c r="BG52" s="2732"/>
      <c r="BH52" s="2732"/>
      <c r="BI52" s="2734"/>
      <c r="BJ52" s="2732"/>
      <c r="BK52" s="2732"/>
      <c r="BL52" s="2732"/>
      <c r="BM52" s="2732"/>
      <c r="BN52" s="2732"/>
      <c r="BO52" s="2732"/>
      <c r="BP52" s="2732"/>
      <c r="BQ52" s="2734"/>
      <c r="BR52" s="2732"/>
      <c r="BS52" s="2732"/>
      <c r="BT52" s="2732"/>
      <c r="BU52" s="2732"/>
      <c r="BV52" s="2732"/>
      <c r="BW52" s="2732"/>
      <c r="BX52" s="2732"/>
      <c r="BY52" s="2734"/>
      <c r="BZ52" s="2732"/>
      <c r="CA52" s="2732"/>
      <c r="CB52" s="2732"/>
      <c r="CC52" s="2732"/>
      <c r="CD52" s="2732"/>
      <c r="CE52" s="2732"/>
      <c r="CF52" s="2732"/>
      <c r="CG52" s="2734"/>
      <c r="CH52" s="2732"/>
      <c r="CI52" s="2732"/>
      <c r="CJ52" s="2732"/>
      <c r="CK52" s="2732"/>
      <c r="CL52" s="2732"/>
      <c r="CM52" s="2732"/>
      <c r="CN52" s="2732"/>
      <c r="CO52" s="2734"/>
      <c r="CP52" s="2732"/>
      <c r="CQ52" s="2732"/>
      <c r="CR52" s="2732"/>
      <c r="CS52" s="2732"/>
      <c r="CT52" s="2732"/>
      <c r="CU52" s="2732"/>
      <c r="CV52" s="2732"/>
      <c r="CW52" s="2734"/>
      <c r="CX52" s="2732"/>
      <c r="CY52" s="2732"/>
      <c r="CZ52" s="2732"/>
      <c r="DA52" s="2732"/>
      <c r="DB52" s="2732"/>
      <c r="DC52" s="2732"/>
      <c r="DD52" s="2732"/>
      <c r="DE52" s="2734"/>
      <c r="DF52" s="368"/>
      <c r="DG52" s="304"/>
      <c r="DI52" s="501"/>
      <c r="DJ52" s="501" t="str">
        <f>IF(T52="","",T52)</f>
        <v>Добавить группу потребителей</v>
      </c>
      <c r="DK52" s="501"/>
      <c r="DL52" s="501"/>
      <c r="DM52" s="1156">
        <v>11</v>
      </c>
    </row>
    <row customHeight="1" ht="14.699999999999998">
      <c r="A53" s="1364" t="s">
        <v>166</v>
      </c>
      <c r="B53" s="1364" t="s">
        <v>167</v>
      </c>
      <c r="C53" s="1364" t="s">
        <v>168</v>
      </c>
      <c r="D53" s="1364" t="s">
        <v>169</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2716"/>
      <c r="AM53" s="2717"/>
      <c r="AN53" s="2718"/>
      <c r="AO53" s="2719"/>
      <c r="AP53" s="2720"/>
      <c r="AQ53" s="2721"/>
      <c r="AR53" s="2722"/>
      <c r="AS53" s="2752"/>
      <c r="AT53" s="2732"/>
      <c r="AU53" s="2732"/>
      <c r="AV53" s="2732"/>
      <c r="AW53" s="2732"/>
      <c r="AX53" s="2732"/>
      <c r="AY53" s="2732"/>
      <c r="AZ53" s="2732"/>
      <c r="BA53" s="2734"/>
      <c r="BB53" s="2732"/>
      <c r="BC53" s="2732"/>
      <c r="BD53" s="2732"/>
      <c r="BE53" s="2732"/>
      <c r="BF53" s="2732"/>
      <c r="BG53" s="2732"/>
      <c r="BH53" s="2732"/>
      <c r="BI53" s="2734"/>
      <c r="BJ53" s="2732"/>
      <c r="BK53" s="2732"/>
      <c r="BL53" s="2732"/>
      <c r="BM53" s="2732"/>
      <c r="BN53" s="2732"/>
      <c r="BO53" s="2732"/>
      <c r="BP53" s="2732"/>
      <c r="BQ53" s="2734"/>
      <c r="BR53" s="2732"/>
      <c r="BS53" s="2732"/>
      <c r="BT53" s="2732"/>
      <c r="BU53" s="2732"/>
      <c r="BV53" s="2732"/>
      <c r="BW53" s="2732"/>
      <c r="BX53" s="2732"/>
      <c r="BY53" s="2734"/>
      <c r="BZ53" s="2732"/>
      <c r="CA53" s="2732"/>
      <c r="CB53" s="2732"/>
      <c r="CC53" s="2732"/>
      <c r="CD53" s="2732"/>
      <c r="CE53" s="2732"/>
      <c r="CF53" s="2732"/>
      <c r="CG53" s="2734"/>
      <c r="CH53" s="2732"/>
      <c r="CI53" s="2732"/>
      <c r="CJ53" s="2732"/>
      <c r="CK53" s="2732"/>
      <c r="CL53" s="2732"/>
      <c r="CM53" s="2732"/>
      <c r="CN53" s="2732"/>
      <c r="CO53" s="2734"/>
      <c r="CP53" s="2732"/>
      <c r="CQ53" s="2732"/>
      <c r="CR53" s="2732"/>
      <c r="CS53" s="2732"/>
      <c r="CT53" s="2732"/>
      <c r="CU53" s="2732"/>
      <c r="CV53" s="2732"/>
      <c r="CW53" s="2734"/>
      <c r="CX53" s="2732"/>
      <c r="CY53" s="2732"/>
      <c r="CZ53" s="2732"/>
      <c r="DA53" s="2732"/>
      <c r="DB53" s="2732"/>
      <c r="DC53" s="2732"/>
      <c r="DD53" s="2732"/>
      <c r="DE53" s="2734"/>
      <c r="DF53" s="368"/>
      <c r="DG53" s="304"/>
      <c r="DI53" s="501"/>
      <c r="DJ53" s="501" t="str">
        <f>IF(T53="","",T53)</f>
        <v>Добавить схему подключения</v>
      </c>
      <c r="DK53" s="501"/>
      <c r="DL53" s="501"/>
      <c r="DM53" s="1156">
        <v>14</v>
      </c>
    </row>
    <row s="1643" customFormat="1" customHeight="1" ht="1.05">
      <c r="A54" s="1344" t="s">
        <v>166</v>
      </c>
      <c r="B54" s="1344" t="s">
        <v>167</v>
      </c>
      <c r="C54" s="1344" t="s">
        <v>168</v>
      </c>
      <c r="D54" s="1315"/>
      <c r="E54" s="2260"/>
      <c r="F54" s="2260"/>
      <c r="G54" s="2259"/>
      <c r="H54" s="1315"/>
      <c r="I54" s="1315"/>
      <c r="J54" s="1315"/>
      <c r="K54" s="1315"/>
      <c r="L54" s="1340"/>
      <c r="M54" s="1316"/>
      <c r="N54" s="1316"/>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2737"/>
      <c r="AT54" s="1325"/>
      <c r="AU54" s="1325"/>
      <c r="AV54" s="1325"/>
      <c r="AW54" s="1325"/>
      <c r="AX54" s="1325"/>
      <c r="AY54" s="1325"/>
      <c r="AZ54" s="1325"/>
      <c r="BA54" s="1325"/>
      <c r="BB54" s="1325"/>
      <c r="BC54" s="1325"/>
      <c r="BD54" s="1325"/>
      <c r="BE54" s="1325"/>
      <c r="BF54" s="1325"/>
      <c r="BG54" s="1325"/>
      <c r="BH54" s="1325"/>
      <c r="BI54" s="1325"/>
      <c r="BJ54" s="1325"/>
      <c r="BK54" s="1325"/>
      <c r="BL54" s="1325"/>
      <c r="BM54" s="1325"/>
      <c r="BN54" s="1325"/>
      <c r="BO54" s="1325"/>
      <c r="BP54" s="1325"/>
      <c r="BQ54" s="1325"/>
      <c r="BR54" s="1325"/>
      <c r="BS54" s="1325"/>
      <c r="BT54" s="1325"/>
      <c r="BU54" s="1325"/>
      <c r="BV54" s="1325"/>
      <c r="BW54" s="1325"/>
      <c r="BX54" s="1325"/>
      <c r="BY54" s="1325"/>
      <c r="BZ54" s="1325"/>
      <c r="CA54" s="1325"/>
      <c r="CB54" s="1325"/>
      <c r="CC54" s="1325"/>
      <c r="CD54" s="1325"/>
      <c r="CE54" s="1325"/>
      <c r="CF54" s="1325"/>
      <c r="CG54" s="1325"/>
      <c r="CH54" s="1325"/>
      <c r="CI54" s="1325"/>
      <c r="CJ54" s="1325"/>
      <c r="CK54" s="1325"/>
      <c r="CL54" s="1325"/>
      <c r="CM54" s="1325"/>
      <c r="CN54" s="1325"/>
      <c r="CO54" s="1325"/>
      <c r="CP54" s="1325"/>
      <c r="CQ54" s="1325"/>
      <c r="CR54" s="1325"/>
      <c r="CS54" s="1325"/>
      <c r="CT54" s="1325"/>
      <c r="CU54" s="1325"/>
      <c r="CV54" s="1325"/>
      <c r="CW54" s="1325"/>
      <c r="CX54" s="1325"/>
      <c r="CY54" s="1325"/>
      <c r="CZ54" s="1325"/>
      <c r="DA54" s="1325"/>
      <c r="DB54" s="1325"/>
      <c r="DC54" s="1325"/>
      <c r="DD54" s="1325"/>
      <c r="DE54" s="1325"/>
      <c r="DF54" s="1325"/>
      <c r="DG54" s="1325"/>
      <c r="DI54" s="790"/>
      <c r="DJ54" s="790" t="str">
        <f>IF(T54="","",T54)</f>
        <v>Добавить источник для дифференциации</v>
      </c>
      <c r="DK54" s="790"/>
      <c r="DL54" s="790"/>
      <c r="DM54" s="519">
        <v>1</v>
      </c>
    </row>
    <row s="1643" customFormat="1" customHeight="1" ht="1.05">
      <c r="A55" s="1344" t="s">
        <v>166</v>
      </c>
      <c r="B55" s="1344" t="s">
        <v>167</v>
      </c>
      <c r="C55" s="1315"/>
      <c r="D55" s="1315"/>
      <c r="E55" s="2260"/>
      <c r="F55" s="2259"/>
      <c r="G55" s="1315"/>
      <c r="H55" s="1315"/>
      <c r="I55" s="1315"/>
      <c r="J55" s="1315"/>
      <c r="K55" s="1315"/>
      <c r="L55" s="1340"/>
      <c r="M55" s="1322"/>
      <c r="N55" s="1322"/>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N55" s="1325"/>
      <c r="AO55" s="1325"/>
      <c r="AP55" s="1325"/>
      <c r="AQ55" s="1325"/>
      <c r="AR55" s="1325"/>
      <c r="AS55" s="2737"/>
      <c r="AT55" s="1325"/>
      <c r="AU55" s="1325"/>
      <c r="AV55" s="1325"/>
      <c r="AW55" s="1325"/>
      <c r="AX55" s="1325"/>
      <c r="AY55" s="1325"/>
      <c r="AZ55" s="1325"/>
      <c r="BA55" s="1325"/>
      <c r="BB55" s="1325"/>
      <c r="BC55" s="1325"/>
      <c r="BD55" s="1325"/>
      <c r="BE55" s="1325"/>
      <c r="BF55" s="1325"/>
      <c r="BG55" s="1325"/>
      <c r="BH55" s="1325"/>
      <c r="BI55" s="1325"/>
      <c r="BJ55" s="1325"/>
      <c r="BK55" s="1325"/>
      <c r="BL55" s="1325"/>
      <c r="BM55" s="1325"/>
      <c r="BN55" s="1325"/>
      <c r="BO55" s="1325"/>
      <c r="BP55" s="1325"/>
      <c r="BQ55" s="1325"/>
      <c r="BR55" s="1325"/>
      <c r="BS55" s="1325"/>
      <c r="BT55" s="1325"/>
      <c r="BU55" s="1325"/>
      <c r="BV55" s="1325"/>
      <c r="BW55" s="1325"/>
      <c r="BX55" s="1325"/>
      <c r="BY55" s="1325"/>
      <c r="BZ55" s="1325"/>
      <c r="CA55" s="1325"/>
      <c r="CB55" s="1325"/>
      <c r="CC55" s="1325"/>
      <c r="CD55" s="1325"/>
      <c r="CE55" s="1325"/>
      <c r="CF55" s="1325"/>
      <c r="CG55" s="1325"/>
      <c r="CH55" s="1325"/>
      <c r="CI55" s="1325"/>
      <c r="CJ55" s="1325"/>
      <c r="CK55" s="1325"/>
      <c r="CL55" s="1325"/>
      <c r="CM55" s="1325"/>
      <c r="CN55" s="1325"/>
      <c r="CO55" s="1325"/>
      <c r="CP55" s="1325"/>
      <c r="CQ55" s="1325"/>
      <c r="CR55" s="1325"/>
      <c r="CS55" s="1325"/>
      <c r="CT55" s="1325"/>
      <c r="CU55" s="1325"/>
      <c r="CV55" s="1325"/>
      <c r="CW55" s="1325"/>
      <c r="CX55" s="1325"/>
      <c r="CY55" s="1325"/>
      <c r="CZ55" s="1325"/>
      <c r="DA55" s="1325"/>
      <c r="DB55" s="1325"/>
      <c r="DC55" s="1325"/>
      <c r="DD55" s="1325"/>
      <c r="DE55" s="1325"/>
      <c r="DF55" s="1325"/>
      <c r="DG55" s="1325"/>
      <c r="DI55" s="790"/>
      <c r="DJ55" s="790" t="str">
        <f>IF(T55="","",T55)</f>
        <v>Добавить централизованную систему для дифференциации</v>
      </c>
      <c r="DK55" s="790"/>
      <c r="DL55" s="790"/>
      <c r="DM55" s="519">
        <v>1</v>
      </c>
    </row>
    <row s="1643" customFormat="1" customHeight="1" ht="1.05">
      <c r="A56" s="1344" t="s">
        <v>166</v>
      </c>
      <c r="B56" s="1344"/>
      <c r="C56" s="1344"/>
      <c r="D56" s="1344"/>
      <c r="E56" s="2259"/>
      <c r="F56" s="1344"/>
      <c r="G56" s="1344"/>
      <c r="H56" s="1344"/>
      <c r="I56" s="1344"/>
      <c r="J56" s="1344"/>
      <c r="K56" s="1344"/>
      <c r="L56" s="1347"/>
      <c r="M56" s="1322"/>
      <c r="N56" s="1322"/>
      <c r="O56" s="519"/>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N56" s="1325"/>
      <c r="AO56" s="1325"/>
      <c r="AP56" s="1325"/>
      <c r="AQ56" s="1325"/>
      <c r="AR56" s="1325"/>
      <c r="AS56" s="2737"/>
      <c r="AT56" s="1325"/>
      <c r="AU56" s="1325"/>
      <c r="AV56" s="1325"/>
      <c r="AW56" s="1325"/>
      <c r="AX56" s="1325"/>
      <c r="AY56" s="1325"/>
      <c r="AZ56" s="1325"/>
      <c r="BA56" s="1325"/>
      <c r="BB56" s="1325"/>
      <c r="BC56" s="1325"/>
      <c r="BD56" s="1325"/>
      <c r="BE56" s="1325"/>
      <c r="BF56" s="1325"/>
      <c r="BG56" s="1325"/>
      <c r="BH56" s="1325"/>
      <c r="BI56" s="1325"/>
      <c r="BJ56" s="1325"/>
      <c r="BK56" s="1325"/>
      <c r="BL56" s="1325"/>
      <c r="BM56" s="1325"/>
      <c r="BN56" s="1325"/>
      <c r="BO56" s="1325"/>
      <c r="BP56" s="1325"/>
      <c r="BQ56" s="1325"/>
      <c r="BR56" s="1325"/>
      <c r="BS56" s="1325"/>
      <c r="BT56" s="1325"/>
      <c r="BU56" s="1325"/>
      <c r="BV56" s="1325"/>
      <c r="BW56" s="1325"/>
      <c r="BX56" s="1325"/>
      <c r="BY56" s="1325"/>
      <c r="BZ56" s="1325"/>
      <c r="CA56" s="1325"/>
      <c r="CB56" s="1325"/>
      <c r="CC56" s="1325"/>
      <c r="CD56" s="1325"/>
      <c r="CE56" s="1325"/>
      <c r="CF56" s="1325"/>
      <c r="CG56" s="1325"/>
      <c r="CH56" s="1325"/>
      <c r="CI56" s="1325"/>
      <c r="CJ56" s="1325"/>
      <c r="CK56" s="1325"/>
      <c r="CL56" s="1325"/>
      <c r="CM56" s="1325"/>
      <c r="CN56" s="1325"/>
      <c r="CO56" s="1325"/>
      <c r="CP56" s="1325"/>
      <c r="CQ56" s="1325"/>
      <c r="CR56" s="1325"/>
      <c r="CS56" s="1325"/>
      <c r="CT56" s="1325"/>
      <c r="CU56" s="1325"/>
      <c r="CV56" s="1325"/>
      <c r="CW56" s="1325"/>
      <c r="CX56" s="1325"/>
      <c r="CY56" s="1325"/>
      <c r="CZ56" s="1325"/>
      <c r="DA56" s="1325"/>
      <c r="DB56" s="1325"/>
      <c r="DC56" s="1325"/>
      <c r="DD56" s="1325"/>
      <c r="DE56" s="1325"/>
      <c r="DF56" s="1325"/>
      <c r="DG56" s="1325"/>
      <c r="DI56" s="501"/>
      <c r="DJ56" s="501" t="str">
        <f>IF(T56="","",T56)</f>
        <v>Добавить территорию для дифференциации</v>
      </c>
      <c r="DK56" s="501"/>
      <c r="DL56" s="501"/>
      <c r="DM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173</v>
      </c>
      <c r="U57" s="1325"/>
      <c r="V57" s="1325"/>
      <c r="W57" s="1325"/>
      <c r="X57" s="1325"/>
      <c r="Y57" s="1325"/>
      <c r="Z57" s="1325"/>
      <c r="AA57" s="1325"/>
      <c r="AB57" s="1325"/>
      <c r="AC57" s="1325"/>
      <c r="AD57" s="1325"/>
      <c r="AE57" s="1325"/>
      <c r="AF57" s="1325"/>
      <c r="AG57" s="1325"/>
      <c r="AH57" s="1325"/>
      <c r="AI57" s="1325"/>
      <c r="AJ57" s="1325"/>
      <c r="AK57" s="1325"/>
      <c r="AL57" s="1325"/>
      <c r="AM57" s="1325"/>
      <c r="AN57" s="1325"/>
      <c r="AO57" s="1325"/>
      <c r="AP57" s="1325"/>
      <c r="AQ57" s="1325"/>
      <c r="AR57" s="1325"/>
      <c r="AS57" s="2737"/>
      <c r="AT57" s="1325"/>
      <c r="AU57" s="1325"/>
      <c r="AV57" s="1325"/>
      <c r="AW57" s="1325"/>
      <c r="AX57" s="1325"/>
      <c r="AY57" s="1325"/>
      <c r="AZ57" s="1325"/>
      <c r="BA57" s="1325"/>
      <c r="BB57" s="1325"/>
      <c r="BC57" s="1325"/>
      <c r="BD57" s="1325"/>
      <c r="BE57" s="1325"/>
      <c r="BF57" s="1325"/>
      <c r="BG57" s="1325"/>
      <c r="BH57" s="1325"/>
      <c r="BI57" s="1325"/>
      <c r="BJ57" s="1325"/>
      <c r="BK57" s="1325"/>
      <c r="BL57" s="1325"/>
      <c r="BM57" s="1325"/>
      <c r="BN57" s="1325"/>
      <c r="BO57" s="1325"/>
      <c r="BP57" s="1325"/>
      <c r="BQ57" s="1325"/>
      <c r="BR57" s="1325"/>
      <c r="BS57" s="1325"/>
      <c r="BT57" s="1325"/>
      <c r="BU57" s="1325"/>
      <c r="BV57" s="1325"/>
      <c r="BW57" s="1325"/>
      <c r="BX57" s="1325"/>
      <c r="BY57" s="1325"/>
      <c r="BZ57" s="1325"/>
      <c r="CA57" s="1325"/>
      <c r="CB57" s="1325"/>
      <c r="CC57" s="1325"/>
      <c r="CD57" s="1325"/>
      <c r="CE57" s="1325"/>
      <c r="CF57" s="1325"/>
      <c r="CG57" s="1325"/>
      <c r="CH57" s="1325"/>
      <c r="CI57" s="1325"/>
      <c r="CJ57" s="1325"/>
      <c r="CK57" s="1325"/>
      <c r="CL57" s="1325"/>
      <c r="CM57" s="1325"/>
      <c r="CN57" s="1325"/>
      <c r="CO57" s="1325"/>
      <c r="CP57" s="1325"/>
      <c r="CQ57" s="1325"/>
      <c r="CR57" s="1325"/>
      <c r="CS57" s="1325"/>
      <c r="CT57" s="1325"/>
      <c r="CU57" s="1325"/>
      <c r="CV57" s="1325"/>
      <c r="CW57" s="1325"/>
      <c r="CX57" s="1325"/>
      <c r="CY57" s="1325"/>
      <c r="CZ57" s="1325"/>
      <c r="DA57" s="1325"/>
      <c r="DB57" s="1325"/>
      <c r="DC57" s="1325"/>
      <c r="DD57" s="1325"/>
      <c r="DE57" s="1325"/>
      <c r="DF57" s="1325"/>
      <c r="DG57" s="1325"/>
      <c r="DI57" s="790"/>
      <c r="DJ57" s="790" t="str">
        <f>IF(T57="","",T57)</f>
        <v>Добавить наименование тарифа</v>
      </c>
      <c r="DK57" s="790"/>
      <c r="DL57" s="790"/>
      <c r="DM57" s="519">
        <v>1</v>
      </c>
    </row>
    <row customHeight="1" ht="11.549999999999999">
      <c r="M58" s="1161"/>
      <c r="N58" s="1161"/>
      <c r="O58" s="538"/>
      <c r="P58" s="1156"/>
      <c r="Q58" s="1156"/>
      <c r="R58" s="1156"/>
      <c r="S58" s="1156"/>
      <c r="AL58" s="1636"/>
      <c r="AM58" s="1636"/>
      <c r="AN58" s="1636"/>
      <c r="AO58" s="1636"/>
      <c r="AP58" s="1636"/>
      <c r="AQ58" s="1636"/>
      <c r="AR58" s="1636"/>
      <c r="AS58" s="2727"/>
      <c r="AT58" s="1636"/>
      <c r="AU58" s="1636"/>
      <c r="AV58" s="1636"/>
      <c r="AW58" s="1636"/>
      <c r="AX58" s="1636"/>
      <c r="AY58" s="1636"/>
      <c r="AZ58" s="1636"/>
      <c r="BA58" s="1636"/>
      <c r="BB58" s="1636"/>
      <c r="BC58" s="1636"/>
      <c r="BD58" s="1636"/>
      <c r="BE58" s="1636"/>
      <c r="BF58" s="1636"/>
      <c r="BG58" s="1636"/>
      <c r="BH58" s="1636"/>
      <c r="BI58" s="1636"/>
      <c r="BJ58" s="1636"/>
      <c r="BK58" s="1636"/>
      <c r="BL58" s="1636"/>
      <c r="BM58" s="1636"/>
      <c r="BN58" s="1636"/>
      <c r="BO58" s="1636"/>
      <c r="BP58" s="1636"/>
      <c r="BQ58" s="1636"/>
      <c r="BR58" s="1636"/>
      <c r="BS58" s="1636"/>
      <c r="BT58" s="1636"/>
      <c r="BU58" s="1636"/>
      <c r="BV58" s="1636"/>
      <c r="BW58" s="1636"/>
      <c r="BX58" s="1636"/>
      <c r="BY58" s="1636"/>
      <c r="BZ58" s="1636"/>
      <c r="CA58" s="1636"/>
      <c r="CB58" s="1636"/>
      <c r="CC58" s="1636"/>
      <c r="CD58" s="1636"/>
      <c r="CE58" s="1636"/>
      <c r="CF58" s="1636"/>
      <c r="CG58" s="1636"/>
      <c r="CH58" s="1636"/>
      <c r="CI58" s="1636"/>
      <c r="CJ58" s="1636"/>
      <c r="CK58" s="1636"/>
      <c r="CL58" s="1636"/>
      <c r="CM58" s="1636"/>
      <c r="CN58" s="1636"/>
      <c r="CO58" s="1636"/>
      <c r="CP58" s="1636"/>
      <c r="CQ58" s="1636"/>
      <c r="CR58" s="1636"/>
      <c r="CS58" s="1636"/>
      <c r="CT58" s="1636"/>
      <c r="CU58" s="1636"/>
      <c r="CV58" s="1636"/>
      <c r="CW58" s="1636"/>
      <c r="CX58" s="1636"/>
      <c r="CY58" s="1636"/>
      <c r="CZ58" s="1636"/>
      <c r="DA58" s="1636"/>
      <c r="DB58" s="1636"/>
      <c r="DC58" s="1636"/>
      <c r="DD58" s="1636"/>
      <c r="DE58" s="1636"/>
      <c r="DH58" s="1156"/>
      <c r="DI58" s="1156"/>
      <c r="DJ58" s="1156"/>
      <c r="DK58" s="1156"/>
      <c r="DL58" s="1156"/>
      <c r="DM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386"/>
      <c r="AM59" s="2386"/>
      <c r="AN59" s="2386"/>
      <c r="AO59" s="2386"/>
      <c r="AP59" s="2386"/>
      <c r="AQ59" s="2386"/>
      <c r="AR59" s="2386"/>
      <c r="AS59" s="2753"/>
      <c r="AT59" s="2386"/>
      <c r="AU59" s="2386"/>
      <c r="AV59" s="2386"/>
      <c r="AW59" s="2386"/>
      <c r="AX59" s="2386"/>
      <c r="AY59" s="2386"/>
      <c r="AZ59" s="2386"/>
      <c r="BA59" s="2386"/>
      <c r="BB59" s="2386"/>
      <c r="BC59" s="2386"/>
      <c r="BD59" s="2386"/>
      <c r="BE59" s="2386"/>
      <c r="BF59" s="2386"/>
      <c r="BG59" s="2386"/>
      <c r="BH59" s="2386"/>
      <c r="BI59" s="2386"/>
      <c r="BJ59" s="2386"/>
      <c r="BK59" s="2386"/>
      <c r="BL59" s="2386"/>
      <c r="BM59" s="2386"/>
      <c r="BN59" s="2386"/>
      <c r="BO59" s="2386"/>
      <c r="BP59" s="2386"/>
      <c r="BQ59" s="2386"/>
      <c r="BR59" s="2386"/>
      <c r="BS59" s="2386"/>
      <c r="BT59" s="2386"/>
      <c r="BU59" s="2386"/>
      <c r="BV59" s="2386"/>
      <c r="BW59" s="2386"/>
      <c r="BX59" s="2386"/>
      <c r="BY59" s="2386"/>
      <c r="BZ59" s="2386"/>
      <c r="CA59" s="2386"/>
      <c r="CB59" s="2386"/>
      <c r="CC59" s="2386"/>
      <c r="CD59" s="2386"/>
      <c r="CE59" s="2386"/>
      <c r="CF59" s="2386"/>
      <c r="CG59" s="2386"/>
      <c r="CH59" s="2386"/>
      <c r="CI59" s="2386"/>
      <c r="CJ59" s="2386"/>
      <c r="CK59" s="2386"/>
      <c r="CL59" s="2386"/>
      <c r="CM59" s="2386"/>
      <c r="CN59" s="2386"/>
      <c r="CO59" s="2386"/>
      <c r="CP59" s="2386"/>
      <c r="CQ59" s="2386"/>
      <c r="CR59" s="2386"/>
      <c r="CS59" s="2386"/>
      <c r="CT59" s="2386"/>
      <c r="CU59" s="2386"/>
      <c r="CV59" s="2386"/>
      <c r="CW59" s="2386"/>
      <c r="CX59" s="2386"/>
      <c r="CY59" s="2386"/>
      <c r="CZ59" s="2386"/>
      <c r="DA59" s="2386"/>
      <c r="DB59" s="2386"/>
      <c r="DC59" s="2386"/>
      <c r="DD59" s="2386"/>
      <c r="DE59" s="2386"/>
      <c r="DF59" s="2286"/>
      <c r="DG59" s="2286"/>
      <c r="DM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386"/>
      <c r="AM60" s="2386"/>
      <c r="AN60" s="2386"/>
      <c r="AO60" s="2386"/>
      <c r="AP60" s="2386"/>
      <c r="AQ60" s="2386"/>
      <c r="AR60" s="2386"/>
      <c r="AS60" s="2753"/>
      <c r="AT60" s="2386"/>
      <c r="AU60" s="2386"/>
      <c r="AV60" s="2386"/>
      <c r="AW60" s="2386"/>
      <c r="AX60" s="2386"/>
      <c r="AY60" s="2386"/>
      <c r="AZ60" s="2386"/>
      <c r="BA60" s="2386"/>
      <c r="BB60" s="2386"/>
      <c r="BC60" s="2386"/>
      <c r="BD60" s="2386"/>
      <c r="BE60" s="2386"/>
      <c r="BF60" s="2386"/>
      <c r="BG60" s="2386"/>
      <c r="BH60" s="2386"/>
      <c r="BI60" s="2386"/>
      <c r="BJ60" s="2386"/>
      <c r="BK60" s="2386"/>
      <c r="BL60" s="2386"/>
      <c r="BM60" s="2386"/>
      <c r="BN60" s="2386"/>
      <c r="BO60" s="2386"/>
      <c r="BP60" s="2386"/>
      <c r="BQ60" s="2386"/>
      <c r="BR60" s="2386"/>
      <c r="BS60" s="2386"/>
      <c r="BT60" s="2386"/>
      <c r="BU60" s="2386"/>
      <c r="BV60" s="2386"/>
      <c r="BW60" s="2386"/>
      <c r="BX60" s="2386"/>
      <c r="BY60" s="2386"/>
      <c r="BZ60" s="2386"/>
      <c r="CA60" s="2386"/>
      <c r="CB60" s="2386"/>
      <c r="CC60" s="2386"/>
      <c r="CD60" s="2386"/>
      <c r="CE60" s="2386"/>
      <c r="CF60" s="2386"/>
      <c r="CG60" s="2386"/>
      <c r="CH60" s="2386"/>
      <c r="CI60" s="2386"/>
      <c r="CJ60" s="2386"/>
      <c r="CK60" s="2386"/>
      <c r="CL60" s="2386"/>
      <c r="CM60" s="2386"/>
      <c r="CN60" s="2386"/>
      <c r="CO60" s="2386"/>
      <c r="CP60" s="2386"/>
      <c r="CQ60" s="2386"/>
      <c r="CR60" s="2386"/>
      <c r="CS60" s="2386"/>
      <c r="CT60" s="2386"/>
      <c r="CU60" s="2386"/>
      <c r="CV60" s="2386"/>
      <c r="CW60" s="2386"/>
      <c r="CX60" s="2386"/>
      <c r="CY60" s="2386"/>
      <c r="CZ60" s="2386"/>
      <c r="DA60" s="2386"/>
      <c r="DB60" s="2386"/>
      <c r="DC60" s="2386"/>
      <c r="DD60" s="2386"/>
      <c r="DE60" s="2386"/>
      <c r="DF60" s="2286"/>
      <c r="DG60" s="2286"/>
      <c r="DM60" s="1156">
        <v>62</v>
      </c>
    </row>
    <row customHeight="1" ht="14.699999999999998">
      <c r="O61" s="538"/>
      <c r="AL61" s="1636"/>
      <c r="AM61" s="1636"/>
      <c r="AN61" s="1636"/>
      <c r="AO61" s="1636"/>
      <c r="AP61" s="1636"/>
      <c r="AQ61" s="1636"/>
      <c r="AR61" s="1636"/>
      <c r="AS61" s="2727"/>
      <c r="AT61" s="1636"/>
      <c r="AU61" s="1636"/>
      <c r="AV61" s="1636"/>
      <c r="AW61" s="1636"/>
      <c r="AX61" s="1636"/>
      <c r="AY61" s="1636"/>
      <c r="AZ61" s="1636"/>
      <c r="BA61" s="1636"/>
      <c r="BB61" s="1636"/>
      <c r="BC61" s="1636"/>
      <c r="BD61" s="1636"/>
      <c r="BE61" s="1636"/>
      <c r="BF61" s="1636"/>
      <c r="BG61" s="1636"/>
      <c r="BH61" s="1636"/>
      <c r="BI61" s="1636"/>
      <c r="BJ61" s="1636"/>
      <c r="BK61" s="1636"/>
      <c r="BL61" s="1636"/>
      <c r="BM61" s="1636"/>
      <c r="BN61" s="1636"/>
      <c r="BO61" s="1636"/>
      <c r="BP61" s="1636"/>
      <c r="BQ61" s="1636"/>
      <c r="BR61" s="1636"/>
      <c r="BS61" s="1636"/>
      <c r="BT61" s="1636"/>
      <c r="BU61" s="1636"/>
      <c r="BV61" s="1636"/>
      <c r="BW61" s="1636"/>
      <c r="BX61" s="1636"/>
      <c r="BY61" s="1636"/>
      <c r="BZ61" s="1636"/>
      <c r="CA61" s="1636"/>
      <c r="CB61" s="1636"/>
      <c r="CC61" s="1636"/>
      <c r="CD61" s="1636"/>
      <c r="CE61" s="1636"/>
      <c r="CF61" s="1636"/>
      <c r="CG61" s="1636"/>
      <c r="CH61" s="1636"/>
      <c r="CI61" s="1636"/>
      <c r="CJ61" s="1636"/>
      <c r="CK61" s="1636"/>
      <c r="CL61" s="1636"/>
      <c r="CM61" s="1636"/>
      <c r="CN61" s="1636"/>
      <c r="CO61" s="1636"/>
      <c r="CP61" s="1636"/>
      <c r="CQ61" s="1636"/>
      <c r="CR61" s="1636"/>
      <c r="CS61" s="1636"/>
      <c r="CT61" s="1636"/>
      <c r="CU61" s="1636"/>
      <c r="CV61" s="1636"/>
      <c r="CW61" s="1636"/>
      <c r="CX61" s="1636"/>
      <c r="CY61" s="1636"/>
      <c r="CZ61" s="1636"/>
      <c r="DA61" s="1636"/>
      <c r="DB61" s="1636"/>
      <c r="DC61" s="1636"/>
      <c r="DD61" s="1636"/>
      <c r="DE61" s="1636"/>
      <c r="DM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386"/>
      <c r="AM62" s="2386"/>
      <c r="AN62" s="2386"/>
      <c r="AO62" s="2386"/>
      <c r="AP62" s="2386"/>
      <c r="AQ62" s="2386"/>
      <c r="AR62" s="2386"/>
      <c r="AS62" s="2753"/>
      <c r="AT62" s="2386"/>
      <c r="AU62" s="2386"/>
      <c r="AV62" s="2386"/>
      <c r="AW62" s="2386"/>
      <c r="AX62" s="2386"/>
      <c r="AY62" s="2386"/>
      <c r="AZ62" s="2386"/>
      <c r="BA62" s="2386"/>
      <c r="BB62" s="2386"/>
      <c r="BC62" s="2386"/>
      <c r="BD62" s="2386"/>
      <c r="BE62" s="2386"/>
      <c r="BF62" s="2386"/>
      <c r="BG62" s="2386"/>
      <c r="BH62" s="2386"/>
      <c r="BI62" s="2386"/>
      <c r="BJ62" s="2386"/>
      <c r="BK62" s="2386"/>
      <c r="BL62" s="2386"/>
      <c r="BM62" s="2386"/>
      <c r="BN62" s="2386"/>
      <c r="BO62" s="2386"/>
      <c r="BP62" s="2386"/>
      <c r="BQ62" s="2386"/>
      <c r="BR62" s="2386"/>
      <c r="BS62" s="2386"/>
      <c r="BT62" s="2386"/>
      <c r="BU62" s="2386"/>
      <c r="BV62" s="2386"/>
      <c r="BW62" s="2386"/>
      <c r="BX62" s="2386"/>
      <c r="BY62" s="2386"/>
      <c r="BZ62" s="2386"/>
      <c r="CA62" s="2386"/>
      <c r="CB62" s="2386"/>
      <c r="CC62" s="2386"/>
      <c r="CD62" s="2386"/>
      <c r="CE62" s="2386"/>
      <c r="CF62" s="2386"/>
      <c r="CG62" s="2386"/>
      <c r="CH62" s="2386"/>
      <c r="CI62" s="2386"/>
      <c r="CJ62" s="2386"/>
      <c r="CK62" s="2386"/>
      <c r="CL62" s="2386"/>
      <c r="CM62" s="2386"/>
      <c r="CN62" s="2386"/>
      <c r="CO62" s="2386"/>
      <c r="CP62" s="2386"/>
      <c r="CQ62" s="2386"/>
      <c r="CR62" s="2386"/>
      <c r="CS62" s="2386"/>
      <c r="CT62" s="2386"/>
      <c r="CU62" s="2386"/>
      <c r="CV62" s="2386"/>
      <c r="CW62" s="2386"/>
      <c r="CX62" s="2386"/>
      <c r="CY62" s="2386"/>
      <c r="CZ62" s="2386"/>
      <c r="DA62" s="2386"/>
      <c r="DB62" s="2386"/>
      <c r="DC62" s="2386"/>
      <c r="DD62" s="2386"/>
      <c r="DE62" s="2386"/>
      <c r="DF62" s="2286"/>
      <c r="DG62" s="2286"/>
      <c r="DM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386"/>
      <c r="AM63" s="2386"/>
      <c r="AN63" s="2386"/>
      <c r="AO63" s="2386"/>
      <c r="AP63" s="2386"/>
      <c r="AQ63" s="2386"/>
      <c r="AR63" s="2386"/>
      <c r="AS63" s="2753"/>
      <c r="AT63" s="2386"/>
      <c r="AU63" s="2386"/>
      <c r="AV63" s="2386"/>
      <c r="AW63" s="2386"/>
      <c r="AX63" s="2386"/>
      <c r="AY63" s="2386"/>
      <c r="AZ63" s="2386"/>
      <c r="BA63" s="2386"/>
      <c r="BB63" s="2386"/>
      <c r="BC63" s="2386"/>
      <c r="BD63" s="2386"/>
      <c r="BE63" s="2386"/>
      <c r="BF63" s="2386"/>
      <c r="BG63" s="2386"/>
      <c r="BH63" s="2386"/>
      <c r="BI63" s="2386"/>
      <c r="BJ63" s="2386"/>
      <c r="BK63" s="2386"/>
      <c r="BL63" s="2386"/>
      <c r="BM63" s="2386"/>
      <c r="BN63" s="2386"/>
      <c r="BO63" s="2386"/>
      <c r="BP63" s="2386"/>
      <c r="BQ63" s="2386"/>
      <c r="BR63" s="2386"/>
      <c r="BS63" s="2386"/>
      <c r="BT63" s="2386"/>
      <c r="BU63" s="2386"/>
      <c r="BV63" s="2386"/>
      <c r="BW63" s="2386"/>
      <c r="BX63" s="2386"/>
      <c r="BY63" s="2386"/>
      <c r="BZ63" s="2386"/>
      <c r="CA63" s="2386"/>
      <c r="CB63" s="2386"/>
      <c r="CC63" s="2386"/>
      <c r="CD63" s="2386"/>
      <c r="CE63" s="2386"/>
      <c r="CF63" s="2386"/>
      <c r="CG63" s="2386"/>
      <c r="CH63" s="2386"/>
      <c r="CI63" s="2386"/>
      <c r="CJ63" s="2386"/>
      <c r="CK63" s="2386"/>
      <c r="CL63" s="2386"/>
      <c r="CM63" s="2386"/>
      <c r="CN63" s="2386"/>
      <c r="CO63" s="2386"/>
      <c r="CP63" s="2386"/>
      <c r="CQ63" s="2386"/>
      <c r="CR63" s="2386"/>
      <c r="CS63" s="2386"/>
      <c r="CT63" s="2386"/>
      <c r="CU63" s="2386"/>
      <c r="CV63" s="2386"/>
      <c r="CW63" s="2386"/>
      <c r="CX63" s="2386"/>
      <c r="CY63" s="2386"/>
      <c r="CZ63" s="2386"/>
      <c r="DA63" s="2386"/>
      <c r="DB63" s="2386"/>
      <c r="DC63" s="2386"/>
      <c r="DD63" s="2386"/>
      <c r="DE63" s="2386"/>
      <c r="DF63" s="2286"/>
      <c r="DG63" s="2286"/>
      <c r="DM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386"/>
      <c r="AM64" s="2386"/>
      <c r="AN64" s="2386"/>
      <c r="AO64" s="2386"/>
      <c r="AP64" s="2386"/>
      <c r="AQ64" s="2386"/>
      <c r="AR64" s="2386"/>
      <c r="AS64" s="2753"/>
      <c r="AT64" s="2386"/>
      <c r="AU64" s="2386"/>
      <c r="AV64" s="2386"/>
      <c r="AW64" s="2386"/>
      <c r="AX64" s="2386"/>
      <c r="AY64" s="2386"/>
      <c r="AZ64" s="2386"/>
      <c r="BA64" s="2386"/>
      <c r="BB64" s="2386"/>
      <c r="BC64" s="2386"/>
      <c r="BD64" s="2386"/>
      <c r="BE64" s="2386"/>
      <c r="BF64" s="2386"/>
      <c r="BG64" s="2386"/>
      <c r="BH64" s="2386"/>
      <c r="BI64" s="2386"/>
      <c r="BJ64" s="2386"/>
      <c r="BK64" s="2386"/>
      <c r="BL64" s="2386"/>
      <c r="BM64" s="2386"/>
      <c r="BN64" s="2386"/>
      <c r="BO64" s="2386"/>
      <c r="BP64" s="2386"/>
      <c r="BQ64" s="2386"/>
      <c r="BR64" s="2386"/>
      <c r="BS64" s="2386"/>
      <c r="BT64" s="2386"/>
      <c r="BU64" s="2386"/>
      <c r="BV64" s="2386"/>
      <c r="BW64" s="2386"/>
      <c r="BX64" s="2386"/>
      <c r="BY64" s="2386"/>
      <c r="BZ64" s="2386"/>
      <c r="CA64" s="2386"/>
      <c r="CB64" s="2386"/>
      <c r="CC64" s="2386"/>
      <c r="CD64" s="2386"/>
      <c r="CE64" s="2386"/>
      <c r="CF64" s="2386"/>
      <c r="CG64" s="2386"/>
      <c r="CH64" s="2386"/>
      <c r="CI64" s="2386"/>
      <c r="CJ64" s="2386"/>
      <c r="CK64" s="2386"/>
      <c r="CL64" s="2386"/>
      <c r="CM64" s="2386"/>
      <c r="CN64" s="2386"/>
      <c r="CO64" s="2386"/>
      <c r="CP64" s="2386"/>
      <c r="CQ64" s="2386"/>
      <c r="CR64" s="2386"/>
      <c r="CS64" s="2386"/>
      <c r="CT64" s="2386"/>
      <c r="CU64" s="2386"/>
      <c r="CV64" s="2386"/>
      <c r="CW64" s="2386"/>
      <c r="CX64" s="2386"/>
      <c r="CY64" s="2386"/>
      <c r="CZ64" s="2386"/>
      <c r="DA64" s="2386"/>
      <c r="DB64" s="2386"/>
      <c r="DC64" s="2386"/>
      <c r="DD64" s="2386"/>
      <c r="DE64" s="2386"/>
      <c r="DF64" s="2286"/>
      <c r="DG64" s="2286"/>
      <c r="DM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636">
        <v>0</v>
      </c>
      <c r="AM65" s="1636">
        <v>0</v>
      </c>
      <c r="AN65" s="1636">
        <v>0</v>
      </c>
      <c r="AO65" s="1636">
        <v>0</v>
      </c>
      <c r="AP65" s="1636">
        <v>0</v>
      </c>
      <c r="AQ65" s="1636">
        <v>0</v>
      </c>
      <c r="AR65" s="1636">
        <v>0</v>
      </c>
      <c r="AS65" s="2727">
        <v>0</v>
      </c>
      <c r="AT65" s="1636">
        <v>0</v>
      </c>
      <c r="AU65" s="1636">
        <v>0</v>
      </c>
      <c r="AV65" s="1636">
        <v>0</v>
      </c>
      <c r="AW65" s="1636">
        <v>0</v>
      </c>
      <c r="AX65" s="1636">
        <v>0</v>
      </c>
      <c r="AY65" s="1636">
        <v>0</v>
      </c>
      <c r="AZ65" s="1636">
        <v>0</v>
      </c>
      <c r="BA65" s="1636">
        <v>0</v>
      </c>
      <c r="BB65" s="1636">
        <v>0</v>
      </c>
      <c r="BC65" s="1636">
        <v>0</v>
      </c>
      <c r="BD65" s="1636">
        <v>0</v>
      </c>
      <c r="BE65" s="1636">
        <v>0</v>
      </c>
      <c r="BF65" s="1636">
        <v>0</v>
      </c>
      <c r="BG65" s="1636">
        <v>0</v>
      </c>
      <c r="BH65" s="1636">
        <v>0</v>
      </c>
      <c r="BI65" s="1636">
        <v>0</v>
      </c>
      <c r="BJ65" s="1636">
        <v>0</v>
      </c>
      <c r="BK65" s="1636">
        <v>0</v>
      </c>
      <c r="BL65" s="1636">
        <v>0</v>
      </c>
      <c r="BM65" s="1636">
        <v>0</v>
      </c>
      <c r="BN65" s="1636">
        <v>0</v>
      </c>
      <c r="BO65" s="1636">
        <v>0</v>
      </c>
      <c r="BP65" s="1636">
        <v>0</v>
      </c>
      <c r="BQ65" s="1636">
        <v>0</v>
      </c>
      <c r="BR65" s="1636">
        <v>0</v>
      </c>
      <c r="BS65" s="1636">
        <v>0</v>
      </c>
      <c r="BT65" s="1636">
        <v>0</v>
      </c>
      <c r="BU65" s="1636">
        <v>0</v>
      </c>
      <c r="BV65" s="1636">
        <v>0</v>
      </c>
      <c r="BW65" s="1636">
        <v>0</v>
      </c>
      <c r="BX65" s="1636">
        <v>0</v>
      </c>
      <c r="BY65" s="1636">
        <v>0</v>
      </c>
      <c r="BZ65" s="1636">
        <v>0</v>
      </c>
      <c r="CA65" s="1636">
        <v>0</v>
      </c>
      <c r="CB65" s="1636">
        <v>0</v>
      </c>
      <c r="CC65" s="1636">
        <v>0</v>
      </c>
      <c r="CD65" s="1636">
        <v>0</v>
      </c>
      <c r="CE65" s="1636">
        <v>0</v>
      </c>
      <c r="CF65" s="1636">
        <v>0</v>
      </c>
      <c r="CG65" s="1636">
        <v>0</v>
      </c>
      <c r="CH65" s="1636">
        <v>0</v>
      </c>
      <c r="CI65" s="1636">
        <v>0</v>
      </c>
      <c r="CJ65" s="1636">
        <v>0</v>
      </c>
      <c r="CK65" s="1636">
        <v>0</v>
      </c>
      <c r="CL65" s="1636">
        <v>0</v>
      </c>
      <c r="CM65" s="1636">
        <v>0</v>
      </c>
      <c r="CN65" s="1636">
        <v>0</v>
      </c>
      <c r="CO65" s="1636">
        <v>0</v>
      </c>
      <c r="CP65" s="1636">
        <v>0</v>
      </c>
      <c r="CQ65" s="1636">
        <v>0</v>
      </c>
      <c r="CR65" s="1636">
        <v>0</v>
      </c>
      <c r="CS65" s="1636">
        <v>0</v>
      </c>
      <c r="CT65" s="1636">
        <v>0</v>
      </c>
      <c r="CU65" s="1636">
        <v>0</v>
      </c>
      <c r="CV65" s="1636">
        <v>0</v>
      </c>
      <c r="CW65" s="1636">
        <v>0</v>
      </c>
      <c r="CX65" s="1636">
        <v>0</v>
      </c>
      <c r="CY65" s="1636">
        <v>0</v>
      </c>
      <c r="CZ65" s="1636">
        <v>0</v>
      </c>
      <c r="DA65" s="1636">
        <v>0</v>
      </c>
      <c r="DB65" s="1636">
        <v>0</v>
      </c>
      <c r="DC65" s="1636">
        <v>0</v>
      </c>
      <c r="DD65" s="1636">
        <v>0</v>
      </c>
      <c r="DE65" s="1636">
        <v>0</v>
      </c>
      <c r="DF65" s="1156">
        <v>4</v>
      </c>
      <c r="DG65" s="1156">
        <v>115</v>
      </c>
      <c r="DH65" s="512">
        <v>10</v>
      </c>
      <c r="DI65" s="512">
        <v>10</v>
      </c>
      <c r="DJ65" s="512">
        <v>10</v>
      </c>
      <c r="DK65" s="512">
        <v>10</v>
      </c>
      <c r="DL65" s="512">
        <v>10</v>
      </c>
      <c r="DM65" s="1156">
        <v>23</v>
      </c>
    </row>
  </sheetData>
  <sheetProtection formatColumns="0" formatRows="0" autoFilter="0" sort="0" insertRows="0" insertColumns="1" deleteRows="0" deleteColumns="0"/>
  <mergeCells count="319">
    <mergeCell ref="T63:DG63"/>
    <mergeCell ref="T64:DG64"/>
    <mergeCell ref="T62:DG62"/>
    <mergeCell ref="DG49:DG51"/>
    <mergeCell ref="T59:DG59"/>
    <mergeCell ref="T60:DG60"/>
    <mergeCell ref="J48:J51"/>
    <mergeCell ref="Q48:Q51"/>
    <mergeCell ref="V48:AC48"/>
    <mergeCell ref="AD48:DF48"/>
    <mergeCell ref="K49:K50"/>
    <mergeCell ref="Z49:Z50"/>
    <mergeCell ref="AA49:AA50"/>
    <mergeCell ref="AB49:AB50"/>
    <mergeCell ref="AC49:AC50"/>
    <mergeCell ref="AH49:AH50"/>
    <mergeCell ref="AI49:AI50"/>
    <mergeCell ref="AJ49:AJ50"/>
    <mergeCell ref="AK49:AK50"/>
    <mergeCell ref="E43:E56"/>
    <mergeCell ref="V43:AC43"/>
    <mergeCell ref="AD43:DF43"/>
    <mergeCell ref="F44:F55"/>
    <mergeCell ref="V44:AC44"/>
    <mergeCell ref="AD44:DF44"/>
    <mergeCell ref="G45:G54"/>
    <mergeCell ref="V45:AC45"/>
    <mergeCell ref="AD45:DF45"/>
    <mergeCell ref="H46:H53"/>
    <mergeCell ref="V46:AC46"/>
    <mergeCell ref="AD46:DF46"/>
    <mergeCell ref="I47:I52"/>
    <mergeCell ref="P47:P52"/>
    <mergeCell ref="V47:AC47"/>
    <mergeCell ref="AD47:DF47"/>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DG8:DG10"/>
    <mergeCell ref="AH17:AH18"/>
    <mergeCell ref="AI17:AI18"/>
    <mergeCell ref="AJ17:AJ18"/>
    <mergeCell ref="AK17:AK18"/>
    <mergeCell ref="AH8:AH9"/>
    <mergeCell ref="AI8:AI9"/>
    <mergeCell ref="AJ8:AJ9"/>
    <mergeCell ref="AK8:AK9"/>
    <mergeCell ref="V7:AC7"/>
    <mergeCell ref="AD7:DF7"/>
    <mergeCell ref="V2:AC2"/>
    <mergeCell ref="AD2:DF2"/>
    <mergeCell ref="V3:AC3"/>
    <mergeCell ref="AD3:DF3"/>
    <mergeCell ref="V4:AC4"/>
    <mergeCell ref="AD4:DF4"/>
    <mergeCell ref="V5:AC5"/>
    <mergeCell ref="AD5:DF5"/>
    <mergeCell ref="V6:AC6"/>
    <mergeCell ref="AD6:DF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E32772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I49 AK458801:DE458801 AI8 AC8 AA8 AI17 AK196657:DE196657 AA49 AC49 AK262193:DE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67CAF5-35BB-BCE3-851C-0.6E30A83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1636"/>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46009</v>
      </c>
      <c r="W30" s="2265"/>
      <c r="X30" s="2265"/>
      <c r="Y30" s="2265"/>
      <c r="Z30" s="2265"/>
      <c r="AA30" s="2265"/>
      <c r="AB30" s="2265"/>
      <c r="AC30" s="1636"/>
      <c r="AD30" s="2265" t="str">
        <f>IF(TITLE_DATE_PR_CHANGE="",IF(TITLE_DATE_PR="","",TITLE_DATE_PR),TITLE_DATE_PR_CHANGE)</f>
        <v>46009</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417/01-21</v>
      </c>
      <c r="W31" s="2252"/>
      <c r="X31" s="2252"/>
      <c r="Y31" s="2252"/>
      <c r="Z31" s="2252"/>
      <c r="AA31" s="2252"/>
      <c r="AB31" s="2252"/>
      <c r="AC31" s="1636"/>
      <c r="AD31" s="2252" t="str">
        <f>IF(TITLE_NUMBER_PR_CHANGE="",IF(TITLE_NUMBER_PR="","",TITLE_NUMBER_PR),TITLE_NUMBER_PR_CHANGE)</f>
        <v>417/01-21</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https://tarif.admtyumen.ru/OIGV/tarif/actions/npa.htm</v>
      </c>
      <c r="W32" s="2252"/>
      <c r="X32" s="2252"/>
      <c r="Y32" s="2252"/>
      <c r="Z32" s="2252"/>
      <c r="AA32" s="2252"/>
      <c r="AB32" s="2252"/>
      <c r="AC32" s="1636"/>
      <c r="AD32" s="2252" t="str">
        <f>IF(TITLE_IST_PUB_CHANGE="",IF(TITLE_IST_PUB="","",TITLE_IST_PUB),TITLE_IST_PUB_CHANGE)</f>
        <v>https://tarif.admtyumen.ru/OIGV/tarif/actions/npa.htm</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46009</v>
      </c>
      <c r="W34" s="2265"/>
      <c r="X34" s="2265"/>
      <c r="Y34" s="2265"/>
      <c r="Z34" s="2265"/>
      <c r="AA34" s="2265"/>
      <c r="AB34" s="2265"/>
      <c r="AC34" s="1636"/>
      <c r="AD34" s="2265" t="str">
        <f>IF(TITLE_DATE_PR_CHANGE="",IF(TITLE_DATE_PR="","",TITLE_DATE_PR),TITLE_DATE_PR_CHANGE)</f>
        <v>46009</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417/01-21</v>
      </c>
      <c r="W35" s="2252"/>
      <c r="X35" s="2252"/>
      <c r="Y35" s="2252"/>
      <c r="Z35" s="2252"/>
      <c r="AA35" s="2252"/>
      <c r="AB35" s="2252"/>
      <c r="AC35" s="1636"/>
      <c r="AD35" s="2252" t="str">
        <f>IF(TITLE_NUMBER_PR_CHANGE="",IF(TITLE_NUMBER_PR="","",TITLE_NUMBER_PR),TITLE_NUMBER_PR_CHANGE)</f>
        <v>417/01-21</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452</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137</v>
      </c>
      <c r="C41" s="1267" t="s">
        <v>138</v>
      </c>
      <c r="D41" s="1267" t="s">
        <v>139</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218</v>
      </c>
      <c r="B54" s="1376" t="s">
        <v>219</v>
      </c>
      <c r="C54" s="1376" t="s">
        <v>220</v>
      </c>
      <c r="D54" s="1375"/>
      <c r="E54" s="2291"/>
      <c r="F54" s="2291"/>
      <c r="G54" s="2290"/>
      <c r="H54" s="1375"/>
      <c r="I54" s="1375"/>
      <c r="J54" s="1375"/>
      <c r="K54" s="1375"/>
      <c r="L54" s="1378"/>
      <c r="M54" s="1379"/>
      <c r="N54" s="1379"/>
      <c r="O54" s="352"/>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218</v>
      </c>
      <c r="B55" s="1376" t="s">
        <v>219</v>
      </c>
      <c r="C55" s="1375"/>
      <c r="D55" s="1375"/>
      <c r="E55" s="2291"/>
      <c r="F55" s="2290"/>
      <c r="G55" s="1375"/>
      <c r="H55" s="1375"/>
      <c r="I55" s="1375"/>
      <c r="J55" s="1375"/>
      <c r="K55" s="1375"/>
      <c r="L55" s="1378"/>
      <c r="M55" s="1380"/>
      <c r="N55" s="1380"/>
      <c r="O55" s="352"/>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218</v>
      </c>
      <c r="B56" s="1376"/>
      <c r="C56" s="1376"/>
      <c r="D56" s="1376"/>
      <c r="E56" s="2290"/>
      <c r="F56" s="1376"/>
      <c r="G56" s="1376"/>
      <c r="H56" s="1376"/>
      <c r="I56" s="1376"/>
      <c r="J56" s="1376"/>
      <c r="K56" s="1376"/>
      <c r="L56" s="1382"/>
      <c r="M56" s="1380"/>
      <c r="N56" s="1380"/>
      <c r="O56" s="352"/>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173</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62B359-0294-52FF-C898-0.1473ED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1636"/>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46009</v>
      </c>
      <c r="W30" s="2265"/>
      <c r="X30" s="2265"/>
      <c r="Y30" s="2265"/>
      <c r="Z30" s="2265"/>
      <c r="AA30" s="2265"/>
      <c r="AB30" s="2265"/>
      <c r="AC30" s="1636"/>
      <c r="AD30" s="2265" t="str">
        <f>IF(TITLE_DATE_PR_CHANGE="",IF(TITLE_DATE_PR="","",TITLE_DATE_PR),TITLE_DATE_PR_CHANGE)</f>
        <v>46009</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417/01-21</v>
      </c>
      <c r="W31" s="2252"/>
      <c r="X31" s="2252"/>
      <c r="Y31" s="2252"/>
      <c r="Z31" s="2252"/>
      <c r="AA31" s="2252"/>
      <c r="AB31" s="2252"/>
      <c r="AC31" s="1636"/>
      <c r="AD31" s="2252" t="str">
        <f>IF(TITLE_NUMBER_PR_CHANGE="",IF(TITLE_NUMBER_PR="","",TITLE_NUMBER_PR),TITLE_NUMBER_PR_CHANGE)</f>
        <v>417/01-21</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https://tarif.admtyumen.ru/OIGV/tarif/actions/npa.htm</v>
      </c>
      <c r="W32" s="2252"/>
      <c r="X32" s="2252"/>
      <c r="Y32" s="2252"/>
      <c r="Z32" s="2252"/>
      <c r="AA32" s="2252"/>
      <c r="AB32" s="2252"/>
      <c r="AC32" s="1636"/>
      <c r="AD32" s="2252" t="str">
        <f>IF(TITLE_IST_PUB_CHANGE="",IF(TITLE_IST_PUB="","",TITLE_IST_PUB),TITLE_IST_PUB_CHANGE)</f>
        <v>https://tarif.admtyumen.ru/OIGV/tarif/actions/npa.htm</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46009</v>
      </c>
      <c r="W34" s="2265"/>
      <c r="X34" s="2265"/>
      <c r="Y34" s="2265"/>
      <c r="Z34" s="2265"/>
      <c r="AA34" s="2265"/>
      <c r="AB34" s="2265"/>
      <c r="AC34" s="1636"/>
      <c r="AD34" s="2265" t="str">
        <f>IF(TITLE_DATE_PR_CHANGE="",IF(TITLE_DATE_PR="","",TITLE_DATE_PR),TITLE_DATE_PR_CHANGE)</f>
        <v>46009</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417/01-21</v>
      </c>
      <c r="W35" s="2252"/>
      <c r="X35" s="2252"/>
      <c r="Y35" s="2252"/>
      <c r="Z35" s="2252"/>
      <c r="AA35" s="2252"/>
      <c r="AB35" s="2252"/>
      <c r="AC35" s="1636"/>
      <c r="AD35" s="2252" t="str">
        <f>IF(TITLE_NUMBER_PR_CHANGE="",IF(TITLE_NUMBER_PR="","",TITLE_NUMBER_PR),TITLE_NUMBER_PR_CHANGE)</f>
        <v>417/01-21</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452</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137</v>
      </c>
      <c r="C41" s="1267" t="s">
        <v>138</v>
      </c>
      <c r="D41" s="1267" t="s">
        <v>139</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111</v>
      </c>
      <c r="T42" s="1256" t="s">
        <v>112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218</v>
      </c>
      <c r="B54" s="1268" t="s">
        <v>219</v>
      </c>
      <c r="C54" s="1268" t="s">
        <v>220</v>
      </c>
      <c r="D54" s="1975"/>
      <c r="E54" s="2291"/>
      <c r="F54" s="2291"/>
      <c r="G54" s="2290"/>
      <c r="H54" s="1975"/>
      <c r="I54" s="1975"/>
      <c r="J54" s="1975"/>
      <c r="K54" s="1975"/>
      <c r="L54" s="1381"/>
      <c r="M54" s="1611"/>
      <c r="N54" s="1611"/>
      <c r="O54" s="1636"/>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218</v>
      </c>
      <c r="B55" s="1268" t="s">
        <v>219</v>
      </c>
      <c r="C55" s="1975"/>
      <c r="D55" s="1975"/>
      <c r="E55" s="2291"/>
      <c r="F55" s="2290"/>
      <c r="G55" s="1975"/>
      <c r="H55" s="1975"/>
      <c r="I55" s="1975"/>
      <c r="J55" s="1975"/>
      <c r="K55" s="1975"/>
      <c r="L55" s="1381"/>
      <c r="M55" s="1976"/>
      <c r="N55" s="1976"/>
      <c r="O55" s="1636"/>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218</v>
      </c>
      <c r="B56" s="1268"/>
      <c r="C56" s="1268"/>
      <c r="D56" s="1268"/>
      <c r="E56" s="2290"/>
      <c r="F56" s="1268"/>
      <c r="G56" s="1268"/>
      <c r="H56" s="1268"/>
      <c r="I56" s="1268"/>
      <c r="J56" s="1268"/>
      <c r="K56" s="1268"/>
      <c r="L56" s="1311"/>
      <c r="M56" s="1976"/>
      <c r="N56" s="1976"/>
      <c r="O56" s="1636"/>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173</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E02C52-98BD-3212-299F-0.54ED89C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326"/>
      <c r="W8" s="752"/>
      <c r="X8" s="326"/>
      <c r="Y8" s="385"/>
      <c r="Z8" s="2266"/>
      <c r="AA8" s="2108" t="s">
        <v>63</v>
      </c>
      <c r="AB8" s="2266"/>
      <c r="AC8" s="2108" t="s">
        <v>63</v>
      </c>
      <c r="AD8" s="326"/>
      <c r="AE8" s="752"/>
      <c r="AF8" s="326"/>
      <c r="AG8" s="385"/>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417/01-21</v>
      </c>
      <c r="W31" s="2252"/>
      <c r="X31" s="2252"/>
      <c r="Y31" s="2252"/>
      <c r="Z31" s="2252"/>
      <c r="AA31" s="2252"/>
      <c r="AB31" s="2252"/>
      <c r="AC31" s="327"/>
      <c r="AD31" s="2252" t="str">
        <f>IF(TITLE_NUMBER_PR_CHANGE="",IF(TITLE_NUMBER_PR="","",TITLE_NUMBER_PR),TITLE_NUMBER_PR_CHANGE)</f>
        <v>417/01-21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417/01-21</v>
      </c>
      <c r="W35" s="2252"/>
      <c r="X35" s="2252"/>
      <c r="Y35" s="2252"/>
      <c r="Z35" s="2252"/>
      <c r="AA35" s="2252"/>
      <c r="AB35" s="2252"/>
      <c r="AC35" s="327"/>
      <c r="AD35" s="2252" t="str">
        <f>IF(TITLE_NUMBER_PR_CHANGE="",IF(TITLE_NUMBER_PR="","",TITLE_NUMBER_PR),TITLE_NUMBER_PR_CHANGE)</f>
        <v>417/01-21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92"/>
      <c r="Y39" s="2292"/>
      <c r="Z39" s="2276"/>
      <c r="AA39" s="2276"/>
      <c r="AB39" s="2277"/>
      <c r="AC39" s="2278" t="s">
        <v>433</v>
      </c>
      <c r="AD39" s="2275" t="s">
        <v>432</v>
      </c>
      <c r="AE39" s="2276"/>
      <c r="AF39" s="2292"/>
      <c r="AG39" s="2292"/>
      <c r="AH39" s="2276"/>
      <c r="AI39" s="2276"/>
      <c r="AJ39" s="2277"/>
      <c r="AK39" s="2278" t="s">
        <v>434</v>
      </c>
      <c r="AL39" s="2281" t="s">
        <v>435</v>
      </c>
      <c r="AM39" s="2128"/>
      <c r="AS39" s="1156">
        <v>14</v>
      </c>
    </row>
    <row customHeight="1" ht="24">
      <c r="Q40" s="377"/>
      <c r="R40" s="377"/>
      <c r="S40" s="2274"/>
      <c r="T40" s="2210"/>
      <c r="U40" s="1032"/>
      <c r="V40" s="2293" t="s">
        <v>436</v>
      </c>
      <c r="W40" s="2295" t="s">
        <v>437</v>
      </c>
      <c r="X40" s="1377" t="s">
        <v>438</v>
      </c>
      <c r="Y40" s="1377"/>
      <c r="Z40" s="2270" t="s">
        <v>439</v>
      </c>
      <c r="AA40" s="2270"/>
      <c r="AB40" s="2264"/>
      <c r="AC40" s="2279"/>
      <c r="AD40" s="2293" t="s">
        <v>436</v>
      </c>
      <c r="AE40" s="2295" t="s">
        <v>437</v>
      </c>
      <c r="AF40" s="1377" t="s">
        <v>438</v>
      </c>
      <c r="AG40" s="1377"/>
      <c r="AH40" s="2270" t="s">
        <v>439</v>
      </c>
      <c r="AI40" s="2270"/>
      <c r="AJ40" s="2264"/>
      <c r="AK40" s="2279"/>
      <c r="AL40" s="2282"/>
      <c r="AM40" s="2128"/>
      <c r="AS40" s="1156">
        <v>23</v>
      </c>
    </row>
    <row s="1267" customFormat="1" customHeight="1" ht="24">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M41" s="1363"/>
      <c r="N41" s="1363"/>
      <c r="O41" s="1363"/>
      <c r="P41" s="1329"/>
      <c r="Q41" s="377"/>
      <c r="R41" s="377"/>
      <c r="S41" s="2274"/>
      <c r="T41" s="2210"/>
      <c r="U41" s="303"/>
      <c r="V41" s="2294"/>
      <c r="W41" s="2296"/>
      <c r="X41" s="1374" t="s">
        <v>447</v>
      </c>
      <c r="Y41" s="1374" t="s">
        <v>448</v>
      </c>
      <c r="Z41" s="1335" t="s">
        <v>449</v>
      </c>
      <c r="AA41" s="2271" t="s">
        <v>450</v>
      </c>
      <c r="AB41" s="2272"/>
      <c r="AC41" s="2280"/>
      <c r="AD41" s="2294"/>
      <c r="AE41" s="2296"/>
      <c r="AF41" s="1374" t="s">
        <v>447</v>
      </c>
      <c r="AG41" s="1374" t="s">
        <v>448</v>
      </c>
      <c r="AH41" s="1335" t="s">
        <v>449</v>
      </c>
      <c r="AI41" s="2271" t="s">
        <v>450</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200</v>
      </c>
      <c r="B44" s="1364" t="s">
        <v>201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200</v>
      </c>
      <c r="B45" s="1364" t="s">
        <v>201</v>
      </c>
      <c r="C45" s="1364" t="s">
        <v>202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200</v>
      </c>
      <c r="B46" s="1364" t="s">
        <v>201</v>
      </c>
      <c r="C46" s="1364" t="s">
        <v>202</v>
      </c>
      <c r="D46" s="1364" t="s">
        <v>203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200</v>
      </c>
      <c r="B47" s="1364" t="s">
        <v>201</v>
      </c>
      <c r="C47" s="1364" t="s">
        <v>202</v>
      </c>
      <c r="D47" s="1364" t="s">
        <v>203</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200</v>
      </c>
      <c r="B48" s="1364" t="s">
        <v>201</v>
      </c>
      <c r="C48" s="1364" t="s">
        <v>202</v>
      </c>
      <c r="D48" s="1364" t="s">
        <v>203</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200</v>
      </c>
      <c r="B49" s="1364" t="s">
        <v>201</v>
      </c>
      <c r="C49" s="1364" t="s">
        <v>202</v>
      </c>
      <c r="D49" s="1364" t="s">
        <v>203</v>
      </c>
      <c r="E49" s="2260"/>
      <c r="F49" s="2260"/>
      <c r="G49" s="2260"/>
      <c r="H49" s="2260"/>
      <c r="I49" s="2287"/>
      <c r="J49" s="2287"/>
      <c r="K49" s="2257" t="str">
        <f>J48&amp;".1"</f>
        <v>....1.1.1</v>
      </c>
      <c r="L49" s="1365" t="s">
        <v>415</v>
      </c>
      <c r="P49" s="2258"/>
      <c r="Q49" s="2258"/>
      <c r="R49" s="358">
        <v>1</v>
      </c>
      <c r="S49" s="1337" t="str">
        <f>$K49</f>
        <v>....1.1.1</v>
      </c>
      <c r="T49" s="1348"/>
      <c r="U49" s="301"/>
      <c r="V49" s="326"/>
      <c r="W49" s="752"/>
      <c r="X49" s="326"/>
      <c r="Y49" s="385"/>
      <c r="Z49" s="2266"/>
      <c r="AA49" s="2108" t="s">
        <v>63</v>
      </c>
      <c r="AB49" s="2266"/>
      <c r="AC49" s="2108" t="s">
        <v>63</v>
      </c>
      <c r="AD49" s="326"/>
      <c r="AE49" s="752"/>
      <c r="AF49" s="326"/>
      <c r="AG49" s="385"/>
      <c r="AH49" s="2266"/>
      <c r="AI49" s="2108" t="s">
        <v>63</v>
      </c>
      <c r="AJ49" s="2288"/>
      <c r="AK49" s="2108" t="s">
        <v>63</v>
      </c>
      <c r="AL49" s="1349"/>
      <c r="AM49" s="2254" t="s">
        <v>416</v>
      </c>
      <c r="AN49" s="512">
        <f>STRCHECKDATE(V50:AL50)</f>
      </c>
      <c r="AO49" s="501"/>
      <c r="AP49" s="501" t="str">
        <f>IF(T49="","",T49)</f>
        <v/>
      </c>
      <c r="AQ49" s="501"/>
      <c r="AR49" s="501"/>
      <c r="AS49" s="1156">
        <v>21</v>
      </c>
    </row>
    <row customHeight="1" ht="1.05">
      <c r="A50" s="1364" t="s">
        <v>200</v>
      </c>
      <c r="B50" s="1364" t="s">
        <v>201</v>
      </c>
      <c r="C50" s="1364" t="s">
        <v>202</v>
      </c>
      <c r="D50" s="1364" t="s">
        <v>203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200</v>
      </c>
      <c r="B51" s="1364" t="s">
        <v>201</v>
      </c>
      <c r="C51" s="1364" t="s">
        <v>202</v>
      </c>
      <c r="D51" s="1364" t="s">
        <v>203</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200</v>
      </c>
      <c r="B52" s="1364" t="s">
        <v>201</v>
      </c>
      <c r="C52" s="1364" t="s">
        <v>202</v>
      </c>
      <c r="D52" s="1364" t="s">
        <v>203</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200</v>
      </c>
      <c r="B53" s="1364" t="s">
        <v>201</v>
      </c>
      <c r="C53" s="1364" t="s">
        <v>202</v>
      </c>
      <c r="D53" s="1364" t="s">
        <v>203</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200</v>
      </c>
      <c r="B54" s="1344" t="s">
        <v>201</v>
      </c>
      <c r="C54" s="1344" t="s">
        <v>202</v>
      </c>
      <c r="D54" s="1315"/>
      <c r="E54" s="2260"/>
      <c r="F54" s="2260"/>
      <c r="G54" s="2259"/>
      <c r="H54" s="1315"/>
      <c r="I54" s="1315"/>
      <c r="J54" s="1315"/>
      <c r="K54" s="1315"/>
      <c r="L54" s="1340"/>
      <c r="M54" s="1316"/>
      <c r="N54" s="1316"/>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200</v>
      </c>
      <c r="B55" s="1344" t="s">
        <v>201</v>
      </c>
      <c r="C55" s="1315"/>
      <c r="D55" s="1315"/>
      <c r="E55" s="2260"/>
      <c r="F55" s="2259"/>
      <c r="G55" s="1315"/>
      <c r="H55" s="1315"/>
      <c r="I55" s="1315"/>
      <c r="J55" s="1315"/>
      <c r="K55" s="1315"/>
      <c r="L55" s="1340"/>
      <c r="M55" s="1322"/>
      <c r="N55" s="1322"/>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200</v>
      </c>
      <c r="B56" s="1344"/>
      <c r="C56" s="1344"/>
      <c r="D56" s="1344"/>
      <c r="E56" s="2259"/>
      <c r="F56" s="1344"/>
      <c r="G56" s="1344"/>
      <c r="H56" s="1344"/>
      <c r="I56" s="1344"/>
      <c r="J56" s="1344"/>
      <c r="K56" s="1344"/>
      <c r="L56" s="1347"/>
      <c r="M56" s="1322"/>
      <c r="N56" s="1322"/>
      <c r="O56" s="519"/>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173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C115EA-952F-5BC2-D5BF-0.12E5E5A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417/01-21</v>
      </c>
      <c r="W31" s="2252"/>
      <c r="X31" s="2252"/>
      <c r="Y31" s="2252"/>
      <c r="Z31" s="2252"/>
      <c r="AA31" s="2252"/>
      <c r="AB31" s="2252"/>
      <c r="AC31" s="327"/>
      <c r="AD31" s="2252" t="str">
        <f>IF(TITLE_NUMBER_PR_CHANGE="",IF(TITLE_NUMBER_PR="","",TITLE_NUMBER_PR),TITLE_NUMBER_PR_CHANGE)</f>
        <v>417/01-21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417/01-21</v>
      </c>
      <c r="W35" s="2252"/>
      <c r="X35" s="2252"/>
      <c r="Y35" s="2252"/>
      <c r="Z35" s="2252"/>
      <c r="AA35" s="2252"/>
      <c r="AB35" s="2252"/>
      <c r="AC35" s="327"/>
      <c r="AD35" s="2252" t="str">
        <f>IF(TITLE_NUMBER_PR_CHANGE="",IF(TITLE_NUMBER_PR="","",TITLE_NUMBER_PR),TITLE_NUMBER_PR_CHANGE)</f>
        <v>417/01-21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455</v>
      </c>
      <c r="AE40" s="2284"/>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176</v>
      </c>
      <c r="B44" s="1364" t="s">
        <v>177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176</v>
      </c>
      <c r="B45" s="1364" t="s">
        <v>177</v>
      </c>
      <c r="C45" s="1364" t="s">
        <v>178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176</v>
      </c>
      <c r="B46" s="1364" t="s">
        <v>177</v>
      </c>
      <c r="C46" s="1364" t="s">
        <v>178</v>
      </c>
      <c r="D46" s="1364" t="s">
        <v>179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176</v>
      </c>
      <c r="B47" s="1344" t="s">
        <v>177</v>
      </c>
      <c r="C47" s="1344" t="s">
        <v>178</v>
      </c>
      <c r="D47" s="1344" t="s">
        <v>179</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176</v>
      </c>
      <c r="B48" s="1364" t="s">
        <v>177</v>
      </c>
      <c r="C48" s="1364" t="s">
        <v>178</v>
      </c>
      <c r="D48" s="1364" t="s">
        <v>179</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176</v>
      </c>
      <c r="B49" s="1364" t="s">
        <v>177</v>
      </c>
      <c r="C49" s="1364" t="s">
        <v>178</v>
      </c>
      <c r="D49" s="1364" t="s">
        <v>179</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456</v>
      </c>
      <c r="AN49" s="512">
        <f>STRCHECKDATE(V50:AL50)</f>
      </c>
      <c r="AO49" s="501"/>
      <c r="AP49" s="501" t="str">
        <f>IF(T49="","",T49)</f>
        <v/>
      </c>
      <c r="AQ49" s="501"/>
      <c r="AR49" s="501"/>
      <c r="AS49" s="1156">
        <v>21</v>
      </c>
    </row>
    <row customHeight="1" ht="1.05">
      <c r="A50" s="1364" t="s">
        <v>176</v>
      </c>
      <c r="B50" s="1364" t="s">
        <v>177</v>
      </c>
      <c r="C50" s="1364" t="s">
        <v>178</v>
      </c>
      <c r="D50" s="1364" t="s">
        <v>179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176</v>
      </c>
      <c r="B51" s="1364" t="s">
        <v>177</v>
      </c>
      <c r="C51" s="1364" t="s">
        <v>178</v>
      </c>
      <c r="D51" s="1364" t="s">
        <v>179</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176</v>
      </c>
      <c r="B52" s="1364" t="s">
        <v>177</v>
      </c>
      <c r="C52" s="1364" t="s">
        <v>178</v>
      </c>
      <c r="D52" s="1364" t="s">
        <v>179</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176</v>
      </c>
      <c r="B53" s="1364" t="s">
        <v>177</v>
      </c>
      <c r="C53" s="1364" t="s">
        <v>178</v>
      </c>
      <c r="D53" s="1364" t="s">
        <v>179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176</v>
      </c>
      <c r="B54" s="1344" t="s">
        <v>177</v>
      </c>
      <c r="C54" s="1344" t="s">
        <v>178</v>
      </c>
      <c r="D54" s="1315"/>
      <c r="E54" s="2260"/>
      <c r="F54" s="2260"/>
      <c r="G54" s="2259"/>
      <c r="H54" s="1315"/>
      <c r="I54" s="1315"/>
      <c r="J54" s="1315"/>
      <c r="K54" s="1315"/>
      <c r="L54" s="1340"/>
      <c r="M54" s="1316"/>
      <c r="N54" s="1316"/>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176</v>
      </c>
      <c r="B55" s="1344" t="s">
        <v>177</v>
      </c>
      <c r="C55" s="1315"/>
      <c r="D55" s="1315"/>
      <c r="E55" s="2260"/>
      <c r="F55" s="2259"/>
      <c r="G55" s="1315"/>
      <c r="H55" s="1315"/>
      <c r="I55" s="1315"/>
      <c r="J55" s="1315"/>
      <c r="K55" s="1315"/>
      <c r="L55" s="1340"/>
      <c r="M55" s="1322"/>
      <c r="N55" s="1322"/>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176</v>
      </c>
      <c r="B56" s="1344"/>
      <c r="C56" s="1344"/>
      <c r="D56" s="1344"/>
      <c r="E56" s="2259"/>
      <c r="F56" s="1344"/>
      <c r="G56" s="1344"/>
      <c r="H56" s="1344"/>
      <c r="I56" s="1344"/>
      <c r="J56" s="1344"/>
      <c r="K56" s="1344"/>
      <c r="L56" s="1347"/>
      <c r="M56" s="1322"/>
      <c r="N56" s="1322"/>
      <c r="O56" s="519"/>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173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92DDD8-2F2C-7A4A-43D7-0.2A375C6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405</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407</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408</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409</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412</v>
      </c>
      <c r="M7" s="538"/>
      <c r="N7" s="1367"/>
      <c r="P7" s="2258"/>
      <c r="Q7" s="2258">
        <v>1</v>
      </c>
      <c r="R7" s="1643"/>
      <c r="S7" s="2008">
        <f>$J7</f>
      </c>
      <c r="T7" s="287" t="s">
        <v>413</v>
      </c>
      <c r="U7" s="301"/>
      <c r="V7" s="2306"/>
      <c r="W7" s="2306"/>
      <c r="X7" s="2306"/>
      <c r="Y7" s="2306"/>
      <c r="Z7" s="2306"/>
      <c r="AA7" s="2306"/>
      <c r="AB7" s="2306"/>
      <c r="AC7" s="2306"/>
      <c r="AD7" s="2306"/>
      <c r="AE7" s="2306"/>
      <c r="AF7" s="2306"/>
      <c r="AG7" s="2306"/>
      <c r="AH7" s="2306"/>
      <c r="AI7" s="2306"/>
      <c r="AJ7" s="2306"/>
      <c r="AK7" s="2306"/>
      <c r="AL7" s="2306"/>
      <c r="AM7" s="2011" t="s">
        <v>414</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415</v>
      </c>
      <c r="M8" s="538"/>
      <c r="N8" s="1367"/>
      <c r="O8" s="1367"/>
      <c r="P8" s="2258"/>
      <c r="Q8" s="2258"/>
      <c r="R8" s="358">
        <v>1</v>
      </c>
      <c r="S8" s="2010">
        <f>$K8</f>
      </c>
      <c r="T8" s="2015"/>
      <c r="U8" s="2016"/>
      <c r="V8" s="2017"/>
      <c r="W8" s="1350"/>
      <c r="X8" s="2017"/>
      <c r="Y8" s="2018"/>
      <c r="Z8" s="2307"/>
      <c r="AA8" s="2113" t="s">
        <v>63</v>
      </c>
      <c r="AB8" s="2307"/>
      <c r="AC8" s="2113" t="s">
        <v>63</v>
      </c>
      <c r="AD8" s="2017"/>
      <c r="AE8" s="1350"/>
      <c r="AF8" s="2017"/>
      <c r="AG8" s="2018"/>
      <c r="AH8" s="2307"/>
      <c r="AI8" s="2113" t="s">
        <v>63</v>
      </c>
      <c r="AJ8" s="2307"/>
      <c r="AK8" s="2113" t="s">
        <v>63</v>
      </c>
      <c r="AL8" s="1350"/>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417/01-21</v>
      </c>
      <c r="W31" s="2252"/>
      <c r="X31" s="2252"/>
      <c r="Y31" s="2252"/>
      <c r="Z31" s="2252"/>
      <c r="AA31" s="2252"/>
      <c r="AB31" s="2252"/>
      <c r="AC31" s="327"/>
      <c r="AD31" s="2252" t="str">
        <f>IF(TITLE_NUMBER_PR_CHANGE="",IF(TITLE_NUMBER_PR="","",TITLE_NUMBER_PR),TITLE_NUMBER_PR_CHANGE)</f>
        <v>417/01-21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417/01-21</v>
      </c>
      <c r="W35" s="2252"/>
      <c r="X35" s="2252"/>
      <c r="Y35" s="2252"/>
      <c r="Z35" s="2252"/>
      <c r="AA35" s="2252"/>
      <c r="AB35" s="2252"/>
      <c r="AC35" s="327"/>
      <c r="AD35" s="2252" t="str">
        <f>IF(TITLE_NUMBER_PR_CHANGE="",IF(TITLE_NUMBER_PR="","",TITLE_NUMBER_PR),TITLE_NUMBER_PR_CHANGE)</f>
        <v>417/01-21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455</v>
      </c>
      <c r="AE40" s="2284"/>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188</v>
      </c>
      <c r="B44" s="1364" t="s">
        <v>189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188</v>
      </c>
      <c r="B45" s="1364" t="s">
        <v>189</v>
      </c>
      <c r="C45" s="1364" t="s">
        <v>190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188</v>
      </c>
      <c r="B46" s="1364" t="s">
        <v>189</v>
      </c>
      <c r="C46" s="1364" t="s">
        <v>190</v>
      </c>
      <c r="D46" s="1364" t="s">
        <v>191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188</v>
      </c>
      <c r="B47" s="1344" t="s">
        <v>189</v>
      </c>
      <c r="C47" s="1344" t="s">
        <v>190</v>
      </c>
      <c r="D47" s="1344" t="s">
        <v>191</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188</v>
      </c>
      <c r="B48" s="1364" t="s">
        <v>189</v>
      </c>
      <c r="C48" s="1364" t="s">
        <v>190</v>
      </c>
      <c r="D48" s="1364" t="s">
        <v>191</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188</v>
      </c>
      <c r="B49" s="1364" t="s">
        <v>189</v>
      </c>
      <c r="C49" s="1364" t="s">
        <v>190</v>
      </c>
      <c r="D49" s="1364" t="s">
        <v>191</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456</v>
      </c>
      <c r="AN49" s="512">
        <f>STRCHECKDATE(V50:AL50)</f>
      </c>
      <c r="AO49" s="501"/>
      <c r="AP49" s="501" t="str">
        <f>IF(T49="","",T49)</f>
        <v/>
      </c>
      <c r="AQ49" s="501"/>
      <c r="AR49" s="501"/>
      <c r="AS49" s="1156">
        <v>21</v>
      </c>
    </row>
    <row customHeight="1" ht="1.05">
      <c r="A50" s="1364" t="s">
        <v>188</v>
      </c>
      <c r="B50" s="1364" t="s">
        <v>189</v>
      </c>
      <c r="C50" s="1364" t="s">
        <v>190</v>
      </c>
      <c r="D50" s="1364" t="s">
        <v>191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188</v>
      </c>
      <c r="B51" s="1364" t="s">
        <v>189</v>
      </c>
      <c r="C51" s="1364" t="s">
        <v>190</v>
      </c>
      <c r="D51" s="1364" t="s">
        <v>191</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188</v>
      </c>
      <c r="B52" s="1364" t="s">
        <v>189</v>
      </c>
      <c r="C52" s="1364" t="s">
        <v>190</v>
      </c>
      <c r="D52" s="1364" t="s">
        <v>191</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188</v>
      </c>
      <c r="B53" s="1364" t="s">
        <v>189</v>
      </c>
      <c r="C53" s="1364" t="s">
        <v>190</v>
      </c>
      <c r="D53" s="1364" t="s">
        <v>191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188</v>
      </c>
      <c r="B54" s="1344" t="s">
        <v>189</v>
      </c>
      <c r="C54" s="1344" t="s">
        <v>190</v>
      </c>
      <c r="D54" s="1315"/>
      <c r="E54" s="2260"/>
      <c r="F54" s="2260"/>
      <c r="G54" s="2259"/>
      <c r="H54" s="1315"/>
      <c r="I54" s="1315"/>
      <c r="J54" s="1315"/>
      <c r="K54" s="1315"/>
      <c r="L54" s="1340"/>
      <c r="M54" s="1316"/>
      <c r="N54" s="1316"/>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188</v>
      </c>
      <c r="B55" s="1344" t="s">
        <v>189</v>
      </c>
      <c r="C55" s="1315"/>
      <c r="D55" s="1315"/>
      <c r="E55" s="2260"/>
      <c r="F55" s="2259"/>
      <c r="G55" s="1315"/>
      <c r="H55" s="1315"/>
      <c r="I55" s="1315"/>
      <c r="J55" s="1315"/>
      <c r="K55" s="1315"/>
      <c r="L55" s="1340"/>
      <c r="M55" s="1322"/>
      <c r="N55" s="1322"/>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188</v>
      </c>
      <c r="B56" s="1344"/>
      <c r="C56" s="1344"/>
      <c r="D56" s="1344"/>
      <c r="E56" s="2259"/>
      <c r="F56" s="1344"/>
      <c r="G56" s="1344"/>
      <c r="H56" s="1344"/>
      <c r="I56" s="1344"/>
      <c r="J56" s="1344"/>
      <c r="K56" s="1344"/>
      <c r="L56" s="1347"/>
      <c r="M56" s="1322"/>
      <c r="N56" s="1322"/>
      <c r="O56" s="519"/>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173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FB5E8E-0DA6-7071-EFF2-0.066E2C2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125</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170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171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172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46009</v>
      </c>
      <c r="W30" s="2265"/>
      <c r="X30" s="2265"/>
      <c r="Y30" s="2265"/>
      <c r="Z30" s="2265"/>
      <c r="AA30" s="2265"/>
      <c r="AB30" s="2265"/>
      <c r="AC30" s="327"/>
      <c r="AD30" s="2265" t="str">
        <f>IF(TITLE_DATE_PR_CHANGE="",IF(TITLE_DATE_PR="","",TITLE_DATE_PR),TITLE_DATE_PR_CHANGE)</f>
        <v>46009</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417/01-21</v>
      </c>
      <c r="W31" s="2252"/>
      <c r="X31" s="2252"/>
      <c r="Y31" s="2252"/>
      <c r="Z31" s="2252"/>
      <c r="AA31" s="2252"/>
      <c r="AB31" s="2252"/>
      <c r="AC31" s="327"/>
      <c r="AD31" s="2252" t="str">
        <f>IF(TITLE_NUMBER_PR_CHANGE="",IF(TITLE_NUMBER_PR="","",TITLE_NUMBER_PR),TITLE_NUMBER_PR_CHANGE)</f>
        <v>417/01-21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46009</v>
      </c>
      <c r="W34" s="2265"/>
      <c r="X34" s="2265"/>
      <c r="Y34" s="2265"/>
      <c r="Z34" s="2265"/>
      <c r="AA34" s="2265"/>
      <c r="AB34" s="2265"/>
      <c r="AC34" s="327"/>
      <c r="AD34" s="2265" t="str">
        <f>IF(TITLE_DATE_PR_CHANGE="",IF(TITLE_DATE_PR="","",TITLE_DATE_PR),TITLE_DATE_PR_CHANGE)</f>
        <v>46009</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417/01-21</v>
      </c>
      <c r="W35" s="2252"/>
      <c r="X35" s="2252"/>
      <c r="Y35" s="2252"/>
      <c r="Z35" s="2252"/>
      <c r="AA35" s="2252"/>
      <c r="AB35" s="2252"/>
      <c r="AC35" s="327"/>
      <c r="AD35" s="2252" t="str">
        <f>IF(TITLE_NUMBER_PR_CHANGE="",IF(TITLE_NUMBER_PR="","",TITLE_NUMBER_PR),TITLE_NUMBER_PR_CHANGE)</f>
        <v>417/01-21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455</v>
      </c>
      <c r="AE40" s="2284"/>
      <c r="AF40" s="2263" t="s">
        <v>438</v>
      </c>
      <c r="AG40" s="2264"/>
      <c r="AH40" s="2263" t="s">
        <v>439</v>
      </c>
      <c r="AI40" s="2270"/>
      <c r="AJ40" s="2264"/>
      <c r="AK40" s="2279"/>
      <c r="AL40" s="2282"/>
      <c r="AM40" s="2128"/>
      <c r="AS40" s="1156">
        <v>34</v>
      </c>
    </row>
    <row customHeight="1" ht="35.699999999999996">
      <c r="A41" s="1371"/>
      <c r="B41" s="1371" t="s">
        <v>137</v>
      </c>
      <c r="C41" s="1371" t="s">
        <v>138</v>
      </c>
      <c r="D41" s="1371" t="s">
        <v>139</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111</v>
      </c>
      <c r="T42" s="1256" t="s">
        <v>112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125</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194</v>
      </c>
      <c r="B47" s="1344" t="s">
        <v>195</v>
      </c>
      <c r="C47" s="1344" t="s">
        <v>196</v>
      </c>
      <c r="D47" s="1344" t="s">
        <v>197</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194</v>
      </c>
      <c r="B48" s="1364" t="s">
        <v>195</v>
      </c>
      <c r="C48" s="1364" t="s">
        <v>196</v>
      </c>
      <c r="D48" s="1364" t="s">
        <v>197</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194</v>
      </c>
      <c r="B49" s="1364" t="s">
        <v>195</v>
      </c>
      <c r="C49" s="1364" t="s">
        <v>196</v>
      </c>
      <c r="D49" s="1364" t="s">
        <v>197</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456</v>
      </c>
      <c r="AN49" s="512">
        <f>STRCHECKDATE(V50:AL50)</f>
      </c>
      <c r="AO49" s="501"/>
      <c r="AP49" s="501" t="str">
        <f>IF(T49="","",T49)</f>
        <v/>
      </c>
      <c r="AQ49" s="501"/>
      <c r="AR49" s="501"/>
      <c r="AS49" s="1156">
        <v>21</v>
      </c>
    </row>
    <row customHeight="1" ht="0">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194</v>
      </c>
      <c r="B51" s="1364" t="s">
        <v>195</v>
      </c>
      <c r="C51" s="1364" t="s">
        <v>196</v>
      </c>
      <c r="D51" s="1364" t="s">
        <v>197</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194</v>
      </c>
      <c r="B52" s="1364" t="s">
        <v>195</v>
      </c>
      <c r="C52" s="1364" t="s">
        <v>196</v>
      </c>
      <c r="D52" s="1364" t="s">
        <v>197</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170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194</v>
      </c>
      <c r="B55" s="1344" t="s">
        <v>195</v>
      </c>
      <c r="C55" s="1315"/>
      <c r="D55" s="1315"/>
      <c r="E55" s="2260"/>
      <c r="F55" s="2259"/>
      <c r="G55" s="1315"/>
      <c r="H55" s="1315"/>
      <c r="I55" s="1315"/>
      <c r="J55" s="1315"/>
      <c r="K55" s="1315"/>
      <c r="L55" s="1340"/>
      <c r="M55" s="1322"/>
      <c r="N55" s="1322"/>
      <c r="P55" s="1317"/>
      <c r="Q55" s="1318"/>
      <c r="R55" s="1317"/>
      <c r="S55" s="1323"/>
      <c r="T55" s="1326" t="s">
        <v>171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194</v>
      </c>
      <c r="B56" s="1344"/>
      <c r="C56" s="1344"/>
      <c r="D56" s="1344"/>
      <c r="E56" s="2259"/>
      <c r="F56" s="1344"/>
      <c r="G56" s="1344"/>
      <c r="H56" s="1344"/>
      <c r="I56" s="1344"/>
      <c r="J56" s="1344"/>
      <c r="K56" s="1344"/>
      <c r="L56" s="1347"/>
      <c r="M56" s="1322"/>
      <c r="N56" s="1322"/>
      <c r="O56" s="519"/>
      <c r="P56" s="381"/>
      <c r="Q56" s="1345"/>
      <c r="R56" s="381"/>
      <c r="S56" s="1323"/>
      <c r="T56" s="1326" t="s">
        <v>172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173</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2D21B5-799B-5A19-1413-0.77D52304}"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125</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402</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403</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404</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405</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406</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407</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408</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409</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412</v>
      </c>
      <c r="N7" s="510"/>
      <c r="O7" s="328"/>
      <c r="Q7" s="2258"/>
      <c r="R7" s="2258">
        <v>1</v>
      </c>
      <c r="S7" s="519"/>
      <c r="T7" s="358"/>
      <c r="U7" s="1337">
        <f>$J7</f>
      </c>
      <c r="V7" s="287" t="s">
        <v>413</v>
      </c>
      <c r="W7" s="301"/>
      <c r="X7" s="2246"/>
      <c r="Y7" s="2247"/>
      <c r="Z7" s="2247"/>
      <c r="AA7" s="2247"/>
      <c r="AB7" s="2247"/>
      <c r="AC7" s="2236"/>
      <c r="AD7" s="2236"/>
      <c r="AE7" s="2236"/>
      <c r="AF7" s="2309"/>
      <c r="AG7" s="2246"/>
      <c r="AH7" s="2247"/>
      <c r="AI7" s="2247"/>
      <c r="AJ7" s="2247"/>
      <c r="AK7" s="2247"/>
      <c r="AL7" s="2247"/>
      <c r="AM7" s="2247"/>
      <c r="AN7" s="2247"/>
      <c r="AO7" s="2247"/>
      <c r="AP7" s="2248"/>
      <c r="AQ7" s="1259" t="s">
        <v>414</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415</v>
      </c>
      <c r="N8" s="510"/>
      <c r="O8" s="328"/>
      <c r="P8" s="328"/>
      <c r="Q8" s="2258"/>
      <c r="R8" s="2258"/>
      <c r="S8" s="2258">
        <v>1</v>
      </c>
      <c r="T8" s="358"/>
      <c r="U8" s="1337">
        <f>$K8</f>
      </c>
      <c r="V8" s="1348"/>
      <c r="W8" s="301"/>
      <c r="X8" s="752"/>
      <c r="Y8" s="752"/>
      <c r="Z8" s="752"/>
      <c r="AA8" s="752"/>
      <c r="AB8" s="1406"/>
      <c r="AC8" s="2266"/>
      <c r="AD8" s="2108" t="s">
        <v>63</v>
      </c>
      <c r="AE8" s="2266"/>
      <c r="AF8" s="2108" t="s">
        <v>63</v>
      </c>
      <c r="AG8" s="1408"/>
      <c r="AH8" s="752"/>
      <c r="AI8" s="752"/>
      <c r="AJ8" s="752"/>
      <c r="AK8" s="1258"/>
      <c r="AL8" s="2266"/>
      <c r="AM8" s="2108" t="s">
        <v>63</v>
      </c>
      <c r="AN8" s="2266"/>
      <c r="AO8" s="2108" t="s">
        <v>63</v>
      </c>
      <c r="AP8" s="326"/>
      <c r="AQ8" s="1308" t="s">
        <v>457</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458</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459</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417</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418</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170</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171</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172</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63</v>
      </c>
      <c r="AN19" s="2268"/>
      <c r="AO19" s="2269" t="s">
        <v>63</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420</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421</v>
      </c>
      <c r="Q26" s="1363"/>
      <c r="R26" s="1372"/>
      <c r="S26" s="1372"/>
      <c r="T26" s="1372"/>
      <c r="U26" s="730"/>
      <c r="V26" s="1161" t="s">
        <v>422</v>
      </c>
      <c r="AD26" s="187" t="s">
        <v>423</v>
      </c>
      <c r="AF26" s="187" t="s">
        <v>424</v>
      </c>
      <c r="AG26" s="1161" t="s">
        <v>422</v>
      </c>
      <c r="AM26" s="187" t="s">
        <v>425</v>
      </c>
      <c r="AO26" s="187" t="s">
        <v>424</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"УСТЭК"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Департамент тарифной и ценовой политики Тюменской области</v>
      </c>
      <c r="Y33" s="2252"/>
      <c r="Z33" s="2252"/>
      <c r="AA33" s="2252"/>
      <c r="AB33" s="2252"/>
      <c r="AC33" s="2252"/>
      <c r="AD33" s="2252"/>
      <c r="AE33" s="2252"/>
      <c r="AF33" s="327"/>
      <c r="AG33" s="2252" t="str">
        <f>IF(TITLE_NAME_OR_PR_CHANGE="",IF(TITLE_NAME_OR_PR="","",TITLE_NAME_OR_PR),TITLE_NAME_OR_PR_CHANGE)</f>
        <v>Департамент тарифной и ценовой политики Тюменской области</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426</v>
      </c>
      <c r="V34" s="2251"/>
      <c r="W34" s="1373"/>
      <c r="X34" s="2265" t="str">
        <f>IF(TITLE_DATE_PR_CHANGE="",IF(TITLE_DATE_PR="","",TITLE_DATE_PR),TITLE_DATE_PR_CHANGE)</f>
        <v>46009</v>
      </c>
      <c r="Y34" s="2265"/>
      <c r="Z34" s="2265"/>
      <c r="AA34" s="2265"/>
      <c r="AB34" s="2265"/>
      <c r="AC34" s="2265"/>
      <c r="AD34" s="2265"/>
      <c r="AE34" s="2265"/>
      <c r="AF34" s="327"/>
      <c r="AG34" s="2265" t="str">
        <f>IF(TITLE_DATE_PR_CHANGE="",IF(TITLE_DATE_PR="","",TITLE_DATE_PR),TITLE_DATE_PR_CHANGE)</f>
        <v>46009</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427</v>
      </c>
      <c r="V35" s="2251"/>
      <c r="W35" s="1373"/>
      <c r="X35" s="2252" t="str">
        <f>IF(TITLE_NUMBER_PR_CHANGE="",IF(TITLE_NUMBER_PR="","",TITLE_NUMBER_PR),TITLE_NUMBER_PR_CHANGE)</f>
        <v>417/01-21</v>
      </c>
      <c r="Y35" s="2252"/>
      <c r="Z35" s="2252"/>
      <c r="AA35" s="2252"/>
      <c r="AB35" s="2252"/>
      <c r="AC35" s="2252"/>
      <c r="AD35" s="2252"/>
      <c r="AE35" s="2252"/>
      <c r="AF35" s="327"/>
      <c r="AG35" s="2252" t="str">
        <f>IF(TITLE_NUMBER_PR_CHANGE="",IF(TITLE_NUMBER_PR="","",TITLE_NUMBER_PR),TITLE_NUMBER_PR_CHANGE)</f>
        <v>417/01-21</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https://tarif.admtyumen.ru/OIGV/tarif/actions/npa.htm</v>
      </c>
      <c r="Y36" s="2252"/>
      <c r="Z36" s="2252"/>
      <c r="AA36" s="2252"/>
      <c r="AB36" s="2252"/>
      <c r="AC36" s="2252"/>
      <c r="AD36" s="2252"/>
      <c r="AE36" s="2252"/>
      <c r="AF36" s="327"/>
      <c r="AG36" s="2252" t="str">
        <f>IF(TITLE_IST_PUB_CHANGE="",IF(TITLE_IST_PUB="","",TITLE_IST_PUB),TITLE_IST_PUB_CHANGE)</f>
        <v>https://tarif.admtyumen.ru/OIGV/tarif/actions/npa.htm</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428</v>
      </c>
      <c r="V38" s="2251"/>
      <c r="W38" s="1373"/>
      <c r="X38" s="2265" t="str">
        <f>IF(TITLE_DATE_PR_CHANGE="",IF(TITLE_DATE_PR="","",TITLE_DATE_PR),TITLE_DATE_PR_CHANGE)</f>
        <v>46009</v>
      </c>
      <c r="Y38" s="2265"/>
      <c r="Z38" s="2265"/>
      <c r="AA38" s="2265"/>
      <c r="AB38" s="2265"/>
      <c r="AC38" s="2265"/>
      <c r="AD38" s="2265"/>
      <c r="AE38" s="2265"/>
      <c r="AF38" s="327"/>
      <c r="AG38" s="2265" t="str">
        <f>IF(TITLE_DATE_PR_CHANGE="",IF(TITLE_DATE_PR="","",TITLE_DATE_PR),TITLE_DATE_PR_CHANGE)</f>
        <v>46009</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429</v>
      </c>
      <c r="V39" s="2251"/>
      <c r="W39" s="1373"/>
      <c r="X39" s="2252" t="str">
        <f>IF(TITLE_NUMBER_PR_CHANGE="",IF(TITLE_NUMBER_PR="","",TITLE_NUMBER_PR),TITLE_NUMBER_PR_CHANGE)</f>
        <v>417/01-21</v>
      </c>
      <c r="Y39" s="2252"/>
      <c r="Z39" s="2252"/>
      <c r="AA39" s="2252"/>
      <c r="AB39" s="2252"/>
      <c r="AC39" s="2252"/>
      <c r="AD39" s="2252"/>
      <c r="AE39" s="2252"/>
      <c r="AF39" s="327"/>
      <c r="AG39" s="2252" t="str">
        <f>IF(TITLE_NUMBER_PR_CHANGE="",IF(TITLE_NUMBER_PR="","",TITLE_NUMBER_PR),TITLE_NUMBER_PR_CHANGE)</f>
        <v>417/01-21</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430</v>
      </c>
      <c r="AG40" s="327"/>
      <c r="AH40" s="327"/>
      <c r="AI40" s="327"/>
      <c r="AJ40" s="327"/>
      <c r="AK40" s="327"/>
      <c r="AL40" s="327"/>
      <c r="AM40" s="327"/>
      <c r="AN40" s="327"/>
      <c r="AO40" s="279" t="s">
        <v>430</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306</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307</v>
      </c>
      <c r="AW42" s="1156">
        <v>14</v>
      </c>
    </row>
    <row customHeight="1" ht="14.699999999999998">
      <c r="R43" s="377"/>
      <c r="S43" s="377"/>
      <c r="T43" s="377"/>
      <c r="U43" s="2274" t="s">
        <v>90</v>
      </c>
      <c r="V43" s="2210" t="s">
        <v>431</v>
      </c>
      <c r="W43" s="302"/>
      <c r="X43" s="2275" t="s">
        <v>432</v>
      </c>
      <c r="Y43" s="2292"/>
      <c r="Z43" s="2292"/>
      <c r="AA43" s="2292"/>
      <c r="AB43" s="2292"/>
      <c r="AC43" s="2276"/>
      <c r="AD43" s="2276"/>
      <c r="AE43" s="2277"/>
      <c r="AF43" s="2278" t="s">
        <v>433</v>
      </c>
      <c r="AG43" s="2275" t="s">
        <v>432</v>
      </c>
      <c r="AH43" s="2292"/>
      <c r="AI43" s="2292"/>
      <c r="AJ43" s="2292"/>
      <c r="AK43" s="2292"/>
      <c r="AL43" s="2276"/>
      <c r="AM43" s="2276"/>
      <c r="AN43" s="2277"/>
      <c r="AO43" s="2278" t="s">
        <v>434</v>
      </c>
      <c r="AP43" s="2281" t="s">
        <v>435</v>
      </c>
      <c r="AQ43" s="2128"/>
      <c r="AW43" s="1156">
        <v>14</v>
      </c>
    </row>
    <row customHeight="1" ht="35.699999999999996">
      <c r="R44" s="377"/>
      <c r="S44" s="377"/>
      <c r="T44" s="377"/>
      <c r="U44" s="2274"/>
      <c r="V44" s="2210"/>
      <c r="W44" s="1032"/>
      <c r="X44" s="2295" t="s">
        <v>460</v>
      </c>
      <c r="Y44" s="2313" t="s">
        <v>461</v>
      </c>
      <c r="Z44" s="2313"/>
      <c r="AA44" s="2313"/>
      <c r="AB44" s="2313"/>
      <c r="AC44" s="2295" t="s">
        <v>439</v>
      </c>
      <c r="AD44" s="2612"/>
      <c r="AE44" s="2315"/>
      <c r="AF44" s="2279"/>
      <c r="AG44" s="2295" t="s">
        <v>460</v>
      </c>
      <c r="AH44" s="2313" t="s">
        <v>461</v>
      </c>
      <c r="AI44" s="2313"/>
      <c r="AJ44" s="2313"/>
      <c r="AK44" s="2313"/>
      <c r="AL44" s="2295" t="s">
        <v>439</v>
      </c>
      <c r="AM44" s="2612"/>
      <c r="AN44" s="2315"/>
      <c r="AO44" s="2279"/>
      <c r="AP44" s="2282"/>
      <c r="AQ44" s="2128"/>
      <c r="AW44" s="1156">
        <v>34</v>
      </c>
    </row>
    <row customHeight="1" ht="14.699999999999998">
      <c r="R45" s="377"/>
      <c r="S45" s="377"/>
      <c r="T45" s="377"/>
      <c r="U45" s="2274"/>
      <c r="V45" s="2210"/>
      <c r="W45" s="1032"/>
      <c r="X45" s="2326"/>
      <c r="Y45" s="2318" t="s">
        <v>462</v>
      </c>
      <c r="Z45" s="2271" t="s">
        <v>463</v>
      </c>
      <c r="AA45" s="2321"/>
      <c r="AB45" s="2272"/>
      <c r="AC45" s="2296"/>
      <c r="AD45" s="2613"/>
      <c r="AE45" s="2317"/>
      <c r="AF45" s="2279"/>
      <c r="AG45" s="2326"/>
      <c r="AH45" s="2318" t="s">
        <v>462</v>
      </c>
      <c r="AI45" s="2271" t="s">
        <v>463</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464</v>
      </c>
      <c r="AA46" s="2271" t="s">
        <v>465</v>
      </c>
      <c r="AB46" s="2272"/>
      <c r="AC46" s="2318" t="s">
        <v>449</v>
      </c>
      <c r="AD46" s="2322" t="s">
        <v>450</v>
      </c>
      <c r="AE46" s="2323"/>
      <c r="AF46" s="2279"/>
      <c r="AG46" s="2326"/>
      <c r="AH46" s="2319"/>
      <c r="AI46" s="2318" t="s">
        <v>464</v>
      </c>
      <c r="AJ46" s="2271" t="s">
        <v>465</v>
      </c>
      <c r="AK46" s="2272"/>
      <c r="AL46" s="2318" t="s">
        <v>449</v>
      </c>
      <c r="AM46" s="2322" t="s">
        <v>450</v>
      </c>
      <c r="AN46" s="2323"/>
      <c r="AO46" s="2279"/>
      <c r="AP46" s="2282"/>
      <c r="AQ46" s="2128"/>
      <c r="AW46" s="1156">
        <v>26</v>
      </c>
    </row>
    <row customHeight="1" ht="65.25">
      <c r="A47" s="1260"/>
      <c r="B47" s="1260" t="s">
        <v>137</v>
      </c>
      <c r="C47" s="1260" t="s">
        <v>138</v>
      </c>
      <c r="D47" s="1260" t="s">
        <v>139</v>
      </c>
      <c r="E47" s="1311" t="s">
        <v>440</v>
      </c>
      <c r="F47" s="1311" t="s">
        <v>441</v>
      </c>
      <c r="G47" s="1311" t="s">
        <v>442</v>
      </c>
      <c r="H47" s="1311" t="s">
        <v>443</v>
      </c>
      <c r="I47" s="1311" t="s">
        <v>444</v>
      </c>
      <c r="J47" s="1311" t="s">
        <v>445</v>
      </c>
      <c r="K47" s="1311" t="s">
        <v>446</v>
      </c>
      <c r="L47" s="1311" t="s">
        <v>466</v>
      </c>
      <c r="M47" s="1311" t="s">
        <v>421</v>
      </c>
      <c r="R47" s="377"/>
      <c r="S47" s="377"/>
      <c r="T47" s="377"/>
      <c r="U47" s="2274"/>
      <c r="V47" s="2210"/>
      <c r="W47" s="303"/>
      <c r="X47" s="2296"/>
      <c r="Y47" s="2320"/>
      <c r="Z47" s="2320"/>
      <c r="AA47" s="1223" t="s">
        <v>467</v>
      </c>
      <c r="AB47" s="1223" t="s">
        <v>468</v>
      </c>
      <c r="AC47" s="2320"/>
      <c r="AD47" s="2324"/>
      <c r="AE47" s="2325"/>
      <c r="AF47" s="2280"/>
      <c r="AG47" s="2296"/>
      <c r="AH47" s="2320"/>
      <c r="AI47" s="2320"/>
      <c r="AJ47" s="1223" t="s">
        <v>467</v>
      </c>
      <c r="AK47" s="1223" t="s">
        <v>468</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111</v>
      </c>
      <c r="V48" s="1256" t="s">
        <v>112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182</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125</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182</v>
      </c>
      <c r="B50" s="1268" t="s">
        <v>183</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403</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404</v>
      </c>
      <c r="AS50" s="501"/>
      <c r="AT50" s="501" t="str">
        <f>IF(V50="","",V50)</f>
        <v>Территория действия тарифа</v>
      </c>
      <c r="AU50" s="501"/>
      <c r="AV50" s="501"/>
      <c r="AW50" s="1156">
        <v>21</v>
      </c>
    </row>
    <row customHeight="1" ht="24">
      <c r="A51" s="1268" t="s">
        <v>182</v>
      </c>
      <c r="B51" s="1268" t="s">
        <v>183</v>
      </c>
      <c r="C51" s="1268" t="s">
        <v>184</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405</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406</v>
      </c>
      <c r="AS51" s="501"/>
      <c r="AT51" s="501" t="str">
        <f>IF(V51="","",V51)</f>
        <v>Наименование системы теплоснабжения </v>
      </c>
      <c r="AU51" s="501"/>
      <c r="AV51" s="501"/>
      <c r="AW51" s="1156">
        <v>23</v>
      </c>
    </row>
    <row customHeight="1" ht="22.049999999999997">
      <c r="A52" s="1268" t="s">
        <v>182</v>
      </c>
      <c r="B52" s="1268" t="s">
        <v>183</v>
      </c>
      <c r="C52" s="1268" t="s">
        <v>184</v>
      </c>
      <c r="D52" s="1268" t="s">
        <v>185</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407</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408</v>
      </c>
      <c r="AS52" s="501"/>
      <c r="AT52" s="501" t="str">
        <f>IF(V52="","",V52)</f>
        <v>Источник тепловой энергии  </v>
      </c>
      <c r="AU52" s="501"/>
      <c r="AV52" s="501"/>
      <c r="AW52" s="1156">
        <v>21</v>
      </c>
    </row>
    <row s="1643" customFormat="1" customHeight="1" ht="0">
      <c r="A53" s="1376" t="s">
        <v>182</v>
      </c>
      <c r="B53" s="1376" t="s">
        <v>183</v>
      </c>
      <c r="C53" s="1376" t="s">
        <v>184</v>
      </c>
      <c r="D53" s="1376" t="s">
        <v>185</v>
      </c>
      <c r="E53" s="2291"/>
      <c r="F53" s="2291"/>
      <c r="G53" s="2291"/>
      <c r="H53" s="2312"/>
      <c r="I53" s="2128" t="str">
        <f>U52&amp;".1"</f>
        <v>....1</v>
      </c>
      <c r="J53" s="1376"/>
      <c r="K53" s="1376"/>
      <c r="L53" s="1376"/>
      <c r="M53" s="1382" t="s">
        <v>409</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182</v>
      </c>
      <c r="B54" s="1268" t="s">
        <v>183</v>
      </c>
      <c r="C54" s="1268" t="s">
        <v>184</v>
      </c>
      <c r="D54" s="1268" t="s">
        <v>185</v>
      </c>
      <c r="E54" s="2291"/>
      <c r="F54" s="2291"/>
      <c r="G54" s="2291"/>
      <c r="H54" s="2312"/>
      <c r="I54" s="2102"/>
      <c r="J54" s="2128" t="str">
        <f>I53&amp;".1"</f>
        <v>....1.1</v>
      </c>
      <c r="K54" s="1268"/>
      <c r="L54" s="1268"/>
      <c r="M54" s="1311" t="s">
        <v>412</v>
      </c>
      <c r="Q54" s="2258"/>
      <c r="R54" s="2258">
        <v>1</v>
      </c>
      <c r="S54" s="519"/>
      <c r="T54" s="358"/>
      <c r="U54" s="1337" t="str">
        <f>$J54</f>
        <v>....1.1</v>
      </c>
      <c r="V54" s="287" t="s">
        <v>413</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414</v>
      </c>
      <c r="AS54" s="501"/>
      <c r="AT54" s="501" t="str">
        <f>IF(V54="","",V54)</f>
        <v>Группа потребителей</v>
      </c>
      <c r="AU54" s="501"/>
      <c r="AV54" s="501"/>
      <c r="AW54" s="1156">
        <v>21</v>
      </c>
    </row>
    <row customHeight="1" ht="22.049999999999997">
      <c r="A55" s="1268" t="s">
        <v>182</v>
      </c>
      <c r="B55" s="1268" t="s">
        <v>183</v>
      </c>
      <c r="C55" s="1268" t="s">
        <v>184</v>
      </c>
      <c r="D55" s="1268" t="s">
        <v>185</v>
      </c>
      <c r="E55" s="2291"/>
      <c r="F55" s="2291"/>
      <c r="G55" s="2291"/>
      <c r="H55" s="2312"/>
      <c r="I55" s="2102"/>
      <c r="J55" s="2102"/>
      <c r="K55" s="2128" t="str">
        <f>J54&amp;".1"</f>
        <v>....1.1.1</v>
      </c>
      <c r="L55" s="140"/>
      <c r="M55" s="1311" t="s">
        <v>415</v>
      </c>
      <c r="Q55" s="2258"/>
      <c r="R55" s="2258"/>
      <c r="S55" s="519">
        <v>1</v>
      </c>
      <c r="T55" s="358"/>
      <c r="U55" s="1337" t="str">
        <f>$K55</f>
        <v>....1.1.1</v>
      </c>
      <c r="V55" s="1348"/>
      <c r="W55" s="301"/>
      <c r="X55" s="752"/>
      <c r="Y55" s="752"/>
      <c r="Z55" s="752"/>
      <c r="AA55" s="752"/>
      <c r="AB55" s="1406"/>
      <c r="AC55" s="2266"/>
      <c r="AD55" s="2108" t="s">
        <v>63</v>
      </c>
      <c r="AE55" s="2266"/>
      <c r="AF55" s="2108" t="s">
        <v>63</v>
      </c>
      <c r="AG55" s="1408"/>
      <c r="AH55" s="752"/>
      <c r="AI55" s="752"/>
      <c r="AJ55" s="752"/>
      <c r="AK55" s="1258"/>
      <c r="AL55" s="2266"/>
      <c r="AM55" s="2108" t="s">
        <v>63</v>
      </c>
      <c r="AN55" s="2266"/>
      <c r="AO55" s="2108" t="s">
        <v>63</v>
      </c>
      <c r="AP55" s="1349"/>
      <c r="AQ55" s="1308" t="s">
        <v>457</v>
      </c>
      <c r="AR55" s="512">
        <f>STRCHECKDATE(X57:AP57)</f>
      </c>
      <c r="AS55" s="501"/>
      <c r="AT55" s="501" t="str">
        <f>IF(V55="","",V55)</f>
        <v/>
      </c>
      <c r="AU55" s="501"/>
      <c r="AV55" s="501"/>
      <c r="AW55" s="1156">
        <v>21</v>
      </c>
    </row>
    <row customHeight="1" ht="11.549999999999999">
      <c r="A56" s="1268" t="s">
        <v>182</v>
      </c>
      <c r="B56" s="1268" t="s">
        <v>183</v>
      </c>
      <c r="C56" s="1268" t="s">
        <v>184</v>
      </c>
      <c r="D56" s="1268" t="s">
        <v>185</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458</v>
      </c>
      <c r="AR56" s="512">
        <f>STRCHECKDATE(X58:AP58)</f>
      </c>
      <c r="AS56" s="501"/>
      <c r="AT56" s="501" t="str">
        <f>IF(V56="","",V56)</f>
        <v/>
      </c>
      <c r="AU56" s="501"/>
      <c r="AV56" s="501"/>
      <c r="AW56" s="1156">
        <v>11</v>
      </c>
    </row>
    <row customHeight="1" ht="0">
      <c r="A57" s="1268" t="s">
        <v>182</v>
      </c>
      <c r="B57" s="1268" t="s">
        <v>183</v>
      </c>
      <c r="C57" s="1268" t="s">
        <v>184</v>
      </c>
      <c r="D57" s="1268" t="s">
        <v>185</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182</v>
      </c>
      <c r="B58" s="1268" t="s">
        <v>183</v>
      </c>
      <c r="C58" s="1268" t="s">
        <v>184</v>
      </c>
      <c r="D58" s="1268" t="s">
        <v>185</v>
      </c>
      <c r="E58" s="2291"/>
      <c r="F58" s="2291"/>
      <c r="G58" s="2291"/>
      <c r="H58" s="2312"/>
      <c r="I58" s="2102"/>
      <c r="J58" s="2102"/>
      <c r="K58" s="2128"/>
      <c r="L58" s="1268"/>
      <c r="M58" s="1311"/>
      <c r="Q58" s="2258"/>
      <c r="R58" s="2258"/>
      <c r="S58" s="1332"/>
      <c r="T58" s="357"/>
      <c r="U58" s="1279"/>
      <c r="V58" s="289" t="s">
        <v>459</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182</v>
      </c>
      <c r="B59" s="1268" t="s">
        <v>183</v>
      </c>
      <c r="C59" s="1268" t="s">
        <v>184</v>
      </c>
      <c r="D59" s="1268" t="s">
        <v>185</v>
      </c>
      <c r="E59" s="2291"/>
      <c r="F59" s="2291"/>
      <c r="G59" s="2291"/>
      <c r="H59" s="2312"/>
      <c r="I59" s="2102"/>
      <c r="J59" s="2128"/>
      <c r="K59" s="1268"/>
      <c r="L59" s="1268"/>
      <c r="M59" s="1311"/>
      <c r="Q59" s="2258"/>
      <c r="R59" s="2258"/>
      <c r="S59" s="1332"/>
      <c r="T59" s="357"/>
      <c r="U59" s="1279"/>
      <c r="V59" s="288" t="s">
        <v>417</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182</v>
      </c>
      <c r="B60" s="1268" t="s">
        <v>183</v>
      </c>
      <c r="C60" s="1268" t="s">
        <v>184</v>
      </c>
      <c r="D60" s="1268" t="s">
        <v>185</v>
      </c>
      <c r="E60" s="2291"/>
      <c r="F60" s="2291"/>
      <c r="G60" s="2291"/>
      <c r="H60" s="2312"/>
      <c r="I60" s="2128"/>
      <c r="J60" s="1268"/>
      <c r="K60" s="1268"/>
      <c r="L60" s="1268"/>
      <c r="M60" s="1311"/>
      <c r="Q60" s="2258"/>
      <c r="R60" s="1332"/>
      <c r="S60" s="1332"/>
      <c r="T60" s="357"/>
      <c r="U60" s="1279"/>
      <c r="V60" s="366" t="s">
        <v>418</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182</v>
      </c>
      <c r="B61" s="1268" t="s">
        <v>183</v>
      </c>
      <c r="C61" s="1268" t="s">
        <v>184</v>
      </c>
      <c r="D61" s="1268" t="s">
        <v>185</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182</v>
      </c>
      <c r="B62" s="1376" t="s">
        <v>183</v>
      </c>
      <c r="C62" s="1376" t="s">
        <v>184</v>
      </c>
      <c r="D62" s="1375"/>
      <c r="E62" s="2291"/>
      <c r="F62" s="2291"/>
      <c r="G62" s="2290"/>
      <c r="H62" s="1375"/>
      <c r="I62" s="1375"/>
      <c r="J62" s="1375"/>
      <c r="K62" s="1375"/>
      <c r="L62" s="1375"/>
      <c r="M62" s="1378"/>
      <c r="N62" s="1379"/>
      <c r="O62" s="1379"/>
      <c r="P62" s="352"/>
      <c r="Q62" s="1317"/>
      <c r="R62" s="1318"/>
      <c r="S62" s="1317"/>
      <c r="T62" s="1317"/>
      <c r="U62" s="1323"/>
      <c r="V62" s="1326" t="s">
        <v>170</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182</v>
      </c>
      <c r="B63" s="1376" t="s">
        <v>183</v>
      </c>
      <c r="C63" s="1375"/>
      <c r="D63" s="1375"/>
      <c r="E63" s="2291"/>
      <c r="F63" s="2290"/>
      <c r="G63" s="1375"/>
      <c r="H63" s="1375"/>
      <c r="I63" s="1375"/>
      <c r="J63" s="1375"/>
      <c r="K63" s="1375"/>
      <c r="L63" s="1375"/>
      <c r="M63" s="1378"/>
      <c r="N63" s="1380"/>
      <c r="O63" s="1380"/>
      <c r="P63" s="352"/>
      <c r="Q63" s="1317"/>
      <c r="R63" s="1318"/>
      <c r="S63" s="1317"/>
      <c r="T63" s="1317"/>
      <c r="U63" s="1323"/>
      <c r="V63" s="1326" t="s">
        <v>171</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182</v>
      </c>
      <c r="B64" s="1376"/>
      <c r="C64" s="1376"/>
      <c r="D64" s="1376"/>
      <c r="E64" s="2290"/>
      <c r="F64" s="1376"/>
      <c r="G64" s="1376"/>
      <c r="H64" s="1376"/>
      <c r="I64" s="1376"/>
      <c r="J64" s="1376"/>
      <c r="K64" s="1376"/>
      <c r="L64" s="1376"/>
      <c r="M64" s="1382"/>
      <c r="N64" s="1380"/>
      <c r="O64" s="1380"/>
      <c r="P64" s="352"/>
      <c r="Q64" s="381"/>
      <c r="R64" s="1345"/>
      <c r="S64" s="381"/>
      <c r="T64" s="381"/>
      <c r="U64" s="1323"/>
      <c r="V64" s="1326" t="s">
        <v>172</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173</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08723A5-CD3A-26C4-913B-0.C6CB0AF7}" mc:Ignorable="x14ac xr xr2 xr3">
  <sheetPr>
    <tabColor rgb="FFCCCCFF"/>
  </sheetPr>
  <dimension ref="A1:Q79"/>
  <sheetViews>
    <sheetView topLeftCell="A1" showGridLines="0" zoomScale="90" workbookViewId="0">
      <selection activeCell="F66" sqref="F66"/>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2675">
        <v>46023</v>
      </c>
      <c r="G11" s="78"/>
      <c r="H11" s="774" t="s">
        <v>22</v>
      </c>
      <c r="J11" s="877" t="s">
        <v>23</v>
      </c>
      <c r="Q11" s="75">
        <v>0</v>
      </c>
    </row>
    <row customHeight="1" ht="22.5">
      <c r="A12" s="2099"/>
      <c r="D12" s="76"/>
      <c r="E12" s="1166" t="s">
        <v>24</v>
      </c>
      <c r="F12" s="2675">
        <v>47848</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57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2675">
        <v>46009</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19.5">
      <c r="D24" s="76"/>
      <c r="E24" s="392" t="s">
        <v>44</v>
      </c>
      <c r="F24" s="2630"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54</v>
      </c>
      <c r="F36" s="1211" t="s">
        <v>55</v>
      </c>
      <c r="G36" s="78"/>
      <c r="Q36" s="75">
        <v>0</v>
      </c>
    </row>
    <row customHeight="1" ht="21">
      <c r="A37" s="880"/>
      <c r="D37" s="80"/>
      <c r="E37" s="392" t="s">
        <v>56</v>
      </c>
      <c r="F37" s="1211" t="s">
        <v>57</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58</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c r="A43" s="785"/>
      <c r="B43" s="414"/>
      <c r="C43" s="409"/>
      <c r="D43" s="411"/>
      <c r="E43" s="392" t="s">
        <v>59</v>
      </c>
      <c r="F43" s="711" t="s">
        <v>19</v>
      </c>
      <c r="G43" s="74"/>
      <c r="I43" s="412"/>
      <c r="J43" s="877"/>
      <c r="Q43" s="410">
        <v>0</v>
      </c>
    </row>
    <row s="1636" customFormat="1" customHeight="1" ht="27" hidden="1">
      <c r="A44" s="785"/>
      <c r="B44" s="414"/>
      <c r="C44" s="409"/>
      <c r="D44" s="411"/>
      <c r="E44" s="1166" t="s">
        <v>60</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61</v>
      </c>
      <c r="F46" s="711" t="s">
        <v>19</v>
      </c>
      <c r="G46" s="74"/>
      <c r="H46" s="410"/>
      <c r="I46" s="412"/>
      <c r="J46" s="877"/>
      <c r="Q46" s="431">
        <v>0</v>
      </c>
    </row>
    <row s="1636" customFormat="1" customHeight="1" ht="24.75">
      <c r="A47" s="785"/>
      <c r="B47" s="414"/>
      <c r="C47" s="409"/>
      <c r="D47" s="411"/>
      <c r="E47" s="1166" t="s">
        <v>62</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63</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64</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65</v>
      </c>
      <c r="F53" s="1049" t="s">
        <v>19</v>
      </c>
      <c r="G53" s="533"/>
      <c r="I53" s="535"/>
      <c r="J53" s="879"/>
      <c r="P53" s="536"/>
      <c r="Q53" s="534">
        <v>0</v>
      </c>
    </row>
    <row s="1636" customFormat="1" customHeight="1" ht="27" hidden="1">
      <c r="A54" s="787"/>
      <c r="B54" s="414"/>
      <c r="C54" s="531"/>
      <c r="D54" s="532"/>
      <c r="E54" s="392" t="s">
        <v>66</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67</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68</v>
      </c>
      <c r="F58" s="1049" t="s">
        <v>63</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69</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63</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630"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05DEC94D-03FD-4DB6-3BDE-0.EDC2190D}"/>
    <hyperlink ref="H17" location="Титульный!H9" display="Как заполнить?" tooltip="Помощь по работе с полями отчётной формы" xr:uid="{D42F8AEA-B2CD-5697-89B3-0.56EED83F}"/>
    <hyperlink ref="F24" r:id="rId4" xr:uid="{93A66CA7-D925-4B91-D92C-0.7E06AD7B}"/>
    <hyperlink ref="H39" location="Титульный!H9" display="Как заполнить?" tooltip="Помощь по работе с полями отчётной формы" xr:uid="{.888906E-2CD3-98AF-88FF-0.5C3B01F8}"/>
    <hyperlink ref="H62" location="Титульный!H9" display="Как заполнить?" tooltip="Помощь по работе с полями отчётной формы" xr:uid="{17BC55E4-533D-A807-F708-0.FC72218C}"/>
    <hyperlink ref="F70" r:id="rId5" xr:uid="{D790B50E-208D-7C2C-4C81-0.7E04477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255F2A-03BA-AFC2-969B-0.C16BB62E}"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125</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402</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403</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404</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405</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406</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407</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408</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409</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63</v>
      </c>
      <c r="Z8" s="2266"/>
      <c r="AA8" s="2108" t="s">
        <v>63</v>
      </c>
      <c r="AB8" s="2108" t="s">
        <v>19</v>
      </c>
      <c r="AC8" s="2327"/>
      <c r="AD8" s="2206">
        <v>1</v>
      </c>
      <c r="AE8" s="2328"/>
      <c r="AF8" s="2108" t="s">
        <v>19</v>
      </c>
      <c r="AG8" s="2327"/>
      <c r="AH8" s="2206">
        <v>1</v>
      </c>
      <c r="AI8" s="2328"/>
      <c r="AJ8" s="2108" t="s">
        <v>19</v>
      </c>
      <c r="AK8" s="312"/>
      <c r="AL8" s="1338">
        <v>1</v>
      </c>
      <c r="AM8" s="1399"/>
      <c r="AN8" s="752"/>
      <c r="AO8" s="1258"/>
      <c r="AP8" s="1735"/>
      <c r="AQ8" s="1460" t="s">
        <v>63</v>
      </c>
      <c r="AR8" s="1735"/>
      <c r="AS8" s="1460" t="s">
        <v>63</v>
      </c>
      <c r="AT8" s="1349"/>
      <c r="AU8" s="2254" t="s">
        <v>469</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470</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471</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472</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473</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170</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171</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172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63</v>
      </c>
      <c r="AR19" s="1737"/>
      <c r="AS19" s="1461" t="s">
        <v>63</v>
      </c>
      <c r="BA19" s="1156">
        <v>0</v>
      </c>
    </row>
    <row customHeight="1" ht="14.25" hidden="1">
      <c r="AV20" s="497"/>
      <c r="AW20" s="497"/>
      <c r="AX20" s="497"/>
      <c r="AY20" s="497"/>
      <c r="AZ20" s="497"/>
      <c r="BA20" s="1156">
        <v>0</v>
      </c>
    </row>
    <row customHeight="1" ht="14.25" hidden="1">
      <c r="O21" s="1368" t="s">
        <v>420</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421</v>
      </c>
      <c r="P23" s="1509"/>
      <c r="Q23" s="1511"/>
      <c r="R23" s="1511"/>
      <c r="Y23" s="1508" t="s">
        <v>423</v>
      </c>
      <c r="AA23" s="1508" t="s">
        <v>424</v>
      </c>
      <c r="AB23" s="1508" t="s">
        <v>474</v>
      </c>
      <c r="AE23" s="1508" t="s">
        <v>475</v>
      </c>
      <c r="AF23" s="1508" t="s">
        <v>474</v>
      </c>
      <c r="AI23" s="1508" t="s">
        <v>476</v>
      </c>
      <c r="AJ23" s="1508" t="s">
        <v>474</v>
      </c>
      <c r="AM23" s="1508" t="s">
        <v>477</v>
      </c>
      <c r="AQ23" s="1508" t="s">
        <v>423</v>
      </c>
      <c r="AS23" s="1508" t="s">
        <v>424</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"УСТЭК"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Департамент тарифной и ценовой политики Тюменской области</v>
      </c>
      <c r="W30" s="2252"/>
      <c r="X30" s="2252"/>
      <c r="Y30" s="2252"/>
      <c r="Z30" s="2252"/>
      <c r="AA30" s="327"/>
      <c r="AB30" s="2252" t="str">
        <f>IF(TITLE_NAME_OR_PR_CHANGE="",IF(TITLE_NAME_OR_PR="","",TITLE_NAME_OR_PR),TITLE_NAME_OR_PR_CHANGE)</f>
        <v>Департамент тарифной и ценовой политики Тюменской области</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426</v>
      </c>
      <c r="T31" s="2251"/>
      <c r="U31" s="1373"/>
      <c r="V31" s="2265" t="str">
        <f>IF(TITLE_DATE_PR_CHANGE="",IF(TITLE_DATE_PR="","",TITLE_DATE_PR),TITLE_DATE_PR_CHANGE)</f>
        <v>46009</v>
      </c>
      <c r="W31" s="2265"/>
      <c r="X31" s="2265"/>
      <c r="Y31" s="2265"/>
      <c r="Z31" s="2265"/>
      <c r="AA31" s="327"/>
      <c r="AB31" s="2265" t="str">
        <f>IF(TITLE_DATE_PR_CHANGE="",IF(TITLE_DATE_PR="","",TITLE_DATE_PR),TITLE_DATE_PR_CHANGE)</f>
        <v>46009</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52" t="str">
        <f>IF(TITLE_NUMBER_PR_CHANGE="",IF(TITLE_NUMBER_PR="","",TITLE_NUMBER_PR),TITLE_NUMBER_PR_CHANGE)</f>
        <v>417/01-21</v>
      </c>
      <c r="W32" s="2252"/>
      <c r="X32" s="2252"/>
      <c r="Y32" s="2252"/>
      <c r="Z32" s="2252"/>
      <c r="AA32" s="327"/>
      <c r="AB32" s="2252" t="str">
        <f>IF(TITLE_NUMBER_PR_CHANGE="",IF(TITLE_NUMBER_PR="","",TITLE_NUMBER_PR),TITLE_NUMBER_PR_CHANGE)</f>
        <v>417/01-21</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https://tarif.admtyumen.ru/OIGV/tarif/actions/npa.htm</v>
      </c>
      <c r="W33" s="2252"/>
      <c r="X33" s="2252"/>
      <c r="Y33" s="2252"/>
      <c r="Z33" s="2252"/>
      <c r="AA33" s="327"/>
      <c r="AB33" s="2252" t="str">
        <f>IF(TITLE_IST_PUB_CHANGE="",IF(TITLE_IST_PUB="","",TITLE_IST_PUB),TITLE_IST_PUB_CHANGE)</f>
        <v>https://tarif.admtyumen.ru/OIGV/tarif/actions/npa.htm</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426</v>
      </c>
      <c r="T35" s="2251"/>
      <c r="U35" s="1373"/>
      <c r="V35" s="2265" t="str">
        <f>IF(TITLE_DATE_PR_CHANGE="",IF(TITLE_DATE_PR="","",TITLE_DATE_PR),TITLE_DATE_PR_CHANGE)</f>
        <v>46009</v>
      </c>
      <c r="W35" s="2265"/>
      <c r="X35" s="2265"/>
      <c r="Y35" s="2265"/>
      <c r="Z35" s="2265"/>
      <c r="AA35" s="327"/>
      <c r="AB35" s="2265" t="str">
        <f>IF(TITLE_DATE_PR_CHANGE="",IF(TITLE_DATE_PR="","",TITLE_DATE_PR),TITLE_DATE_PR_CHANGE)</f>
        <v>46009</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52" t="str">
        <f>IF(TITLE_NUMBER_PR_CHANGE="",IF(TITLE_NUMBER_PR="","",TITLE_NUMBER_PR),TITLE_NUMBER_PR_CHANGE)</f>
        <v>417/01-21</v>
      </c>
      <c r="W36" s="2252"/>
      <c r="X36" s="2252"/>
      <c r="Y36" s="2252"/>
      <c r="Z36" s="2252"/>
      <c r="AA36" s="327"/>
      <c r="AB36" s="2252" t="str">
        <f>IF(TITLE_NUMBER_PR_CHANGE="",IF(TITLE_NUMBER_PR="","",TITLE_NUMBER_PR),TITLE_NUMBER_PR_CHANGE)</f>
        <v>417/01-21</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430</v>
      </c>
      <c r="AB37" s="327"/>
      <c r="AC37" s="327"/>
      <c r="AD37" s="327"/>
      <c r="AE37" s="327"/>
      <c r="AF37" s="327"/>
      <c r="AG37" s="327"/>
      <c r="AH37" s="327"/>
      <c r="AI37" s="327"/>
      <c r="AJ37" s="327"/>
      <c r="AK37" s="327"/>
      <c r="AL37" s="327"/>
      <c r="AM37" s="327"/>
      <c r="AN37" s="327"/>
      <c r="AO37" s="327"/>
      <c r="AP37" s="327"/>
      <c r="AQ37" s="327"/>
      <c r="AR37" s="327"/>
      <c r="AS37" s="279" t="s">
        <v>430</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306</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307</v>
      </c>
      <c r="BA39" s="1156">
        <v>14</v>
      </c>
    </row>
    <row customHeight="1" ht="14.699999999999998">
      <c r="Q40" s="292"/>
      <c r="R40" s="377"/>
      <c r="S40" s="2274" t="s">
        <v>90</v>
      </c>
      <c r="T40" s="2210" t="s">
        <v>478</v>
      </c>
      <c r="U40" s="302"/>
      <c r="V40" s="2276"/>
      <c r="W40" s="2276"/>
      <c r="X40" s="2276"/>
      <c r="Y40" s="2276"/>
      <c r="Z40" s="2277"/>
      <c r="AA40" s="2337" t="s">
        <v>433</v>
      </c>
      <c r="AB40" s="2329" t="s">
        <v>479</v>
      </c>
      <c r="AC40" s="2292"/>
      <c r="AD40" s="2292"/>
      <c r="AE40" s="2330"/>
      <c r="AF40" s="2292" t="s">
        <v>480</v>
      </c>
      <c r="AG40" s="2292"/>
      <c r="AH40" s="2292"/>
      <c r="AI40" s="2330"/>
      <c r="AJ40" s="2329" t="s">
        <v>481</v>
      </c>
      <c r="AK40" s="2292"/>
      <c r="AL40" s="2292"/>
      <c r="AM40" s="2330"/>
      <c r="AN40" s="2329" t="s">
        <v>432</v>
      </c>
      <c r="AO40" s="2292"/>
      <c r="AP40" s="2276"/>
      <c r="AQ40" s="2276"/>
      <c r="AR40" s="2277"/>
      <c r="AS40" s="2278" t="s">
        <v>433</v>
      </c>
      <c r="AT40" s="2281" t="s">
        <v>435</v>
      </c>
      <c r="AU40" s="2128"/>
      <c r="BA40" s="1156">
        <v>14</v>
      </c>
    </row>
    <row customHeight="1" ht="35.699999999999996">
      <c r="Q41" s="292"/>
      <c r="R41" s="377"/>
      <c r="S41" s="2274"/>
      <c r="T41" s="2210"/>
      <c r="U41" s="1032"/>
      <c r="V41" s="2128" t="s">
        <v>482</v>
      </c>
      <c r="W41" s="2128"/>
      <c r="X41" s="2295" t="s">
        <v>439</v>
      </c>
      <c r="Y41" s="2314"/>
      <c r="Z41" s="2315"/>
      <c r="AA41" s="2338"/>
      <c r="AB41" s="2331"/>
      <c r="AC41" s="2332"/>
      <c r="AD41" s="2332"/>
      <c r="AE41" s="2333"/>
      <c r="AF41" s="2332"/>
      <c r="AG41" s="2332"/>
      <c r="AH41" s="2332"/>
      <c r="AI41" s="2333"/>
      <c r="AJ41" s="2331"/>
      <c r="AK41" s="2332"/>
      <c r="AL41" s="2332"/>
      <c r="AM41" s="2332"/>
      <c r="AN41" s="2128" t="s">
        <v>482</v>
      </c>
      <c r="AO41" s="2128"/>
      <c r="AP41" s="2314" t="s">
        <v>439</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137</v>
      </c>
      <c r="C43" s="1371" t="s">
        <v>138</v>
      </c>
      <c r="D43" s="1371" t="s">
        <v>139</v>
      </c>
      <c r="E43" s="1365" t="s">
        <v>440</v>
      </c>
      <c r="F43" s="1365" t="s">
        <v>441</v>
      </c>
      <c r="G43" s="1365" t="s">
        <v>442</v>
      </c>
      <c r="H43" s="1365" t="s">
        <v>443</v>
      </c>
      <c r="I43" s="1365" t="s">
        <v>444</v>
      </c>
      <c r="J43" s="1365" t="s">
        <v>445</v>
      </c>
      <c r="K43" s="1365" t="s">
        <v>446</v>
      </c>
      <c r="L43" s="1365" t="s">
        <v>421</v>
      </c>
      <c r="Q43" s="292"/>
      <c r="R43" s="377"/>
      <c r="S43" s="2274"/>
      <c r="T43" s="2210"/>
      <c r="U43" s="303"/>
      <c r="V43" s="1331" t="s">
        <v>483</v>
      </c>
      <c r="W43" s="1331" t="s">
        <v>484</v>
      </c>
      <c r="X43" s="1339" t="s">
        <v>449</v>
      </c>
      <c r="Y43" s="2271" t="s">
        <v>450</v>
      </c>
      <c r="Z43" s="2272"/>
      <c r="AA43" s="2339"/>
      <c r="AB43" s="2334"/>
      <c r="AC43" s="2335"/>
      <c r="AD43" s="2335"/>
      <c r="AE43" s="2336"/>
      <c r="AF43" s="2335"/>
      <c r="AG43" s="2335"/>
      <c r="AH43" s="2335"/>
      <c r="AI43" s="2336"/>
      <c r="AJ43" s="2334"/>
      <c r="AK43" s="2335"/>
      <c r="AL43" s="2335"/>
      <c r="AM43" s="2336"/>
      <c r="AN43" s="1861" t="s">
        <v>483</v>
      </c>
      <c r="AO43" s="1861" t="s">
        <v>484</v>
      </c>
      <c r="AP43" s="1339" t="s">
        <v>449</v>
      </c>
      <c r="AQ43" s="2271" t="s">
        <v>450</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111</v>
      </c>
      <c r="T44" s="1256" t="s">
        <v>112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206</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125</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206</v>
      </c>
      <c r="B46" s="1364" t="s">
        <v>207</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403</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404</v>
      </c>
      <c r="AW46" s="501"/>
      <c r="AX46" s="501" t="str">
        <f>IF(T46="","",T46)</f>
        <v>Территория действия тарифа</v>
      </c>
      <c r="AY46" s="501"/>
      <c r="AZ46" s="501"/>
      <c r="BA46" s="1156">
        <v>21</v>
      </c>
    </row>
    <row customHeight="1" ht="24">
      <c r="A47" s="1364" t="s">
        <v>206</v>
      </c>
      <c r="B47" s="1364" t="s">
        <v>207</v>
      </c>
      <c r="C47" s="1364" t="s">
        <v>208</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405</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406</v>
      </c>
      <c r="AW47" s="501"/>
      <c r="AX47" s="501" t="str">
        <f>IF(T47="","",T47)</f>
        <v>Наименование системы теплоснабжения </v>
      </c>
      <c r="AY47" s="501"/>
      <c r="AZ47" s="501"/>
      <c r="BA47" s="1156">
        <v>23</v>
      </c>
    </row>
    <row customHeight="1" ht="21">
      <c r="A48" s="1364" t="s">
        <v>206</v>
      </c>
      <c r="B48" s="1364" t="s">
        <v>207</v>
      </c>
      <c r="C48" s="1364" t="s">
        <v>208</v>
      </c>
      <c r="D48" s="1364" t="s">
        <v>209</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407</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408</v>
      </c>
      <c r="AW48" s="501"/>
      <c r="AX48" s="501" t="str">
        <f>IF(T48="","",T48)</f>
        <v>Источник тепловой энергии  </v>
      </c>
      <c r="AY48" s="501"/>
      <c r="AZ48" s="501"/>
      <c r="BA48" s="1156">
        <v>20</v>
      </c>
    </row>
    <row s="1643" customFormat="1" customHeight="1" ht="1.05">
      <c r="A49" s="1344" t="s">
        <v>206</v>
      </c>
      <c r="B49" s="1344" t="s">
        <v>207</v>
      </c>
      <c r="C49" s="1344" t="s">
        <v>208</v>
      </c>
      <c r="D49" s="1344" t="s">
        <v>209</v>
      </c>
      <c r="E49" s="2260"/>
      <c r="F49" s="2260"/>
      <c r="G49" s="2260"/>
      <c r="H49" s="2260"/>
      <c r="I49" s="2257" t="str">
        <f>S48&amp;".1"</f>
        <v>....1</v>
      </c>
      <c r="J49" s="1344"/>
      <c r="K49" s="1344"/>
      <c r="L49" s="1347" t="s">
        <v>409</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206</v>
      </c>
      <c r="B50" s="1344" t="s">
        <v>207</v>
      </c>
      <c r="C50" s="1344" t="s">
        <v>208</v>
      </c>
      <c r="D50" s="1344" t="s">
        <v>209</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206</v>
      </c>
      <c r="B51" s="1364" t="s">
        <v>207</v>
      </c>
      <c r="C51" s="1364" t="s">
        <v>208</v>
      </c>
      <c r="D51" s="1364" t="s">
        <v>209</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63</v>
      </c>
      <c r="Z51" s="1735"/>
      <c r="AA51" s="1460" t="s">
        <v>63</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63</v>
      </c>
      <c r="AR51" s="1735"/>
      <c r="AS51" s="1460" t="s">
        <v>63</v>
      </c>
      <c r="AT51" s="1349"/>
      <c r="AU51" s="2254" t="s">
        <v>485</v>
      </c>
      <c r="AV51" s="512">
        <f>STRCHECKDATE(V54:AT54)</f>
      </c>
      <c r="AW51" s="501"/>
      <c r="AX51" s="501" t="str">
        <f>IF(T51="","",T51)</f>
        <v/>
      </c>
      <c r="AY51" s="501"/>
      <c r="AZ51" s="501"/>
      <c r="BA51" s="1156">
        <v>21</v>
      </c>
    </row>
    <row customHeight="1" ht="11.549999999999999">
      <c r="A52" s="1364" t="s">
        <v>206</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470</v>
      </c>
      <c r="AN52" s="1394"/>
      <c r="AO52" s="1497"/>
      <c r="AP52" s="1394"/>
      <c r="AQ52" s="1394"/>
      <c r="AR52" s="1394"/>
      <c r="AS52" s="1394"/>
      <c r="AT52" s="1391"/>
      <c r="AU52" s="2255"/>
      <c r="AW52" s="501"/>
      <c r="AX52" s="501"/>
      <c r="AY52" s="501"/>
      <c r="AZ52" s="501"/>
      <c r="BA52" s="1156">
        <v>11</v>
      </c>
    </row>
    <row customHeight="1" ht="11.549999999999999">
      <c r="A53" s="1364" t="s">
        <v>206</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471</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206</v>
      </c>
      <c r="B54" s="1364" t="s">
        <v>207</v>
      </c>
      <c r="C54" s="1364" t="s">
        <v>208</v>
      </c>
      <c r="D54" s="1364" t="s">
        <v>209</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472</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206</v>
      </c>
      <c r="B55" s="1364" t="s">
        <v>207</v>
      </c>
      <c r="C55" s="1364" t="s">
        <v>208</v>
      </c>
      <c r="D55" s="1364" t="s">
        <v>209</v>
      </c>
      <c r="E55" s="2260"/>
      <c r="F55" s="2260"/>
      <c r="G55" s="2260"/>
      <c r="H55" s="2260"/>
      <c r="I55" s="2287"/>
      <c r="J55" s="2257"/>
      <c r="K55" s="1364"/>
      <c r="L55" s="1365"/>
      <c r="P55" s="2258"/>
      <c r="Q55" s="2258"/>
      <c r="R55" s="357"/>
      <c r="S55" s="1279"/>
      <c r="T55" s="288" t="s">
        <v>473</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206</v>
      </c>
      <c r="B56" s="1344" t="s">
        <v>207</v>
      </c>
      <c r="C56" s="1344" t="s">
        <v>208</v>
      </c>
      <c r="D56" s="1344" t="s">
        <v>209</v>
      </c>
      <c r="E56" s="2260"/>
      <c r="F56" s="2260"/>
      <c r="G56" s="2260"/>
      <c r="H56" s="2260"/>
      <c r="I56" s="2257"/>
      <c r="J56" s="1344"/>
      <c r="K56" s="1344"/>
      <c r="L56" s="1347"/>
      <c r="M56" s="511"/>
      <c r="N56" s="511"/>
      <c r="O56" s="511"/>
      <c r="P56" s="2258"/>
      <c r="Q56" s="1332"/>
      <c r="R56" s="357"/>
      <c r="S56" s="1387"/>
      <c r="T56" s="1388" t="s">
        <v>418</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206</v>
      </c>
      <c r="B57" s="1344" t="s">
        <v>207</v>
      </c>
      <c r="C57" s="1344" t="s">
        <v>208</v>
      </c>
      <c r="D57" s="1344" t="s">
        <v>209</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206</v>
      </c>
      <c r="B58" s="1344" t="s">
        <v>207</v>
      </c>
      <c r="C58" s="1344" t="s">
        <v>208</v>
      </c>
      <c r="D58" s="1315"/>
      <c r="E58" s="2260"/>
      <c r="F58" s="2260"/>
      <c r="G58" s="2259"/>
      <c r="H58" s="1315"/>
      <c r="I58" s="1315"/>
      <c r="J58" s="1315"/>
      <c r="K58" s="1315"/>
      <c r="L58" s="1340"/>
      <c r="M58" s="1316"/>
      <c r="N58" s="1316"/>
      <c r="P58" s="1317"/>
      <c r="Q58" s="1318"/>
      <c r="R58" s="1317"/>
      <c r="S58" s="1323"/>
      <c r="T58" s="1326" t="s">
        <v>170</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206</v>
      </c>
      <c r="B59" s="1344" t="s">
        <v>207</v>
      </c>
      <c r="C59" s="1315"/>
      <c r="D59" s="1315"/>
      <c r="E59" s="2260"/>
      <c r="F59" s="2259"/>
      <c r="G59" s="1315"/>
      <c r="H59" s="1315"/>
      <c r="I59" s="1315"/>
      <c r="J59" s="1315"/>
      <c r="K59" s="1315"/>
      <c r="L59" s="1340"/>
      <c r="M59" s="1322"/>
      <c r="N59" s="1322"/>
      <c r="P59" s="1317"/>
      <c r="Q59" s="1318"/>
      <c r="R59" s="1317"/>
      <c r="S59" s="1323"/>
      <c r="T59" s="1326" t="s">
        <v>171</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206</v>
      </c>
      <c r="B60" s="1344"/>
      <c r="C60" s="1344"/>
      <c r="D60" s="1344"/>
      <c r="E60" s="2260"/>
      <c r="F60" s="1344"/>
      <c r="G60" s="1344"/>
      <c r="H60" s="1344"/>
      <c r="I60" s="1344"/>
      <c r="J60" s="1344"/>
      <c r="K60" s="1344"/>
      <c r="L60" s="1347"/>
      <c r="M60" s="1322"/>
      <c r="N60" s="1322"/>
      <c r="O60" s="519"/>
      <c r="P60" s="381"/>
      <c r="Q60" s="1345"/>
      <c r="R60" s="381"/>
      <c r="S60" s="1323"/>
      <c r="T60" s="1326" t="s">
        <v>172</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206</v>
      </c>
      <c r="B61" s="1344"/>
      <c r="C61" s="1344"/>
      <c r="D61" s="1344"/>
      <c r="E61" s="2259"/>
      <c r="F61" s="1344"/>
      <c r="G61" s="1344"/>
      <c r="H61" s="1344"/>
      <c r="I61" s="1344"/>
      <c r="J61" s="1344"/>
      <c r="K61" s="1344"/>
      <c r="L61" s="1347"/>
      <c r="M61" s="1322"/>
      <c r="N61" s="1322"/>
      <c r="O61" s="519"/>
      <c r="P61" s="381"/>
      <c r="Q61" s="1345"/>
      <c r="R61" s="381"/>
      <c r="S61" s="1323"/>
      <c r="T61" s="1326" t="s">
        <v>172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173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B82795-0D59-F66C-AB0C-0.7A9894B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26">
        <f>$J6</f>
      </c>
      <c r="T6" s="287" t="s">
        <v>413</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417/01-21</v>
      </c>
      <c r="W29" s="2252"/>
      <c r="X29" s="2252"/>
      <c r="Y29" s="2252"/>
      <c r="Z29" s="2252"/>
      <c r="AA29" s="2252"/>
      <c r="AB29" s="327"/>
      <c r="AC29" s="2252" t="str">
        <f>IF(TITLE_NUMBER_PR_CHANGE="",IF(TITLE_NUMBER_PR="","",TITLE_NUMBER_PR),TITLE_NUMBER_PR_CHANGE)</f>
        <v>417/01-21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417/01-21</v>
      </c>
      <c r="W33" s="2252"/>
      <c r="X33" s="2252"/>
      <c r="Y33" s="2252"/>
      <c r="Z33" s="2252"/>
      <c r="AA33" s="2252"/>
      <c r="AB33" s="327"/>
      <c r="AC33" s="2252" t="str">
        <f>IF(TITLE_NUMBER_PR_CHANGE="",IF(TITLE_NUMBER_PR="","",TITLE_NUMBER_PR),TITLE_NUMBER_PR_CHANGE)</f>
        <v>417/01-21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353" t="s">
        <v>494</v>
      </c>
      <c r="W38" s="2263" t="s">
        <v>438</v>
      </c>
      <c r="X38" s="2264"/>
      <c r="Y38" s="2263" t="s">
        <v>439</v>
      </c>
      <c r="Z38" s="2270"/>
      <c r="AA38" s="2264"/>
      <c r="AB38" s="2279"/>
      <c r="AC38" s="1353" t="s">
        <v>494</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495</v>
      </c>
      <c r="J39" s="1365" t="s">
        <v>445</v>
      </c>
      <c r="K39" s="1365" t="s">
        <v>496</v>
      </c>
      <c r="L39" s="1365" t="s">
        <v>421</v>
      </c>
      <c r="Q39" s="377"/>
      <c r="R39" s="377"/>
      <c r="S39" s="2274"/>
      <c r="T39" s="2210"/>
      <c r="U39" s="303"/>
      <c r="V39" s="1353" t="s">
        <v>497</v>
      </c>
      <c r="W39" s="1223" t="s">
        <v>498</v>
      </c>
      <c r="X39" s="1223" t="s">
        <v>499</v>
      </c>
      <c r="Y39" s="1358" t="s">
        <v>449</v>
      </c>
      <c r="Z39" s="2271" t="s">
        <v>450</v>
      </c>
      <c r="AA39" s="2272"/>
      <c r="AB39" s="2280"/>
      <c r="AC39" s="1353" t="s">
        <v>497</v>
      </c>
      <c r="AD39" s="1223" t="s">
        <v>498</v>
      </c>
      <c r="AE39" s="1223" t="s">
        <v>499</v>
      </c>
      <c r="AF39" s="1358" t="s">
        <v>449</v>
      </c>
      <c r="AG39" s="2271" t="s">
        <v>450</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232</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232</v>
      </c>
      <c r="B42" s="1364" t="s">
        <v>233</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232</v>
      </c>
      <c r="B43" s="1364" t="s">
        <v>233</v>
      </c>
      <c r="C43" s="1364" t="s">
        <v>234</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232</v>
      </c>
      <c r="B44" s="1364" t="s">
        <v>233</v>
      </c>
      <c r="C44" s="1364" t="s">
        <v>234</v>
      </c>
      <c r="D44" s="1364" t="s">
        <v>500</v>
      </c>
      <c r="E44" s="2260"/>
      <c r="F44" s="2260"/>
      <c r="G44" s="2260"/>
      <c r="H44" s="2260"/>
      <c r="I44" s="2257" t="str">
        <f>S43&amp;".1"</f>
        <v>...1</v>
      </c>
      <c r="J44" s="1364"/>
      <c r="K44" s="1364"/>
      <c r="L44" s="1365"/>
      <c r="P44" s="2258">
        <v>1</v>
      </c>
      <c r="Q44" s="1355"/>
      <c r="R44" s="357"/>
      <c r="S44" s="1359"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232</v>
      </c>
      <c r="B45" s="1364" t="s">
        <v>233</v>
      </c>
      <c r="C45" s="1364" t="s">
        <v>234</v>
      </c>
      <c r="D45" s="1364" t="s">
        <v>500</v>
      </c>
      <c r="E45" s="2260"/>
      <c r="F45" s="2260"/>
      <c r="G45" s="2260"/>
      <c r="H45" s="2260"/>
      <c r="I45" s="2287"/>
      <c r="J45" s="2257" t="str">
        <f>I44&amp;".1"</f>
        <v>...1.1</v>
      </c>
      <c r="K45" s="1364"/>
      <c r="L45" s="1365" t="s">
        <v>412</v>
      </c>
      <c r="P45" s="2258"/>
      <c r="Q45" s="2258">
        <v>1</v>
      </c>
      <c r="R45" s="358"/>
      <c r="S45" s="1359" t="str">
        <f>$J45</f>
        <v>...1.1</v>
      </c>
      <c r="T45" s="287" t="s">
        <v>413</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232</v>
      </c>
      <c r="B46" s="1364" t="s">
        <v>233</v>
      </c>
      <c r="C46" s="1364" t="s">
        <v>234</v>
      </c>
      <c r="D46" s="1364" t="s">
        <v>500</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232</v>
      </c>
      <c r="B47" s="1364" t="s">
        <v>233</v>
      </c>
      <c r="C47" s="1364" t="s">
        <v>234</v>
      </c>
      <c r="D47" s="1364" t="s">
        <v>500</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232</v>
      </c>
      <c r="B48" s="1364" t="s">
        <v>233</v>
      </c>
      <c r="C48" s="1364" t="s">
        <v>234</v>
      </c>
      <c r="D48" s="1364" t="s">
        <v>500</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232</v>
      </c>
      <c r="B49" s="1364" t="s">
        <v>233</v>
      </c>
      <c r="C49" s="1364" t="s">
        <v>234</v>
      </c>
      <c r="D49" s="1364" t="s">
        <v>500</v>
      </c>
      <c r="E49" s="2260"/>
      <c r="F49" s="2260"/>
      <c r="G49" s="2260"/>
      <c r="H49" s="2260"/>
      <c r="I49" s="2257"/>
      <c r="J49" s="1364"/>
      <c r="K49" s="1364"/>
      <c r="L49" s="1365"/>
      <c r="P49" s="2258"/>
      <c r="Q49" s="1355"/>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232</v>
      </c>
      <c r="B50" s="1364" t="s">
        <v>233</v>
      </c>
      <c r="C50" s="1364" t="s">
        <v>234</v>
      </c>
      <c r="D50" s="1364" t="s">
        <v>500</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232</v>
      </c>
      <c r="B51" s="1344" t="s">
        <v>233</v>
      </c>
      <c r="C51" s="1315"/>
      <c r="D51" s="1315"/>
      <c r="E51" s="2260"/>
      <c r="F51" s="2259"/>
      <c r="G51" s="1315"/>
      <c r="H51" s="1315"/>
      <c r="I51" s="1315"/>
      <c r="J51" s="1315"/>
      <c r="K51" s="1315"/>
      <c r="L51" s="1427"/>
      <c r="M51" s="1322"/>
      <c r="N51" s="1322"/>
      <c r="P51" s="1317"/>
      <c r="Q51" s="1318"/>
      <c r="R51" s="1317"/>
      <c r="S51" s="1323"/>
      <c r="T51" s="1326" t="s">
        <v>171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232</v>
      </c>
      <c r="B52" s="1344"/>
      <c r="C52" s="1344"/>
      <c r="D52" s="1344"/>
      <c r="E52" s="2259"/>
      <c r="F52" s="1344"/>
      <c r="G52" s="1344"/>
      <c r="H52" s="1344"/>
      <c r="I52" s="1344"/>
      <c r="J52" s="1344"/>
      <c r="K52" s="1344"/>
      <c r="L52" s="1347"/>
      <c r="M52" s="1322"/>
      <c r="N52" s="1322"/>
      <c r="O52" s="519"/>
      <c r="P52" s="381"/>
      <c r="Q52" s="1345"/>
      <c r="R52" s="381"/>
      <c r="S52" s="1323"/>
      <c r="T52" s="1326" t="s">
        <v>172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173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F134B9-DD7C-4CDF-FF94-0.63E5B69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417/01-21</v>
      </c>
      <c r="W29" s="2252"/>
      <c r="X29" s="2252"/>
      <c r="Y29" s="2252"/>
      <c r="Z29" s="2252"/>
      <c r="AA29" s="2252"/>
      <c r="AB29" s="327"/>
      <c r="AC29" s="2252" t="str">
        <f>IF(TITLE_NUMBER_PR_CHANGE="",IF(TITLE_NUMBER_PR="","",TITLE_NUMBER_PR),TITLE_NUMBER_PR_CHANGE)</f>
        <v>417/01-21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417/01-21</v>
      </c>
      <c r="W33" s="2252"/>
      <c r="X33" s="2252"/>
      <c r="Y33" s="2252"/>
      <c r="Z33" s="2252"/>
      <c r="AA33" s="2252"/>
      <c r="AB33" s="327"/>
      <c r="AC33" s="2252" t="str">
        <f>IF(TITLE_NUMBER_PR_CHANGE="",IF(TITLE_NUMBER_PR="","",TITLE_NUMBER_PR),TITLE_NUMBER_PR_CHANGE)</f>
        <v>417/01-21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494</v>
      </c>
      <c r="W38" s="2263" t="s">
        <v>438</v>
      </c>
      <c r="X38" s="2264"/>
      <c r="Y38" s="2263" t="s">
        <v>439</v>
      </c>
      <c r="Z38" s="2270"/>
      <c r="AA38" s="2264"/>
      <c r="AB38" s="2279"/>
      <c r="AC38" s="1453" t="s">
        <v>494</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495</v>
      </c>
      <c r="J39" s="1365" t="s">
        <v>445</v>
      </c>
      <c r="K39" s="1365" t="s">
        <v>496</v>
      </c>
      <c r="L39" s="1365" t="s">
        <v>421</v>
      </c>
      <c r="Q39" s="377"/>
      <c r="R39" s="377"/>
      <c r="S39" s="2274"/>
      <c r="T39" s="2210"/>
      <c r="U39" s="303"/>
      <c r="V39" s="1453" t="s">
        <v>497</v>
      </c>
      <c r="W39" s="1223" t="s">
        <v>498</v>
      </c>
      <c r="X39" s="1223" t="s">
        <v>499</v>
      </c>
      <c r="Y39" s="1456" t="s">
        <v>449</v>
      </c>
      <c r="Z39" s="2271" t="s">
        <v>450</v>
      </c>
      <c r="AA39" s="2272"/>
      <c r="AB39" s="2280"/>
      <c r="AC39" s="1453" t="s">
        <v>497</v>
      </c>
      <c r="AD39" s="1223" t="s">
        <v>498</v>
      </c>
      <c r="AE39" s="1223" t="s">
        <v>499</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501</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501</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237</v>
      </c>
      <c r="B46" s="1364" t="s">
        <v>238</v>
      </c>
      <c r="C46" s="1364" t="s">
        <v>239</v>
      </c>
      <c r="D46" s="1364" t="s">
        <v>501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501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501</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237</v>
      </c>
      <c r="B49" s="1364" t="s">
        <v>238</v>
      </c>
      <c r="C49" s="1364" t="s">
        <v>239</v>
      </c>
      <c r="D49" s="1364" t="s">
        <v>501</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237</v>
      </c>
      <c r="B50" s="1364" t="s">
        <v>238</v>
      </c>
      <c r="C50" s="1364" t="s">
        <v>239</v>
      </c>
      <c r="D50" s="1364" t="s">
        <v>501</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59"/>
      <c r="M51" s="1322"/>
      <c r="N51" s="1322"/>
      <c r="P51" s="1317"/>
      <c r="Q51" s="1318"/>
      <c r="R51" s="1317"/>
      <c r="S51" s="1323"/>
      <c r="T51" s="1326" t="s">
        <v>171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172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173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0B0C5C-7073-0A43-E5F4-0.068D3A3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417/01-21</v>
      </c>
      <c r="W29" s="2252"/>
      <c r="X29" s="2252"/>
      <c r="Y29" s="2252"/>
      <c r="Z29" s="2252"/>
      <c r="AA29" s="2252"/>
      <c r="AB29" s="327"/>
      <c r="AC29" s="2252" t="str">
        <f>IF(TITLE_NUMBER_PR_CHANGE="",IF(TITLE_NUMBER_PR="","",TITLE_NUMBER_PR),TITLE_NUMBER_PR_CHANGE)</f>
        <v>417/01-21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417/01-21</v>
      </c>
      <c r="W33" s="2252"/>
      <c r="X33" s="2252"/>
      <c r="Y33" s="2252"/>
      <c r="Z33" s="2252"/>
      <c r="AA33" s="2252"/>
      <c r="AB33" s="327"/>
      <c r="AC33" s="2252" t="str">
        <f>IF(TITLE_NUMBER_PR_CHANGE="",IF(TITLE_NUMBER_PR="","",TITLE_NUMBER_PR),TITLE_NUMBER_PR_CHANGE)</f>
        <v>417/01-21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494</v>
      </c>
      <c r="W38" s="2263" t="s">
        <v>438</v>
      </c>
      <c r="X38" s="2264"/>
      <c r="Y38" s="2263" t="s">
        <v>439</v>
      </c>
      <c r="Z38" s="2270"/>
      <c r="AA38" s="2264"/>
      <c r="AB38" s="2279"/>
      <c r="AC38" s="1453" t="s">
        <v>494</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495</v>
      </c>
      <c r="J39" s="1365" t="s">
        <v>445</v>
      </c>
      <c r="K39" s="1365" t="s">
        <v>496</v>
      </c>
      <c r="L39" s="1365" t="s">
        <v>421</v>
      </c>
      <c r="Q39" s="377"/>
      <c r="R39" s="377"/>
      <c r="S39" s="2274"/>
      <c r="T39" s="2210"/>
      <c r="U39" s="303"/>
      <c r="V39" s="1453" t="s">
        <v>497</v>
      </c>
      <c r="W39" s="1223" t="s">
        <v>498</v>
      </c>
      <c r="X39" s="1223" t="s">
        <v>499</v>
      </c>
      <c r="Y39" s="1456" t="s">
        <v>449</v>
      </c>
      <c r="Z39" s="2271" t="s">
        <v>450</v>
      </c>
      <c r="AA39" s="2272"/>
      <c r="AB39" s="2280"/>
      <c r="AC39" s="1453" t="s">
        <v>497</v>
      </c>
      <c r="AD39" s="1223" t="s">
        <v>498</v>
      </c>
      <c r="AE39" s="1223" t="s">
        <v>499</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502</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502</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242</v>
      </c>
      <c r="B46" s="1364" t="s">
        <v>243</v>
      </c>
      <c r="C46" s="1364" t="s">
        <v>244</v>
      </c>
      <c r="D46" s="1364" t="s">
        <v>502</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502</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502</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242</v>
      </c>
      <c r="B49" s="1364" t="s">
        <v>243</v>
      </c>
      <c r="C49" s="1364" t="s">
        <v>244</v>
      </c>
      <c r="D49" s="1364" t="s">
        <v>502</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242</v>
      </c>
      <c r="B50" s="1364" t="s">
        <v>243</v>
      </c>
      <c r="C50" s="1364" t="s">
        <v>244</v>
      </c>
      <c r="D50" s="1364" t="s">
        <v>502</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171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172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173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7E16A5-E238-03AC-0386-0.2701650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487</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417/01-21</v>
      </c>
      <c r="W29" s="2252"/>
      <c r="X29" s="2252"/>
      <c r="Y29" s="2252"/>
      <c r="Z29" s="2252"/>
      <c r="AA29" s="2252"/>
      <c r="AB29" s="327"/>
      <c r="AC29" s="2252" t="str">
        <f>IF(TITLE_NUMBER_PR_CHANGE="",IF(TITLE_NUMBER_PR="","",TITLE_NUMBER_PR),TITLE_NUMBER_PR_CHANGE)</f>
        <v>417/01-21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417/01-21</v>
      </c>
      <c r="W33" s="2252"/>
      <c r="X33" s="2252"/>
      <c r="Y33" s="2252"/>
      <c r="Z33" s="2252"/>
      <c r="AA33" s="2252"/>
      <c r="AB33" s="327"/>
      <c r="AC33" s="2252" t="str">
        <f>IF(TITLE_NUMBER_PR_CHANGE="",IF(TITLE_NUMBER_PR="","",TITLE_NUMBER_PR),TITLE_NUMBER_PR_CHANGE)</f>
        <v>417/01-21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494</v>
      </c>
      <c r="W38" s="2263" t="s">
        <v>438</v>
      </c>
      <c r="X38" s="2264"/>
      <c r="Y38" s="2263" t="s">
        <v>439</v>
      </c>
      <c r="Z38" s="2270"/>
      <c r="AA38" s="2264"/>
      <c r="AB38" s="2279"/>
      <c r="AC38" s="1453" t="s">
        <v>494</v>
      </c>
      <c r="AD38" s="2263" t="s">
        <v>438</v>
      </c>
      <c r="AE38" s="2264"/>
      <c r="AF38" s="2263" t="s">
        <v>439</v>
      </c>
      <c r="AG38" s="2270"/>
      <c r="AH38" s="2264"/>
      <c r="AI38" s="2279"/>
      <c r="AJ38" s="2282"/>
      <c r="AK38" s="2128"/>
      <c r="AQ38" s="1156">
        <v>34</v>
      </c>
    </row>
    <row customHeight="1" ht="35.699999999999996">
      <c r="A39" s="1371"/>
      <c r="B39" s="1371" t="s">
        <v>137</v>
      </c>
      <c r="C39" s="1371" t="s">
        <v>138</v>
      </c>
      <c r="D39" s="1371" t="s">
        <v>139</v>
      </c>
      <c r="E39" s="1365" t="s">
        <v>440</v>
      </c>
      <c r="F39" s="1365" t="s">
        <v>441</v>
      </c>
      <c r="G39" s="1365" t="s">
        <v>442</v>
      </c>
      <c r="H39" s="1365"/>
      <c r="I39" s="1365" t="s">
        <v>495</v>
      </c>
      <c r="J39" s="1365" t="s">
        <v>445</v>
      </c>
      <c r="K39" s="1365" t="s">
        <v>496</v>
      </c>
      <c r="L39" s="1365" t="s">
        <v>421</v>
      </c>
      <c r="Q39" s="377"/>
      <c r="R39" s="377"/>
      <c r="S39" s="2274"/>
      <c r="T39" s="2210"/>
      <c r="U39" s="303"/>
      <c r="V39" s="1453" t="s">
        <v>497</v>
      </c>
      <c r="W39" s="1223" t="s">
        <v>498</v>
      </c>
      <c r="X39" s="1223" t="s">
        <v>499</v>
      </c>
      <c r="Y39" s="1456" t="s">
        <v>449</v>
      </c>
      <c r="Z39" s="2271" t="s">
        <v>450</v>
      </c>
      <c r="AA39" s="2272"/>
      <c r="AB39" s="2280"/>
      <c r="AC39" s="1453" t="s">
        <v>497</v>
      </c>
      <c r="AD39" s="1223" t="s">
        <v>498</v>
      </c>
      <c r="AE39" s="1223" t="s">
        <v>499</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487</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503</v>
      </c>
      <c r="E44" s="2260"/>
      <c r="F44" s="2260"/>
      <c r="G44" s="2260"/>
      <c r="H44" s="2260"/>
      <c r="I44" s="2257" t="str">
        <f>S43&amp;".1"</f>
        <v>...1</v>
      </c>
      <c r="J44" s="1364"/>
      <c r="K44" s="1364"/>
      <c r="L44" s="1365"/>
      <c r="P44" s="2258">
        <v>1</v>
      </c>
      <c r="Q44" s="1451"/>
      <c r="R44" s="357"/>
      <c r="S44" s="1458"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503</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247</v>
      </c>
      <c r="B46" s="1364" t="s">
        <v>248</v>
      </c>
      <c r="C46" s="1364" t="s">
        <v>249</v>
      </c>
      <c r="D46" s="1364" t="s">
        <v>503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503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503</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247</v>
      </c>
      <c r="B49" s="1364" t="s">
        <v>248</v>
      </c>
      <c r="C49" s="1364" t="s">
        <v>249</v>
      </c>
      <c r="D49" s="1364" t="s">
        <v>503</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247</v>
      </c>
      <c r="B50" s="1364" t="s">
        <v>248</v>
      </c>
      <c r="C50" s="1364" t="s">
        <v>249</v>
      </c>
      <c r="D50" s="1364" t="s">
        <v>503</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171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172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173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6587EF-26E5-EB3C-C421-0.30F7F85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125</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402</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403</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404</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405</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406</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407</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408</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409</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63</v>
      </c>
      <c r="Z8" s="1993"/>
      <c r="AA8" s="1991" t="s">
        <v>63</v>
      </c>
      <c r="AB8" s="1997"/>
      <c r="AC8" s="1998" t="s">
        <v>28</v>
      </c>
      <c r="AD8" s="752"/>
      <c r="AE8" s="1258"/>
      <c r="AF8" s="1956"/>
      <c r="AG8" s="1943" t="s">
        <v>63</v>
      </c>
      <c r="AH8" s="1956"/>
      <c r="AI8" s="1943" t="s">
        <v>63</v>
      </c>
      <c r="AJ8" s="1349"/>
      <c r="AK8" s="2254" t="s">
        <v>469</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473</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170</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171</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172</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63</v>
      </c>
      <c r="AH16" s="1737"/>
      <c r="AI16" s="1967" t="s">
        <v>63</v>
      </c>
      <c r="AQ16" s="1632">
        <v>0</v>
      </c>
    </row>
    <row customHeight="1" ht="14.25" hidden="1">
      <c r="AL17" s="1642"/>
      <c r="AM17" s="1642"/>
      <c r="AN17" s="1642"/>
      <c r="AO17" s="1642"/>
      <c r="AP17" s="1642"/>
      <c r="AQ17" s="1632">
        <v>0</v>
      </c>
    </row>
    <row customHeight="1" ht="14.25" hidden="1">
      <c r="O18" s="1346" t="s">
        <v>420</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421</v>
      </c>
      <c r="P20" s="1509"/>
      <c r="Q20" s="1511"/>
      <c r="R20" s="1511"/>
      <c r="Y20" s="1508" t="s">
        <v>423</v>
      </c>
      <c r="AA20" s="1508" t="s">
        <v>424</v>
      </c>
      <c r="AC20" s="1508" t="s">
        <v>475</v>
      </c>
      <c r="AG20" s="1508" t="s">
        <v>423</v>
      </c>
      <c r="AI20" s="1508" t="s">
        <v>424</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426</v>
      </c>
      <c r="T28" s="2251"/>
      <c r="U28" s="1373"/>
      <c r="V28" s="2265" t="str">
        <f>IF(TITLE_DATE_PR_CHANGE="",IF(TITLE_DATE_PR="","",TITLE_DATE_PR),TITLE_DATE_PR_CHANGE)</f>
        <v>46009</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427</v>
      </c>
      <c r="T29" s="2251"/>
      <c r="U29" s="1373"/>
      <c r="V29" s="2252" t="str">
        <f>IF(TITLE_NUMBER_PR_CHANGE="",IF(TITLE_NUMBER_PR="","",TITLE_NUMBER_PR),TITLE_NUMBER_PR_CHANGE)</f>
        <v>417/01-21</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https://tarif.admtyumen.ru/OIGV/tarif/actions/npa.htm</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426</v>
      </c>
      <c r="T32" s="2251"/>
      <c r="U32" s="1373"/>
      <c r="V32" s="2265" t="str">
        <f>IF(TITLE_DATE_PR_CHANGE="",IF(TITLE_DATE_PR="","",TITLE_DATE_PR),TITLE_DATE_PR_CHANGE)</f>
        <v>46009</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427</v>
      </c>
      <c r="T33" s="2251"/>
      <c r="U33" s="1373"/>
      <c r="V33" s="2252" t="str">
        <f>IF(TITLE_NUMBER_PR_CHANGE="",IF(TITLE_NUMBER_PR="","",TITLE_NUMBER_PR),TITLE_NUMBER_PR_CHANGE)</f>
        <v>417/01-21</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430</v>
      </c>
      <c r="AB34" s="1643"/>
      <c r="AC34" s="1636"/>
      <c r="AD34" s="1636"/>
      <c r="AE34" s="1636"/>
      <c r="AF34" s="1636"/>
      <c r="AG34" s="1636"/>
      <c r="AH34" s="1636"/>
      <c r="AI34" s="1643" t="s">
        <v>430</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306</v>
      </c>
      <c r="T36" s="2128"/>
      <c r="U36" s="2128"/>
      <c r="V36" s="2128"/>
      <c r="W36" s="2128"/>
      <c r="X36" s="2128"/>
      <c r="Y36" s="2128"/>
      <c r="Z36" s="2128"/>
      <c r="AA36" s="2176"/>
      <c r="AB36" s="2176"/>
      <c r="AC36" s="2176"/>
      <c r="AD36" s="2128"/>
      <c r="AE36" s="2128"/>
      <c r="AF36" s="2128"/>
      <c r="AG36" s="2128"/>
      <c r="AH36" s="2128"/>
      <c r="AI36" s="2128"/>
      <c r="AJ36" s="2128"/>
      <c r="AK36" s="2128" t="s">
        <v>307</v>
      </c>
      <c r="AQ36" s="1632">
        <v>14</v>
      </c>
    </row>
    <row customHeight="1" ht="14.699999999999998">
      <c r="Q37" s="292"/>
      <c r="R37" s="377"/>
      <c r="S37" s="2274" t="s">
        <v>90</v>
      </c>
      <c r="T37" s="2210" t="s">
        <v>504</v>
      </c>
      <c r="U37" s="338"/>
      <c r="V37" s="2276"/>
      <c r="W37" s="2276"/>
      <c r="X37" s="2276"/>
      <c r="Y37" s="2276"/>
      <c r="Z37" s="2276"/>
      <c r="AA37" s="2210" t="s">
        <v>433</v>
      </c>
      <c r="AB37" s="2209" t="s">
        <v>505</v>
      </c>
      <c r="AC37" s="2209" t="s">
        <v>479</v>
      </c>
      <c r="AD37" s="2292" t="s">
        <v>432</v>
      </c>
      <c r="AE37" s="2292"/>
      <c r="AF37" s="2276"/>
      <c r="AG37" s="2276"/>
      <c r="AH37" s="2277"/>
      <c r="AI37" s="2278" t="s">
        <v>433</v>
      </c>
      <c r="AJ37" s="2281" t="s">
        <v>435</v>
      </c>
      <c r="AK37" s="2128"/>
      <c r="AQ37" s="1632">
        <v>14</v>
      </c>
    </row>
    <row customHeight="1" ht="35.699999999999996">
      <c r="Q38" s="292"/>
      <c r="R38" s="377"/>
      <c r="S38" s="2274"/>
      <c r="T38" s="2210"/>
      <c r="U38" s="1032"/>
      <c r="V38" s="2104" t="s">
        <v>482</v>
      </c>
      <c r="W38" s="2128"/>
      <c r="X38" s="2295" t="s">
        <v>439</v>
      </c>
      <c r="Y38" s="2314"/>
      <c r="Z38" s="2314"/>
      <c r="AA38" s="2210"/>
      <c r="AB38" s="2209"/>
      <c r="AC38" s="2209"/>
      <c r="AD38" s="2104" t="s">
        <v>482</v>
      </c>
      <c r="AE38" s="2128"/>
      <c r="AF38" s="2314" t="s">
        <v>439</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137</v>
      </c>
      <c r="C40" s="1267" t="s">
        <v>138</v>
      </c>
      <c r="D40" s="1267" t="s">
        <v>139</v>
      </c>
      <c r="E40" s="1311" t="s">
        <v>440</v>
      </c>
      <c r="F40" s="1311" t="s">
        <v>441</v>
      </c>
      <c r="G40" s="1311" t="s">
        <v>442</v>
      </c>
      <c r="H40" s="1311" t="s">
        <v>443</v>
      </c>
      <c r="I40" s="1311" t="s">
        <v>444</v>
      </c>
      <c r="J40" s="1311" t="s">
        <v>445</v>
      </c>
      <c r="K40" s="1311" t="s">
        <v>446</v>
      </c>
      <c r="L40" s="1311" t="s">
        <v>421</v>
      </c>
      <c r="Q40" s="292"/>
      <c r="R40" s="377"/>
      <c r="S40" s="2274"/>
      <c r="T40" s="2210"/>
      <c r="U40" s="303"/>
      <c r="V40" s="1951" t="s">
        <v>483</v>
      </c>
      <c r="W40" s="1951" t="s">
        <v>484</v>
      </c>
      <c r="X40" s="1939" t="s">
        <v>449</v>
      </c>
      <c r="Y40" s="2271" t="s">
        <v>450</v>
      </c>
      <c r="Z40" s="2321"/>
      <c r="AA40" s="2210"/>
      <c r="AB40" s="2209"/>
      <c r="AC40" s="2209"/>
      <c r="AD40" s="1969" t="s">
        <v>483</v>
      </c>
      <c r="AE40" s="1960" t="s">
        <v>484</v>
      </c>
      <c r="AF40" s="1939" t="s">
        <v>449</v>
      </c>
      <c r="AG40" s="2271" t="s">
        <v>450</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111</v>
      </c>
      <c r="T41" s="1256" t="s">
        <v>112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212</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125</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212</v>
      </c>
      <c r="B43" s="1268" t="s">
        <v>213</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403</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404</v>
      </c>
      <c r="AM43" s="1625"/>
      <c r="AN43" s="1625" t="str">
        <f>IF(T43="","",T43)</f>
        <v>Территория действия тарифа</v>
      </c>
      <c r="AO43" s="1625"/>
      <c r="AP43" s="1625"/>
      <c r="AQ43" s="1632">
        <v>21</v>
      </c>
    </row>
    <row customHeight="1" ht="24">
      <c r="A44" s="1268" t="s">
        <v>212</v>
      </c>
      <c r="B44" s="1268" t="s">
        <v>213</v>
      </c>
      <c r="C44" s="1268" t="s">
        <v>214</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405</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406</v>
      </c>
      <c r="AM44" s="1625"/>
      <c r="AN44" s="1625" t="str">
        <f>IF(T44="","",T44)</f>
        <v>Наименование системы теплоснабжения </v>
      </c>
      <c r="AO44" s="1625"/>
      <c r="AP44" s="1625"/>
      <c r="AQ44" s="1632">
        <v>23</v>
      </c>
    </row>
    <row customHeight="1" ht="22.049999999999997">
      <c r="A45" s="1268" t="s">
        <v>212</v>
      </c>
      <c r="B45" s="1268" t="s">
        <v>213</v>
      </c>
      <c r="C45" s="1268" t="s">
        <v>214</v>
      </c>
      <c r="D45" s="1268" t="s">
        <v>215</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407</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408</v>
      </c>
      <c r="AM45" s="1625"/>
      <c r="AN45" s="1625" t="str">
        <f>IF(T45="","",T45)</f>
        <v>Источник тепловой энергии  </v>
      </c>
      <c r="AO45" s="1625"/>
      <c r="AP45" s="1625"/>
      <c r="AQ45" s="1632">
        <v>21</v>
      </c>
    </row>
    <row s="1643" customFormat="1" customHeight="1" ht="0">
      <c r="A46" s="1376" t="s">
        <v>212</v>
      </c>
      <c r="B46" s="1376" t="s">
        <v>213</v>
      </c>
      <c r="C46" s="1376" t="s">
        <v>214</v>
      </c>
      <c r="D46" s="1376" t="s">
        <v>215</v>
      </c>
      <c r="E46" s="2291"/>
      <c r="F46" s="2291"/>
      <c r="G46" s="2291"/>
      <c r="H46" s="2291"/>
      <c r="I46" s="2128" t="str">
        <f>S45&amp;".1"</f>
        <v>....1</v>
      </c>
      <c r="J46" s="1376"/>
      <c r="K46" s="1376"/>
      <c r="L46" s="1382" t="s">
        <v>409</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212</v>
      </c>
      <c r="B47" s="1376" t="s">
        <v>213</v>
      </c>
      <c r="C47" s="1376" t="s">
        <v>214</v>
      </c>
      <c r="D47" s="1376" t="s">
        <v>215</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212</v>
      </c>
      <c r="B48" s="1268" t="s">
        <v>213</v>
      </c>
      <c r="C48" s="1268" t="s">
        <v>214</v>
      </c>
      <c r="D48" s="1268" t="s">
        <v>215</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63</v>
      </c>
      <c r="Z48" s="1956"/>
      <c r="AA48" s="1943" t="s">
        <v>63</v>
      </c>
      <c r="AB48" s="1965"/>
      <c r="AC48" s="1964" t="s">
        <v>28</v>
      </c>
      <c r="AD48" s="752"/>
      <c r="AE48" s="1258"/>
      <c r="AF48" s="1956"/>
      <c r="AG48" s="1943" t="s">
        <v>63</v>
      </c>
      <c r="AH48" s="1956"/>
      <c r="AI48" s="1943" t="s">
        <v>63</v>
      </c>
      <c r="AJ48" s="1349"/>
      <c r="AK48" s="2254" t="s">
        <v>485</v>
      </c>
      <c r="AL48" s="1637">
        <f>STRCHECKDATE(#REF!)</f>
      </c>
      <c r="AM48" s="1625"/>
      <c r="AN48" s="1625" t="str">
        <f>IF(T48="","",T48)</f>
        <v/>
      </c>
      <c r="AO48" s="1625"/>
      <c r="AP48" s="1625"/>
      <c r="AQ48" s="1632">
        <v>21</v>
      </c>
    </row>
    <row customHeight="1" ht="11.549999999999999">
      <c r="A49" s="1268" t="s">
        <v>212</v>
      </c>
      <c r="B49" s="1268" t="s">
        <v>213</v>
      </c>
      <c r="C49" s="1268" t="s">
        <v>214</v>
      </c>
      <c r="D49" s="1268" t="s">
        <v>215</v>
      </c>
      <c r="E49" s="2291"/>
      <c r="F49" s="2291"/>
      <c r="G49" s="2291"/>
      <c r="H49" s="2291"/>
      <c r="I49" s="2102"/>
      <c r="J49" s="2128"/>
      <c r="K49" s="1268"/>
      <c r="L49" s="1311"/>
      <c r="P49" s="2258"/>
      <c r="Q49" s="2258"/>
      <c r="R49" s="357"/>
      <c r="S49" s="1279"/>
      <c r="T49" s="288" t="s">
        <v>473</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212</v>
      </c>
      <c r="B50" s="1376" t="s">
        <v>213</v>
      </c>
      <c r="C50" s="1376" t="s">
        <v>214</v>
      </c>
      <c r="D50" s="1376" t="s">
        <v>215</v>
      </c>
      <c r="E50" s="2291"/>
      <c r="F50" s="2291"/>
      <c r="G50" s="2291"/>
      <c r="H50" s="2291"/>
      <c r="I50" s="2128"/>
      <c r="J50" s="1376"/>
      <c r="K50" s="1376"/>
      <c r="L50" s="1382"/>
      <c r="M50" s="1247"/>
      <c r="N50" s="1247"/>
      <c r="O50" s="1247"/>
      <c r="P50" s="2258"/>
      <c r="Q50" s="1955"/>
      <c r="R50" s="357"/>
      <c r="S50" s="1387"/>
      <c r="T50" s="1388" t="s">
        <v>418</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212</v>
      </c>
      <c r="B51" s="1376" t="s">
        <v>213</v>
      </c>
      <c r="C51" s="1376" t="s">
        <v>214</v>
      </c>
      <c r="D51" s="1376" t="s">
        <v>215</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212</v>
      </c>
      <c r="B52" s="1376" t="s">
        <v>213</v>
      </c>
      <c r="C52" s="1376" t="s">
        <v>214</v>
      </c>
      <c r="D52" s="1375"/>
      <c r="E52" s="2291"/>
      <c r="F52" s="2291"/>
      <c r="G52" s="2290"/>
      <c r="H52" s="1375"/>
      <c r="I52" s="1375"/>
      <c r="J52" s="1375"/>
      <c r="K52" s="1375"/>
      <c r="L52" s="1378"/>
      <c r="M52" s="1379"/>
      <c r="N52" s="1379"/>
      <c r="O52" s="352"/>
      <c r="P52" s="1317"/>
      <c r="Q52" s="1318"/>
      <c r="R52" s="1317"/>
      <c r="S52" s="1323"/>
      <c r="T52" s="1326" t="s">
        <v>170</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212</v>
      </c>
      <c r="B53" s="1376" t="s">
        <v>213</v>
      </c>
      <c r="C53" s="1375"/>
      <c r="D53" s="1375"/>
      <c r="E53" s="2291"/>
      <c r="F53" s="2290"/>
      <c r="G53" s="1375"/>
      <c r="H53" s="1375"/>
      <c r="I53" s="1375"/>
      <c r="J53" s="1375"/>
      <c r="K53" s="1375"/>
      <c r="L53" s="1378"/>
      <c r="M53" s="1380"/>
      <c r="N53" s="1380"/>
      <c r="O53" s="352"/>
      <c r="P53" s="1317"/>
      <c r="Q53" s="1318"/>
      <c r="R53" s="1317"/>
      <c r="S53" s="1323"/>
      <c r="T53" s="1326" t="s">
        <v>171</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212</v>
      </c>
      <c r="B54" s="1376"/>
      <c r="C54" s="1376"/>
      <c r="D54" s="1376"/>
      <c r="E54" s="2291"/>
      <c r="F54" s="1376"/>
      <c r="G54" s="1376"/>
      <c r="H54" s="1376"/>
      <c r="I54" s="1376"/>
      <c r="J54" s="1376"/>
      <c r="K54" s="1376"/>
      <c r="L54" s="1382"/>
      <c r="M54" s="1380"/>
      <c r="N54" s="1380"/>
      <c r="O54" s="352"/>
      <c r="P54" s="381"/>
      <c r="Q54" s="1345"/>
      <c r="R54" s="381"/>
      <c r="S54" s="1323"/>
      <c r="T54" s="1326" t="s">
        <v>172</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212</v>
      </c>
      <c r="B55" s="1376"/>
      <c r="C55" s="1376"/>
      <c r="D55" s="1376"/>
      <c r="E55" s="2290"/>
      <c r="F55" s="1376"/>
      <c r="G55" s="1376"/>
      <c r="H55" s="1376"/>
      <c r="I55" s="1376"/>
      <c r="J55" s="1376"/>
      <c r="K55" s="1376"/>
      <c r="L55" s="1382"/>
      <c r="M55" s="1380"/>
      <c r="N55" s="1380"/>
      <c r="O55" s="352"/>
      <c r="P55" s="381"/>
      <c r="Q55" s="1345"/>
      <c r="R55" s="381"/>
      <c r="S55" s="1323"/>
      <c r="T55" s="1326" t="s">
        <v>172</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173</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86B271-08D7-5B53-2017-0.FEE9D37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487</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63</v>
      </c>
      <c r="AB8" s="1735"/>
      <c r="AC8" s="1460" t="s">
        <v>63</v>
      </c>
      <c r="AD8" s="2186" t="s">
        <v>63</v>
      </c>
      <c r="AE8" s="2327"/>
      <c r="AF8" s="2206">
        <v>1</v>
      </c>
      <c r="AG8" s="2364"/>
      <c r="AH8" s="2108" t="s">
        <v>63</v>
      </c>
      <c r="AI8" s="2327"/>
      <c r="AJ8" s="2206">
        <v>1</v>
      </c>
      <c r="AK8" s="2328" t="s">
        <v>28</v>
      </c>
      <c r="AL8" s="2108" t="s">
        <v>63</v>
      </c>
      <c r="AM8" s="2193"/>
      <c r="AN8" s="2206">
        <v>1</v>
      </c>
      <c r="AO8" s="2358"/>
      <c r="AP8" s="2359" t="s">
        <v>63</v>
      </c>
      <c r="AQ8" s="312"/>
      <c r="AR8" s="1464">
        <v>1</v>
      </c>
      <c r="AS8" s="1467" t="s">
        <v>28</v>
      </c>
      <c r="AT8" s="752"/>
      <c r="AU8" s="1258"/>
      <c r="AV8" s="752"/>
      <c r="AW8" s="1258"/>
      <c r="AX8" s="1735"/>
      <c r="AY8" s="1460" t="s">
        <v>63</v>
      </c>
      <c r="AZ8" s="1735"/>
      <c r="BA8" s="146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171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172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63</v>
      </c>
      <c r="AZ20" s="1737"/>
      <c r="BA20" s="1461"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474</v>
      </c>
      <c r="AH24" s="1508" t="s">
        <v>474</v>
      </c>
      <c r="AK24" s="1508" t="s">
        <v>511</v>
      </c>
      <c r="AL24" s="1508" t="s">
        <v>474</v>
      </c>
      <c r="AP24" s="1508" t="s">
        <v>474</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тарифной и ценовой политики Тюменской области</v>
      </c>
      <c r="W31" s="2252"/>
      <c r="X31" s="2252"/>
      <c r="Y31" s="2252"/>
      <c r="Z31" s="2252"/>
      <c r="AA31" s="2252"/>
      <c r="AB31" s="2252"/>
      <c r="AC31" s="327"/>
      <c r="AD31" s="2252" t="str">
        <f>IF(TITLE_NAME_OR_PR_CHANGE="",IF(TITLE_NAME_OR_PR="","",TITLE_NAME_OR_PR),TITLE_NAME_OR_PR_CHANGE)</f>
        <v>Департамент тарифной и ценовой политики Тюменской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46009</v>
      </c>
      <c r="W32" s="2265"/>
      <c r="X32" s="2265"/>
      <c r="Y32" s="2265"/>
      <c r="Z32" s="2265"/>
      <c r="AA32" s="2265"/>
      <c r="AB32" s="2265"/>
      <c r="AC32" s="327"/>
      <c r="AD32" s="2265" t="str">
        <f>IF(TITLE_DATE_PR_CHANGE="",IF(TITLE_DATE_PR="","",TITLE_DATE_PR),TITLE_DATE_PR_CHANGE)</f>
        <v>46009</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417/01-21</v>
      </c>
      <c r="W33" s="2252"/>
      <c r="X33" s="2252"/>
      <c r="Y33" s="2252"/>
      <c r="Z33" s="2252"/>
      <c r="AA33" s="2252"/>
      <c r="AB33" s="2252"/>
      <c r="AC33" s="327"/>
      <c r="AD33" s="2252" t="str">
        <f>IF(TITLE_NUMBER_PR_CHANGE="",IF(TITLE_NUMBER_PR="","",TITLE_NUMBER_PR),TITLE_NUMBER_PR_CHANGE)</f>
        <v>417/01-21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https://tarif.admtyumen.ru/OIGV/tarif/actions/npa.htm</v>
      </c>
      <c r="W34" s="2252"/>
      <c r="X34" s="2252"/>
      <c r="Y34" s="2252"/>
      <c r="Z34" s="2252"/>
      <c r="AA34" s="2252"/>
      <c r="AB34" s="2252"/>
      <c r="AC34" s="327"/>
      <c r="AD34" s="2252" t="str">
        <f>IF(TITLE_IST_PUB_CHANGE="",IF(TITLE_IST_PUB="","",TITLE_IST_PUB),TITLE_IST_PUB_CHANGE)</f>
        <v>https://tarif.admtyumen.ru/OIGV/tarif/actions/npa.htm</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46009</v>
      </c>
      <c r="W36" s="2265"/>
      <c r="X36" s="2265"/>
      <c r="Y36" s="2265"/>
      <c r="Z36" s="2265"/>
      <c r="AA36" s="2265"/>
      <c r="AB36" s="2265"/>
      <c r="AC36" s="327"/>
      <c r="AD36" s="2265" t="str">
        <f>IF(TITLE_DATE_PR_CHANGE="",IF(TITLE_DATE_PR="","",TITLE_DATE_PR),TITLE_DATE_PR_CHANGE)</f>
        <v>46009</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417/01-21</v>
      </c>
      <c r="W37" s="2252"/>
      <c r="X37" s="2252"/>
      <c r="Y37" s="2252"/>
      <c r="Z37" s="2252"/>
      <c r="AA37" s="2252"/>
      <c r="AB37" s="2252"/>
      <c r="AC37" s="327"/>
      <c r="AD37" s="2252" t="str">
        <f>IF(TITLE_NUMBER_PR_CHANGE="",IF(TITLE_NUMBER_PR="","",TITLE_NUMBER_PR),TITLE_NUMBER_PR_CHANGE)</f>
        <v>417/01-21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440</v>
      </c>
      <c r="F44" s="1365" t="s">
        <v>441</v>
      </c>
      <c r="G44" s="1365" t="s">
        <v>442</v>
      </c>
      <c r="H44" s="1365" t="s">
        <v>443</v>
      </c>
      <c r="I44" s="1365" t="s">
        <v>444</v>
      </c>
      <c r="J44" s="1365" t="s">
        <v>445</v>
      </c>
      <c r="K44" s="1365" t="s">
        <v>446</v>
      </c>
      <c r="L44" s="1365" t="s">
        <v>421</v>
      </c>
      <c r="Q44" s="292"/>
      <c r="R44" s="377"/>
      <c r="S44" s="2274"/>
      <c r="T44" s="2210"/>
      <c r="U44" s="303"/>
      <c r="V44" s="1449" t="s">
        <v>483</v>
      </c>
      <c r="W44" s="1449" t="s">
        <v>484</v>
      </c>
      <c r="X44" s="1449" t="s">
        <v>483</v>
      </c>
      <c r="Y44" s="1449" t="s">
        <v>484</v>
      </c>
      <c r="Z44" s="1456"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49" t="s">
        <v>483</v>
      </c>
      <c r="AU44" s="1449" t="s">
        <v>484</v>
      </c>
      <c r="AV44" s="1449" t="s">
        <v>483</v>
      </c>
      <c r="AW44" s="1449" t="s">
        <v>484</v>
      </c>
      <c r="AX44" s="1456"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252</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252</v>
      </c>
      <c r="B47" s="1364" t="s">
        <v>253</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43.050000000000004">
      <c r="A48" s="1364" t="s">
        <v>252</v>
      </c>
      <c r="B48" s="1364" t="s">
        <v>253</v>
      </c>
      <c r="C48" s="1364" t="s">
        <v>254</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487</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252</v>
      </c>
      <c r="B49" s="1344" t="s">
        <v>253</v>
      </c>
      <c r="C49" s="1344" t="s">
        <v>254</v>
      </c>
      <c r="D49" s="1344" t="s">
        <v>520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252</v>
      </c>
      <c r="B50" s="1344" t="s">
        <v>253</v>
      </c>
      <c r="C50" s="1344" t="s">
        <v>254</v>
      </c>
      <c r="D50" s="1344" t="s">
        <v>520</v>
      </c>
      <c r="E50" s="2260"/>
      <c r="F50" s="2260"/>
      <c r="G50" s="2260"/>
      <c r="H50" s="2260"/>
      <c r="I50" s="2257" t="str">
        <f>S49&amp;".1"</f>
        <v>.1</v>
      </c>
      <c r="J50" s="1344"/>
      <c r="K50" s="1344"/>
      <c r="L50" s="1347" t="s">
        <v>409</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252</v>
      </c>
      <c r="B51" s="1344" t="s">
        <v>253</v>
      </c>
      <c r="C51" s="1344" t="s">
        <v>254</v>
      </c>
      <c r="D51" s="1344" t="s">
        <v>520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252</v>
      </c>
      <c r="B52" s="1364" t="s">
        <v>253</v>
      </c>
      <c r="C52" s="1364" t="s">
        <v>254</v>
      </c>
      <c r="D52" s="1364" t="s">
        <v>520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63</v>
      </c>
      <c r="AB52" s="1735"/>
      <c r="AC52" s="146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64">
        <v>1</v>
      </c>
      <c r="AS52" s="1467" t="s">
        <v>28</v>
      </c>
      <c r="AT52" s="752"/>
      <c r="AU52" s="1258"/>
      <c r="AV52" s="752"/>
      <c r="AW52" s="1258"/>
      <c r="AX52" s="1735"/>
      <c r="AY52" s="1460" t="s">
        <v>63</v>
      </c>
      <c r="AZ52" s="1735"/>
      <c r="BA52" s="146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252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252</v>
      </c>
      <c r="B56" s="1364" t="s">
        <v>253</v>
      </c>
      <c r="C56" s="1364" t="s">
        <v>254</v>
      </c>
      <c r="D56" s="1364" t="s">
        <v>520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252</v>
      </c>
      <c r="B57" s="1364" t="s">
        <v>253</v>
      </c>
      <c r="C57" s="1364" t="s">
        <v>254</v>
      </c>
      <c r="D57" s="1364" t="s">
        <v>520</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252</v>
      </c>
      <c r="B58" s="1344" t="s">
        <v>253</v>
      </c>
      <c r="C58" s="1344" t="s">
        <v>254</v>
      </c>
      <c r="D58" s="1344" t="s">
        <v>520</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252</v>
      </c>
      <c r="B59" s="1344" t="s">
        <v>253</v>
      </c>
      <c r="C59" s="1344" t="s">
        <v>254</v>
      </c>
      <c r="D59" s="1344" t="s">
        <v>520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252</v>
      </c>
      <c r="B60" s="1344" t="s">
        <v>253</v>
      </c>
      <c r="C60" s="1344" t="s">
        <v>254</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252</v>
      </c>
      <c r="B61" s="1344" t="s">
        <v>253</v>
      </c>
      <c r="C61" s="1315"/>
      <c r="D61" s="1315"/>
      <c r="E61" s="2260"/>
      <c r="F61" s="2259"/>
      <c r="G61" s="1315"/>
      <c r="H61" s="1315"/>
      <c r="I61" s="1315"/>
      <c r="J61" s="1315"/>
      <c r="K61" s="1315"/>
      <c r="L61" s="1465"/>
      <c r="M61" s="1322"/>
      <c r="N61" s="1322"/>
      <c r="P61" s="1317"/>
      <c r="Q61" s="1318"/>
      <c r="R61" s="1317"/>
      <c r="S61" s="1323"/>
      <c r="T61" s="1326" t="s">
        <v>171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252</v>
      </c>
      <c r="B62" s="1344"/>
      <c r="C62" s="1344"/>
      <c r="D62" s="1344"/>
      <c r="E62" s="2259"/>
      <c r="F62" s="1344"/>
      <c r="G62" s="1344"/>
      <c r="H62" s="1344"/>
      <c r="I62" s="1344"/>
      <c r="J62" s="1344"/>
      <c r="K62" s="1344"/>
      <c r="L62" s="1347"/>
      <c r="M62" s="1322"/>
      <c r="N62" s="1322"/>
      <c r="O62" s="519"/>
      <c r="P62" s="381"/>
      <c r="Q62" s="1345"/>
      <c r="R62" s="381"/>
      <c r="S62" s="1323"/>
      <c r="T62" s="1326" t="s">
        <v>172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173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9630C4-06CE-BDAD-50BC-0.9B83296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417/01-21</v>
      </c>
      <c r="W29" s="2252"/>
      <c r="X29" s="2252"/>
      <c r="Y29" s="2252"/>
      <c r="Z29" s="2252"/>
      <c r="AA29" s="2252"/>
      <c r="AB29" s="327"/>
      <c r="AC29" s="2252" t="str">
        <f>IF(TITLE_NUMBER_PR_CHANGE="",IF(TITLE_NUMBER_PR="","",TITLE_NUMBER_PR),TITLE_NUMBER_PR_CHANGE)</f>
        <v>417/01-21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417/01-21</v>
      </c>
      <c r="W33" s="2252"/>
      <c r="X33" s="2252"/>
      <c r="Y33" s="2252"/>
      <c r="Z33" s="2252"/>
      <c r="AA33" s="2252"/>
      <c r="AB33" s="327"/>
      <c r="AC33" s="2252" t="str">
        <f>IF(TITLE_NUMBER_PR_CHANGE="",IF(TITLE_NUMBER_PR="","",TITLE_NUMBER_PR),TITLE_NUMBER_PR_CHANGE)</f>
        <v>417/01-21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494</v>
      </c>
      <c r="W38" s="2263" t="s">
        <v>438</v>
      </c>
      <c r="X38" s="2264"/>
      <c r="Y38" s="2263" t="s">
        <v>439</v>
      </c>
      <c r="Z38" s="2270"/>
      <c r="AA38" s="2264"/>
      <c r="AB38" s="2279"/>
      <c r="AC38" s="1484" t="s">
        <v>494</v>
      </c>
      <c r="AD38" s="2263" t="s">
        <v>438</v>
      </c>
      <c r="AE38" s="2264"/>
      <c r="AF38" s="2263" t="s">
        <v>439</v>
      </c>
      <c r="AG38" s="2270"/>
      <c r="AH38" s="2264"/>
      <c r="AI38" s="2279"/>
      <c r="AJ38" s="2282"/>
      <c r="AK38" s="2128"/>
      <c r="AQ38" s="1156">
        <v>34</v>
      </c>
    </row>
    <row customHeight="1" ht="90.3">
      <c r="A39" s="1371"/>
      <c r="B39" s="1371" t="s">
        <v>137</v>
      </c>
      <c r="C39" s="1371" t="s">
        <v>138</v>
      </c>
      <c r="D39" s="1371" t="s">
        <v>139</v>
      </c>
      <c r="E39" s="1365" t="s">
        <v>440</v>
      </c>
      <c r="F39" s="1365" t="s">
        <v>441</v>
      </c>
      <c r="G39" s="1365" t="s">
        <v>442</v>
      </c>
      <c r="H39" s="1365"/>
      <c r="I39" s="1365" t="s">
        <v>495</v>
      </c>
      <c r="J39" s="1365" t="s">
        <v>445</v>
      </c>
      <c r="K39" s="1365" t="s">
        <v>496</v>
      </c>
      <c r="L39" s="1365" t="s">
        <v>421</v>
      </c>
      <c r="Q39" s="377"/>
      <c r="R39" s="377"/>
      <c r="S39" s="2274"/>
      <c r="T39" s="2210"/>
      <c r="U39" s="303"/>
      <c r="V39" s="1484" t="s">
        <v>523</v>
      </c>
      <c r="W39" s="1223" t="s">
        <v>524</v>
      </c>
      <c r="X39" s="1223" t="s">
        <v>499</v>
      </c>
      <c r="Y39" s="1490" t="s">
        <v>449</v>
      </c>
      <c r="Z39" s="2271" t="s">
        <v>450</v>
      </c>
      <c r="AA39" s="2272"/>
      <c r="AB39" s="2280"/>
      <c r="AC39" s="1484" t="s">
        <v>523</v>
      </c>
      <c r="AD39" s="1223" t="s">
        <v>524</v>
      </c>
      <c r="AE39" s="1223" t="s">
        <v>499</v>
      </c>
      <c r="AF39" s="1490" t="s">
        <v>449</v>
      </c>
      <c r="AG39" s="2271" t="s">
        <v>450</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272</v>
      </c>
      <c r="B42" s="1364" t="s">
        <v>273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272</v>
      </c>
      <c r="B43" s="1364" t="s">
        <v>273</v>
      </c>
      <c r="C43" s="1364" t="s">
        <v>274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272</v>
      </c>
      <c r="B44" s="1364" t="s">
        <v>273</v>
      </c>
      <c r="C44" s="1364" t="s">
        <v>274</v>
      </c>
      <c r="D44" s="1364" t="s">
        <v>525</v>
      </c>
      <c r="E44" s="2260"/>
      <c r="F44" s="2260"/>
      <c r="G44" s="2260"/>
      <c r="H44" s="2260"/>
      <c r="I44" s="2257" t="str">
        <f>S43&amp;".1"</f>
        <v>...1</v>
      </c>
      <c r="J44" s="1364"/>
      <c r="K44" s="1364"/>
      <c r="L44" s="1365"/>
      <c r="P44" s="2258">
        <v>1</v>
      </c>
      <c r="Q44" s="1482"/>
      <c r="R44" s="357"/>
      <c r="S44" s="1494"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272</v>
      </c>
      <c r="B45" s="1364" t="s">
        <v>273</v>
      </c>
      <c r="C45" s="1364" t="s">
        <v>274</v>
      </c>
      <c r="D45" s="1364" t="s">
        <v>525</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272</v>
      </c>
      <c r="B46" s="1364" t="s">
        <v>273</v>
      </c>
      <c r="C46" s="1364" t="s">
        <v>274</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272</v>
      </c>
      <c r="B47" s="1364" t="s">
        <v>273</v>
      </c>
      <c r="C47" s="1364" t="s">
        <v>274</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272</v>
      </c>
      <c r="B48" s="1364" t="s">
        <v>273</v>
      </c>
      <c r="C48" s="1364" t="s">
        <v>274</v>
      </c>
      <c r="D48" s="1364" t="s">
        <v>525</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272</v>
      </c>
      <c r="B49" s="1364" t="s">
        <v>273</v>
      </c>
      <c r="C49" s="1364" t="s">
        <v>274</v>
      </c>
      <c r="D49" s="1364" t="s">
        <v>525</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272</v>
      </c>
      <c r="B50" s="1364" t="s">
        <v>273</v>
      </c>
      <c r="C50" s="1364" t="s">
        <v>274</v>
      </c>
      <c r="D50" s="1364" t="s">
        <v>525</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272</v>
      </c>
      <c r="B51" s="1344" t="s">
        <v>273</v>
      </c>
      <c r="C51" s="1315"/>
      <c r="D51" s="1315"/>
      <c r="E51" s="2260"/>
      <c r="F51" s="2259"/>
      <c r="G51" s="1315"/>
      <c r="H51" s="1315"/>
      <c r="I51" s="1315"/>
      <c r="J51" s="1315"/>
      <c r="K51" s="1315"/>
      <c r="L51" s="1495"/>
      <c r="M51" s="1322"/>
      <c r="N51" s="1322"/>
      <c r="P51" s="1317"/>
      <c r="Q51" s="1318"/>
      <c r="R51" s="1317"/>
      <c r="S51" s="1323"/>
      <c r="T51" s="1326" t="s">
        <v>171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272</v>
      </c>
      <c r="B52" s="1344"/>
      <c r="C52" s="1344"/>
      <c r="D52" s="1344"/>
      <c r="E52" s="2259"/>
      <c r="F52" s="1344"/>
      <c r="G52" s="1344"/>
      <c r="H52" s="1344"/>
      <c r="I52" s="1344"/>
      <c r="J52" s="1344"/>
      <c r="K52" s="1344"/>
      <c r="L52" s="1347"/>
      <c r="M52" s="1322"/>
      <c r="N52" s="1322"/>
      <c r="O52" s="519"/>
      <c r="P52" s="381"/>
      <c r="Q52" s="1345"/>
      <c r="R52" s="381"/>
      <c r="S52" s="1323"/>
      <c r="T52" s="1326" t="s">
        <v>172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173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78AF83-4AC2-680C-7F9D-0.542945A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3"/>
      <c r="AC5" s="2354"/>
      <c r="AD5" s="2355"/>
      <c r="AE5" s="2355"/>
      <c r="AF5" s="2355"/>
      <c r="AG5" s="2355"/>
      <c r="AH5" s="2355"/>
      <c r="AI5" s="2355"/>
      <c r="AJ5" s="2356"/>
      <c r="AK5" s="1259" t="s">
        <v>489</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490</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368"/>
      <c r="X9" s="368"/>
      <c r="Y9" s="368"/>
      <c r="Z9" s="368"/>
      <c r="AA9" s="368"/>
      <c r="AB9" s="368"/>
      <c r="AC9" s="368"/>
      <c r="AD9" s="368"/>
      <c r="AE9" s="368"/>
      <c r="AF9" s="368"/>
      <c r="AG9" s="368"/>
      <c r="AH9" s="368"/>
      <c r="AI9" s="368"/>
      <c r="AJ9" s="368"/>
      <c r="AK9" s="1259" t="s">
        <v>492</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327"/>
      <c r="AC28" s="2265" t="str">
        <f>IF(TITLE_DATE_PR_CHANGE="",IF(TITLE_DATE_PR="","",TITLE_DATE_PR),TITLE_DATE_PR_CHANGE)</f>
        <v>46009</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417/01-21</v>
      </c>
      <c r="W29" s="2252"/>
      <c r="X29" s="2252"/>
      <c r="Y29" s="2252"/>
      <c r="Z29" s="2252"/>
      <c r="AA29" s="2252"/>
      <c r="AB29" s="327"/>
      <c r="AC29" s="2252" t="str">
        <f>IF(TITLE_NUMBER_PR_CHANGE="",IF(TITLE_NUMBER_PR="","",TITLE_NUMBER_PR),TITLE_NUMBER_PR_CHANGE)</f>
        <v>417/01-21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327"/>
      <c r="AC32" s="2265" t="str">
        <f>IF(TITLE_DATE_PR_CHANGE="",IF(TITLE_DATE_PR="","",TITLE_DATE_PR),TITLE_DATE_PR_CHANGE)</f>
        <v>46009</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417/01-21</v>
      </c>
      <c r="W33" s="2252"/>
      <c r="X33" s="2252"/>
      <c r="Y33" s="2252"/>
      <c r="Z33" s="2252"/>
      <c r="AA33" s="2252"/>
      <c r="AB33" s="327"/>
      <c r="AC33" s="2252" t="str">
        <f>IF(TITLE_NUMBER_PR_CHANGE="",IF(TITLE_NUMBER_PR="","",TITLE_NUMBER_PR),TITLE_NUMBER_PR_CHANGE)</f>
        <v>417/01-21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494</v>
      </c>
      <c r="W38" s="2263" t="s">
        <v>438</v>
      </c>
      <c r="X38" s="2264"/>
      <c r="Y38" s="2263" t="s">
        <v>439</v>
      </c>
      <c r="Z38" s="2270"/>
      <c r="AA38" s="2264"/>
      <c r="AB38" s="2279"/>
      <c r="AC38" s="1484" t="s">
        <v>494</v>
      </c>
      <c r="AD38" s="2263" t="s">
        <v>438</v>
      </c>
      <c r="AE38" s="2264"/>
      <c r="AF38" s="2263" t="s">
        <v>439</v>
      </c>
      <c r="AG38" s="2270"/>
      <c r="AH38" s="2264"/>
      <c r="AI38" s="2279"/>
      <c r="AJ38" s="2282"/>
      <c r="AK38" s="2128"/>
      <c r="AQ38" s="1156">
        <v>34</v>
      </c>
    </row>
    <row customHeight="1" ht="90.3">
      <c r="A39" s="1371"/>
      <c r="B39" s="1371" t="s">
        <v>137</v>
      </c>
      <c r="C39" s="1371" t="s">
        <v>138</v>
      </c>
      <c r="D39" s="1371" t="s">
        <v>139</v>
      </c>
      <c r="E39" s="1365" t="s">
        <v>440</v>
      </c>
      <c r="F39" s="1365" t="s">
        <v>441</v>
      </c>
      <c r="G39" s="1365" t="s">
        <v>442</v>
      </c>
      <c r="H39" s="1365"/>
      <c r="I39" s="1365" t="s">
        <v>495</v>
      </c>
      <c r="J39" s="1365" t="s">
        <v>445</v>
      </c>
      <c r="K39" s="1365" t="s">
        <v>496</v>
      </c>
      <c r="L39" s="1365" t="s">
        <v>421</v>
      </c>
      <c r="Q39" s="377"/>
      <c r="R39" s="377"/>
      <c r="S39" s="2274"/>
      <c r="T39" s="2210"/>
      <c r="U39" s="303"/>
      <c r="V39" s="1484" t="s">
        <v>523</v>
      </c>
      <c r="W39" s="1223" t="s">
        <v>524</v>
      </c>
      <c r="X39" s="1223" t="s">
        <v>499</v>
      </c>
      <c r="Y39" s="1490" t="s">
        <v>449</v>
      </c>
      <c r="Z39" s="2271" t="s">
        <v>450</v>
      </c>
      <c r="AA39" s="2272"/>
      <c r="AB39" s="2280"/>
      <c r="AC39" s="1484" t="s">
        <v>523</v>
      </c>
      <c r="AD39" s="1223" t="s">
        <v>524</v>
      </c>
      <c r="AE39" s="1223" t="s">
        <v>499</v>
      </c>
      <c r="AF39" s="1490" t="s">
        <v>449</v>
      </c>
      <c r="AG39" s="2271" t="s">
        <v>450</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111</v>
      </c>
      <c r="T40" s="1256" t="s">
        <v>112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125</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526</v>
      </c>
      <c r="E44" s="2260"/>
      <c r="F44" s="2260"/>
      <c r="G44" s="2260"/>
      <c r="H44" s="2260"/>
      <c r="I44" s="2257" t="str">
        <f>S43&amp;".1"</f>
        <v>...1</v>
      </c>
      <c r="J44" s="1364"/>
      <c r="K44" s="1364"/>
      <c r="L44" s="1365"/>
      <c r="P44" s="2258">
        <v>1</v>
      </c>
      <c r="Q44" s="1482"/>
      <c r="R44" s="357"/>
      <c r="S44" s="1494" t="str">
        <f>$I44</f>
        <v>...1</v>
      </c>
      <c r="T44" s="286" t="s">
        <v>488</v>
      </c>
      <c r="U44" s="301"/>
      <c r="V44" s="2351"/>
      <c r="W44" s="2352"/>
      <c r="X44" s="2352"/>
      <c r="Y44" s="2352"/>
      <c r="Z44" s="2352"/>
      <c r="AA44" s="2352"/>
      <c r="AB44" s="2353"/>
      <c r="AC44" s="2354"/>
      <c r="AD44" s="2355"/>
      <c r="AE44" s="2355"/>
      <c r="AF44" s="2355"/>
      <c r="AG44" s="2355"/>
      <c r="AH44" s="2355"/>
      <c r="AI44" s="2355"/>
      <c r="AJ44" s="2356"/>
      <c r="AK44" s="1259" t="s">
        <v>489</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526</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490</v>
      </c>
      <c r="AM45" s="501"/>
      <c r="AN45" s="501" t="str">
        <f>IF(T45="","",T45)</f>
        <v>Группа потребителей</v>
      </c>
      <c r="AO45" s="501"/>
      <c r="AP45" s="501"/>
      <c r="AQ45" s="1156">
        <v>23</v>
      </c>
    </row>
    <row customHeight="1" ht="24">
      <c r="A46" s="1364" t="s">
        <v>277</v>
      </c>
      <c r="B46" s="1364" t="s">
        <v>278</v>
      </c>
      <c r="C46" s="1364" t="s">
        <v>279</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526</v>
      </c>
      <c r="E48" s="2260"/>
      <c r="F48" s="2260"/>
      <c r="G48" s="2260"/>
      <c r="H48" s="2260"/>
      <c r="I48" s="2287"/>
      <c r="J48" s="2257"/>
      <c r="K48" s="1364"/>
      <c r="L48" s="1365"/>
      <c r="P48" s="2258"/>
      <c r="Q48" s="2258"/>
      <c r="R48" s="357"/>
      <c r="S48" s="1279"/>
      <c r="T48" s="288" t="s">
        <v>491</v>
      </c>
      <c r="U48" s="368"/>
      <c r="V48" s="368"/>
      <c r="W48" s="368"/>
      <c r="X48" s="368"/>
      <c r="Y48" s="368"/>
      <c r="Z48" s="368"/>
      <c r="AA48" s="368"/>
      <c r="AB48" s="368"/>
      <c r="AC48" s="368"/>
      <c r="AD48" s="368"/>
      <c r="AE48" s="368"/>
      <c r="AF48" s="368"/>
      <c r="AG48" s="368"/>
      <c r="AH48" s="368"/>
      <c r="AI48" s="368"/>
      <c r="AJ48" s="368"/>
      <c r="AK48" s="1259" t="s">
        <v>492</v>
      </c>
      <c r="AM48" s="501"/>
      <c r="AN48" s="501" t="str">
        <f>IF(T48="","",T48)</f>
        <v>Добавить значение признака дифференциации</v>
      </c>
      <c r="AO48" s="501"/>
      <c r="AP48" s="501"/>
      <c r="AQ48" s="1156">
        <v>20</v>
      </c>
    </row>
    <row customHeight="1" ht="22.049999999999997">
      <c r="A49" s="1364" t="s">
        <v>277</v>
      </c>
      <c r="B49" s="1364" t="s">
        <v>278</v>
      </c>
      <c r="C49" s="1364" t="s">
        <v>279</v>
      </c>
      <c r="D49" s="1364" t="s">
        <v>526</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277</v>
      </c>
      <c r="B50" s="1364" t="s">
        <v>278</v>
      </c>
      <c r="C50" s="1364" t="s">
        <v>279</v>
      </c>
      <c r="D50" s="1364" t="s">
        <v>526</v>
      </c>
      <c r="E50" s="2260"/>
      <c r="F50" s="2260"/>
      <c r="G50" s="2260"/>
      <c r="H50" s="2259"/>
      <c r="I50" s="1364"/>
      <c r="J50" s="1364"/>
      <c r="K50" s="1364"/>
      <c r="L50" s="1365"/>
      <c r="M50" s="1366"/>
      <c r="N50" s="1366"/>
      <c r="O50" s="538"/>
      <c r="P50" s="361"/>
      <c r="Q50" s="376"/>
      <c r="R50" s="356"/>
      <c r="S50" s="1279"/>
      <c r="T50" s="373" t="s">
        <v>493</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171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172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173</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562F77-8FFC-763C-F04A-0.4165568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522</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171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172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474</v>
      </c>
      <c r="AH24" s="1508" t="s">
        <v>474</v>
      </c>
      <c r="AK24" s="1508" t="s">
        <v>511</v>
      </c>
      <c r="AL24" s="1508" t="s">
        <v>474</v>
      </c>
      <c r="AP24" s="1508" t="s">
        <v>474</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тарифной и ценовой политики Тюменской области</v>
      </c>
      <c r="W31" s="2252"/>
      <c r="X31" s="2252"/>
      <c r="Y31" s="2252"/>
      <c r="Z31" s="2252"/>
      <c r="AA31" s="2252"/>
      <c r="AB31" s="2252"/>
      <c r="AC31" s="327"/>
      <c r="AD31" s="2252" t="str">
        <f>IF(TITLE_NAME_OR_PR_CHANGE="",IF(TITLE_NAME_OR_PR="","",TITLE_NAME_OR_PR),TITLE_NAME_OR_PR_CHANGE)</f>
        <v>Департамент тарифной и ценовой политики Тюменской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46009</v>
      </c>
      <c r="W32" s="2265"/>
      <c r="X32" s="2265"/>
      <c r="Y32" s="2265"/>
      <c r="Z32" s="2265"/>
      <c r="AA32" s="2265"/>
      <c r="AB32" s="2265"/>
      <c r="AC32" s="327"/>
      <c r="AD32" s="2265" t="str">
        <f>IF(TITLE_DATE_PR_CHANGE="",IF(TITLE_DATE_PR="","",TITLE_DATE_PR),TITLE_DATE_PR_CHANGE)</f>
        <v>46009</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417/01-21</v>
      </c>
      <c r="W33" s="2252"/>
      <c r="X33" s="2252"/>
      <c r="Y33" s="2252"/>
      <c r="Z33" s="2252"/>
      <c r="AA33" s="2252"/>
      <c r="AB33" s="2252"/>
      <c r="AC33" s="327"/>
      <c r="AD33" s="2252" t="str">
        <f>IF(TITLE_NUMBER_PR_CHANGE="",IF(TITLE_NUMBER_PR="","",TITLE_NUMBER_PR),TITLE_NUMBER_PR_CHANGE)</f>
        <v>417/01-21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https://tarif.admtyumen.ru/OIGV/tarif/actions/npa.htm</v>
      </c>
      <c r="W34" s="2252"/>
      <c r="X34" s="2252"/>
      <c r="Y34" s="2252"/>
      <c r="Z34" s="2252"/>
      <c r="AA34" s="2252"/>
      <c r="AB34" s="2252"/>
      <c r="AC34" s="327"/>
      <c r="AD34" s="2252" t="str">
        <f>IF(TITLE_IST_PUB_CHANGE="",IF(TITLE_IST_PUB="","",TITLE_IST_PUB),TITLE_IST_PUB_CHANGE)</f>
        <v>https://tarif.admtyumen.ru/OIGV/tarif/actions/npa.htm</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46009</v>
      </c>
      <c r="W36" s="2265"/>
      <c r="X36" s="2265"/>
      <c r="Y36" s="2265"/>
      <c r="Z36" s="2265"/>
      <c r="AA36" s="2265"/>
      <c r="AB36" s="2265"/>
      <c r="AC36" s="327"/>
      <c r="AD36" s="2265" t="str">
        <f>IF(TITLE_DATE_PR_CHANGE="",IF(TITLE_DATE_PR="","",TITLE_DATE_PR),TITLE_DATE_PR_CHANGE)</f>
        <v>46009</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417/01-21</v>
      </c>
      <c r="W37" s="2252"/>
      <c r="X37" s="2252"/>
      <c r="Y37" s="2252"/>
      <c r="Z37" s="2252"/>
      <c r="AA37" s="2252"/>
      <c r="AB37" s="2252"/>
      <c r="AC37" s="327"/>
      <c r="AD37" s="2252" t="str">
        <f>IF(TITLE_NUMBER_PR_CHANGE="",IF(TITLE_NUMBER_PR="","",TITLE_NUMBER_PR),TITLE_NUMBER_PR_CHANGE)</f>
        <v>417/01-21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529</v>
      </c>
      <c r="AE41" s="2292"/>
      <c r="AF41" s="2292"/>
      <c r="AG41" s="2330"/>
      <c r="AH41" s="2329" t="s">
        <v>530</v>
      </c>
      <c r="AI41" s="2292"/>
      <c r="AJ41" s="2292"/>
      <c r="AK41" s="2330"/>
      <c r="AL41" s="2329" t="s">
        <v>531</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532</v>
      </c>
      <c r="AU42" s="2194"/>
      <c r="AV42" s="2193" t="s">
        <v>533</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440</v>
      </c>
      <c r="F44" s="1365" t="s">
        <v>441</v>
      </c>
      <c r="G44" s="1365" t="s">
        <v>442</v>
      </c>
      <c r="H44" s="1365" t="s">
        <v>443</v>
      </c>
      <c r="I44" s="1365" t="s">
        <v>444</v>
      </c>
      <c r="J44" s="1365" t="s">
        <v>445</v>
      </c>
      <c r="K44" s="1365" t="s">
        <v>446</v>
      </c>
      <c r="L44" s="1365" t="s">
        <v>421</v>
      </c>
      <c r="Q44" s="292"/>
      <c r="R44" s="377"/>
      <c r="S44" s="2274"/>
      <c r="T44" s="2210"/>
      <c r="U44" s="303"/>
      <c r="V44" s="1480" t="s">
        <v>483</v>
      </c>
      <c r="W44" s="1480" t="s">
        <v>484</v>
      </c>
      <c r="X44" s="1480" t="s">
        <v>483</v>
      </c>
      <c r="Y44" s="1480" t="s">
        <v>484</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483</v>
      </c>
      <c r="AU44" s="1480" t="s">
        <v>484</v>
      </c>
      <c r="AV44" s="1480" t="s">
        <v>483</v>
      </c>
      <c r="AW44" s="1480" t="s">
        <v>484</v>
      </c>
      <c r="AX44" s="1490"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282</v>
      </c>
      <c r="B47" s="1364" t="s">
        <v>283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282</v>
      </c>
      <c r="B48" s="1364" t="s">
        <v>283</v>
      </c>
      <c r="C48" s="1364" t="s">
        <v>284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522</v>
      </c>
      <c r="BE48" s="501"/>
      <c r="BF48" s="501" t="str">
        <f>IF(T48="","",T48)</f>
        <v>Наименование централизованной системы водоотведения</v>
      </c>
      <c r="BG48" s="501"/>
      <c r="BH48" s="501"/>
      <c r="BI48" s="1156">
        <v>34</v>
      </c>
    </row>
    <row s="1643" customFormat="1" customHeight="1" ht="0">
      <c r="A49" s="1344" t="s">
        <v>282</v>
      </c>
      <c r="B49" s="1344" t="s">
        <v>283</v>
      </c>
      <c r="C49" s="1344" t="s">
        <v>284</v>
      </c>
      <c r="D49" s="1344" t="s">
        <v>534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282</v>
      </c>
      <c r="B50" s="1344" t="s">
        <v>283</v>
      </c>
      <c r="C50" s="1344" t="s">
        <v>284</v>
      </c>
      <c r="D50" s="1344" t="s">
        <v>534</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282</v>
      </c>
      <c r="B51" s="1344" t="s">
        <v>283</v>
      </c>
      <c r="C51" s="1344" t="s">
        <v>284</v>
      </c>
      <c r="D51" s="1344" t="s">
        <v>534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282</v>
      </c>
      <c r="B52" s="1364" t="s">
        <v>283</v>
      </c>
      <c r="C52" s="1364" t="s">
        <v>284</v>
      </c>
      <c r="D52" s="1364" t="s">
        <v>534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282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282</v>
      </c>
      <c r="B56" s="1364" t="s">
        <v>283</v>
      </c>
      <c r="C56" s="1364" t="s">
        <v>284</v>
      </c>
      <c r="D56" s="1364" t="s">
        <v>534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282</v>
      </c>
      <c r="B57" s="1364" t="s">
        <v>283</v>
      </c>
      <c r="C57" s="1364" t="s">
        <v>284</v>
      </c>
      <c r="D57" s="1364" t="s">
        <v>534</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282</v>
      </c>
      <c r="B58" s="1344" t="s">
        <v>283</v>
      </c>
      <c r="C58" s="1344" t="s">
        <v>284</v>
      </c>
      <c r="D58" s="1344" t="s">
        <v>534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282</v>
      </c>
      <c r="B59" s="1344" t="s">
        <v>283</v>
      </c>
      <c r="C59" s="1344" t="s">
        <v>284</v>
      </c>
      <c r="D59" s="1344" t="s">
        <v>534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282</v>
      </c>
      <c r="B60" s="1344" t="s">
        <v>283</v>
      </c>
      <c r="C60" s="1344" t="s">
        <v>284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282</v>
      </c>
      <c r="B61" s="1344" t="s">
        <v>283</v>
      </c>
      <c r="C61" s="1315"/>
      <c r="D61" s="1315"/>
      <c r="E61" s="2260"/>
      <c r="F61" s="2259"/>
      <c r="G61" s="1315"/>
      <c r="H61" s="1315"/>
      <c r="I61" s="1315"/>
      <c r="J61" s="1315"/>
      <c r="K61" s="1315"/>
      <c r="L61" s="1495"/>
      <c r="M61" s="1322"/>
      <c r="N61" s="1322"/>
      <c r="P61" s="1317"/>
      <c r="Q61" s="1318"/>
      <c r="R61" s="1317"/>
      <c r="S61" s="1323"/>
      <c r="T61" s="1326" t="s">
        <v>171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282</v>
      </c>
      <c r="B62" s="1344"/>
      <c r="C62" s="1344"/>
      <c r="D62" s="1344"/>
      <c r="E62" s="2259"/>
      <c r="F62" s="1344"/>
      <c r="G62" s="1344"/>
      <c r="H62" s="1344"/>
      <c r="I62" s="1344"/>
      <c r="J62" s="1344"/>
      <c r="K62" s="1344"/>
      <c r="L62" s="1347"/>
      <c r="M62" s="1322"/>
      <c r="N62" s="1322"/>
      <c r="O62" s="519"/>
      <c r="P62" s="381"/>
      <c r="Q62" s="1345"/>
      <c r="R62" s="381"/>
      <c r="S62" s="1323"/>
      <c r="T62" s="1326" t="s">
        <v>172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173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63B685-B584-6423-BC3C-0.F49018E1}"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101</v>
      </c>
      <c r="G13" s="794" t="s">
        <v>102</v>
      </c>
      <c r="H13" s="794" t="s">
        <v>102</v>
      </c>
      <c r="I13" s="792" t="s">
        <v>103</v>
      </c>
      <c r="J13" s="501">
        <f>MERGEVALUE(G13)</f>
      </c>
      <c r="K13" s="512"/>
      <c r="L13" s="512"/>
      <c r="M13" s="501" t="str">
        <f t="array" ref="M13:M13">IF(ISERROR(MATCH(MID(N13,1,250),MID(note_ter,1,250),0)),"n","y")</f>
        <v>n</v>
      </c>
      <c r="N13" s="512"/>
      <c r="O13" s="501" t="str">
        <f>H13&amp;"("&amp;I13&amp;")"</f>
        <v>город Тюмень(71701000)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104</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105</v>
      </c>
      <c r="H15" s="179"/>
      <c r="I15" s="180"/>
      <c r="J15" s="250"/>
      <c r="K15" s="156"/>
      <c r="L15" s="156"/>
      <c r="M15" s="156"/>
      <c r="N15" s="227" t="s">
        <v>106</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CA6168-4C67-5875-59F5-0.D20356A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63</v>
      </c>
      <c r="AE7" s="2266"/>
      <c r="AF7" s="2108" t="s">
        <v>63</v>
      </c>
      <c r="AG7" s="752"/>
      <c r="AH7" s="752"/>
      <c r="AI7" s="752"/>
      <c r="AJ7" s="752"/>
      <c r="AK7" s="752"/>
      <c r="AL7" s="752"/>
      <c r="AM7" s="752"/>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63</v>
      </c>
      <c r="AP15" s="2268"/>
      <c r="AQ15" s="2269" t="s">
        <v>63</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B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тарифной и ценовой политики Тюменской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2265"/>
      <c r="AC28" s="2265"/>
      <c r="AD28" s="2265"/>
      <c r="AE28" s="2265"/>
      <c r="AF28" s="327"/>
      <c r="AG28" s="2265" t="str">
        <f>IF(TITLE_DATE_PR_CHANGE="",IF(TITLE_DATE_PR="","",TITLE_DATE_PR),TITLE_DATE_PR_CHANGE)</f>
        <v>46009</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417/01-21</v>
      </c>
      <c r="W29" s="2252"/>
      <c r="X29" s="2252"/>
      <c r="Y29" s="2252"/>
      <c r="Z29" s="2252"/>
      <c r="AA29" s="2252"/>
      <c r="AB29" s="2252"/>
      <c r="AC29" s="2252"/>
      <c r="AD29" s="2252"/>
      <c r="AE29" s="2252"/>
      <c r="AF29" s="327"/>
      <c r="AG29" s="2252" t="str">
        <f>IF(TITLE_NUMBER_PR_CHANGE="",IF(TITLE_NUMBER_PR="","",TITLE_NUMBER_PR),TITLE_NUMBER_PR_CHANGE)</f>
        <v>417/01-21</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2252"/>
      <c r="AC30" s="2252"/>
      <c r="AD30" s="2252"/>
      <c r="AE30" s="2252"/>
      <c r="AF30" s="327"/>
      <c r="AG30" s="2252" t="str">
        <f>IF(TITLE_IST_PUB_CHANGE="",IF(TITLE_IST_PUB="","",TITLE_IST_PUB),TITLE_IST_PUB_CHANGE)</f>
        <v>https://tarif.admtyumen.ru/OIGV/tarif/actions/npa.htm</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2265"/>
      <c r="AC32" s="2265"/>
      <c r="AD32" s="2265"/>
      <c r="AE32" s="2265"/>
      <c r="AF32" s="327"/>
      <c r="AG32" s="2265" t="str">
        <f>IF(TITLE_DATE_PR_CHANGE="",IF(TITLE_DATE_PR="","",TITLE_DATE_PR),TITLE_DATE_PR_CHANGE)</f>
        <v>46009</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417/01-21</v>
      </c>
      <c r="W33" s="2252"/>
      <c r="X33" s="2252"/>
      <c r="Y33" s="2252"/>
      <c r="Z33" s="2252"/>
      <c r="AA33" s="2252"/>
      <c r="AB33" s="2252"/>
      <c r="AC33" s="2252"/>
      <c r="AD33" s="2252"/>
      <c r="AE33" s="2252"/>
      <c r="AF33" s="327"/>
      <c r="AG33" s="2252" t="str">
        <f>IF(TITLE_NUMBER_PR_CHANGE="",IF(TITLE_NUMBER_PR="","",TITLE_NUMBER_PR),TITLE_NUMBER_PR_CHANGE)</f>
        <v>417/01-21</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92"/>
      <c r="X37" s="2292"/>
      <c r="Y37" s="2292"/>
      <c r="Z37" s="2292"/>
      <c r="AA37" s="2292"/>
      <c r="AB37" s="2292"/>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customHeight="1" ht="19.95">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T39" s="1637"/>
      <c r="AU39" s="1637"/>
      <c r="AV39" s="1637"/>
      <c r="AW39" s="1637"/>
      <c r="AX39" s="1637"/>
      <c r="AY39" s="1632">
        <v>19</v>
      </c>
    </row>
    <row customHeight="1" ht="61.949999999999996">
      <c r="A40" s="1371"/>
      <c r="B40" s="1371" t="s">
        <v>137</v>
      </c>
      <c r="C40" s="1371" t="s">
        <v>138</v>
      </c>
      <c r="D40" s="1371" t="s">
        <v>139</v>
      </c>
      <c r="E40" s="1365" t="s">
        <v>440</v>
      </c>
      <c r="F40" s="1365" t="s">
        <v>441</v>
      </c>
      <c r="G40" s="1365" t="s">
        <v>442</v>
      </c>
      <c r="H40" s="1365"/>
      <c r="I40" s="1365" t="s">
        <v>495</v>
      </c>
      <c r="J40" s="1365" t="s">
        <v>445</v>
      </c>
      <c r="K40" s="1365" t="s">
        <v>496</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257</v>
      </c>
      <c r="B43" s="1364" t="s">
        <v>258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257</v>
      </c>
      <c r="B44" s="1364" t="s">
        <v>258</v>
      </c>
      <c r="C44" s="1364" t="s">
        <v>259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257</v>
      </c>
      <c r="B45" s="1364" t="s">
        <v>258</v>
      </c>
      <c r="C45" s="1364" t="s">
        <v>259</v>
      </c>
      <c r="D45" s="1364" t="s">
        <v>547</v>
      </c>
      <c r="E45" s="2260"/>
      <c r="F45" s="2260"/>
      <c r="G45" s="2260"/>
      <c r="H45" s="2260"/>
      <c r="I45" s="2257" t="str">
        <f>S44&amp;".1"</f>
        <v>...1</v>
      </c>
      <c r="J45" s="1364"/>
      <c r="K45" s="1364"/>
      <c r="L45" s="1365"/>
      <c r="P45" s="2258">
        <v>1</v>
      </c>
      <c r="Q45" s="1482"/>
      <c r="R45" s="357"/>
      <c r="S45" s="1494" t="str">
        <f>$I45</f>
        <v>...1</v>
      </c>
      <c r="T45" s="286" t="s">
        <v>488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489</v>
      </c>
      <c r="AU45" s="501"/>
      <c r="AV45" s="501" t="str">
        <f>IF(T45="","",T45)</f>
        <v>Наименование признака дифференциации</v>
      </c>
      <c r="AW45" s="501"/>
      <c r="AX45" s="501"/>
      <c r="AY45" s="1156">
        <v>23</v>
      </c>
    </row>
    <row customHeight="1" ht="24">
      <c r="A46" s="1364" t="s">
        <v>257</v>
      </c>
      <c r="B46" s="1364" t="s">
        <v>258</v>
      </c>
      <c r="C46" s="1364" t="s">
        <v>259</v>
      </c>
      <c r="D46" s="1364" t="s">
        <v>547</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490</v>
      </c>
      <c r="AU46" s="501"/>
      <c r="AV46" s="501" t="str">
        <f>IF(T46="","",T46)</f>
        <v>Группа потребителей</v>
      </c>
      <c r="AW46" s="501"/>
      <c r="AX46" s="501"/>
      <c r="AY46" s="1156">
        <v>23</v>
      </c>
    </row>
    <row customHeight="1" ht="24">
      <c r="A47" s="1364" t="s">
        <v>257</v>
      </c>
      <c r="B47" s="1364" t="s">
        <v>258</v>
      </c>
      <c r="C47" s="1364" t="s">
        <v>259</v>
      </c>
      <c r="D47" s="1364" t="s">
        <v>547</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63</v>
      </c>
      <c r="AE47" s="2268"/>
      <c r="AF47" s="2269" t="s">
        <v>63</v>
      </c>
      <c r="AG47" s="752"/>
      <c r="AH47" s="752"/>
      <c r="AI47" s="752"/>
      <c r="AJ47" s="752"/>
      <c r="AK47" s="752"/>
      <c r="AL47" s="752"/>
      <c r="AM47" s="752"/>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257</v>
      </c>
      <c r="B48" s="1364" t="s">
        <v>258</v>
      </c>
      <c r="C48" s="1364" t="s">
        <v>259</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257</v>
      </c>
      <c r="B49" s="1364" t="s">
        <v>258</v>
      </c>
      <c r="C49" s="1364" t="s">
        <v>259</v>
      </c>
      <c r="D49" s="1364" t="s">
        <v>547</v>
      </c>
      <c r="E49" s="2260"/>
      <c r="F49" s="2260"/>
      <c r="G49" s="2260"/>
      <c r="H49" s="2260"/>
      <c r="I49" s="2287"/>
      <c r="J49" s="2257"/>
      <c r="K49" s="1364"/>
      <c r="L49" s="1365"/>
      <c r="P49" s="2258"/>
      <c r="Q49" s="2258"/>
      <c r="R49" s="357"/>
      <c r="S49" s="1279"/>
      <c r="T49" s="288" t="s">
        <v>491</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492</v>
      </c>
      <c r="AU49" s="501"/>
      <c r="AV49" s="501" t="str">
        <f>IF(T49="","",T49)</f>
        <v>Добавить значение признака дифференциации</v>
      </c>
      <c r="AW49" s="501"/>
      <c r="AX49" s="501"/>
      <c r="AY49" s="1156">
        <v>20</v>
      </c>
    </row>
    <row customHeight="1" ht="22.049999999999997">
      <c r="A50" s="1364" t="s">
        <v>257</v>
      </c>
      <c r="B50" s="1364" t="s">
        <v>258</v>
      </c>
      <c r="C50" s="1364" t="s">
        <v>259</v>
      </c>
      <c r="D50" s="1364" t="s">
        <v>547</v>
      </c>
      <c r="E50" s="2260"/>
      <c r="F50" s="2260"/>
      <c r="G50" s="2260"/>
      <c r="H50" s="2260"/>
      <c r="I50" s="2257"/>
      <c r="J50" s="1364"/>
      <c r="K50" s="1364"/>
      <c r="L50" s="1365"/>
      <c r="P50" s="2258"/>
      <c r="Q50" s="1482"/>
      <c r="R50" s="357"/>
      <c r="S50" s="1279"/>
      <c r="T50" s="366" t="s">
        <v>418</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257</v>
      </c>
      <c r="B51" s="1364" t="s">
        <v>258</v>
      </c>
      <c r="C51" s="1364" t="s">
        <v>259</v>
      </c>
      <c r="D51" s="1364" t="s">
        <v>547</v>
      </c>
      <c r="E51" s="2260"/>
      <c r="F51" s="2260"/>
      <c r="G51" s="2260"/>
      <c r="H51" s="2259"/>
      <c r="I51" s="1364"/>
      <c r="J51" s="1364"/>
      <c r="K51" s="1364"/>
      <c r="L51" s="1365"/>
      <c r="M51" s="1366"/>
      <c r="N51" s="1366"/>
      <c r="O51" s="538"/>
      <c r="P51" s="361"/>
      <c r="Q51" s="376"/>
      <c r="R51" s="356"/>
      <c r="S51" s="1279"/>
      <c r="T51" s="373" t="s">
        <v>493</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257</v>
      </c>
      <c r="B52" s="1344" t="s">
        <v>258</v>
      </c>
      <c r="C52" s="1315"/>
      <c r="D52" s="1315"/>
      <c r="E52" s="2260"/>
      <c r="F52" s="2259"/>
      <c r="G52" s="1315"/>
      <c r="H52" s="1315"/>
      <c r="I52" s="1315"/>
      <c r="J52" s="1315"/>
      <c r="K52" s="1315"/>
      <c r="L52" s="1495"/>
      <c r="M52" s="1322"/>
      <c r="N52" s="1322"/>
      <c r="P52" s="1317"/>
      <c r="Q52" s="1318"/>
      <c r="R52" s="1317"/>
      <c r="S52" s="1323"/>
      <c r="T52" s="1326" t="s">
        <v>171</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257</v>
      </c>
      <c r="B53" s="1344"/>
      <c r="C53" s="1344"/>
      <c r="D53" s="1344"/>
      <c r="E53" s="2259"/>
      <c r="F53" s="1344"/>
      <c r="G53" s="1344"/>
      <c r="H53" s="1344"/>
      <c r="I53" s="1344"/>
      <c r="J53" s="1344"/>
      <c r="K53" s="1344"/>
      <c r="L53" s="1347"/>
      <c r="M53" s="1322"/>
      <c r="N53" s="1322"/>
      <c r="O53" s="519"/>
      <c r="P53" s="381"/>
      <c r="Q53" s="1345"/>
      <c r="R53" s="381"/>
      <c r="S53" s="1323"/>
      <c r="T53" s="1326" t="s">
        <v>172</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173</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F044BC-1E5D-D8DE-6308-0.34856F9E}"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125</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488</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489</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490</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63</v>
      </c>
      <c r="AE7" s="2266"/>
      <c r="AF7" s="2108" t="s">
        <v>63</v>
      </c>
      <c r="AG7" s="752"/>
      <c r="AH7" s="752"/>
      <c r="AI7" s="752"/>
      <c r="AJ7" s="752"/>
      <c r="AK7" s="752"/>
      <c r="AL7" s="752"/>
      <c r="AM7" s="1258"/>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491</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492</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493</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171</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172</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63</v>
      </c>
      <c r="AP15" s="2268"/>
      <c r="AQ15" s="2269" t="s">
        <v>63</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тарифной и ценовой политики Тюменской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46009</v>
      </c>
      <c r="W28" s="2265"/>
      <c r="X28" s="2265"/>
      <c r="Y28" s="2265"/>
      <c r="Z28" s="2265"/>
      <c r="AA28" s="2265"/>
      <c r="AB28" s="2265"/>
      <c r="AC28" s="2265"/>
      <c r="AD28" s="2265"/>
      <c r="AE28" s="2265"/>
      <c r="AF28" s="327"/>
      <c r="AG28" s="2265" t="str">
        <f>IF(TITLE_DATE_PR_CHANGE="",IF(TITLE_DATE_PR="","",TITLE_DATE_PR),TITLE_DATE_PR_CHANGE)</f>
        <v>46009</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417/01-21</v>
      </c>
      <c r="W29" s="2252"/>
      <c r="X29" s="2252"/>
      <c r="Y29" s="2252"/>
      <c r="Z29" s="2252"/>
      <c r="AA29" s="2252"/>
      <c r="AB29" s="2252"/>
      <c r="AC29" s="2252"/>
      <c r="AD29" s="2252"/>
      <c r="AE29" s="2252"/>
      <c r="AF29" s="327"/>
      <c r="AG29" s="2252" t="str">
        <f>IF(TITLE_NUMBER_PR_CHANGE="",IF(TITLE_NUMBER_PR="","",TITLE_NUMBER_PR),TITLE_NUMBER_PR_CHANGE)</f>
        <v>417/01-21</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2252"/>
      <c r="AC30" s="2252"/>
      <c r="AD30" s="2252"/>
      <c r="AE30" s="2252"/>
      <c r="AF30" s="327"/>
      <c r="AG30" s="2252" t="str">
        <f>IF(TITLE_IST_PUB_CHANGE="",IF(TITLE_IST_PUB="","",TITLE_IST_PUB),TITLE_IST_PUB_CHANGE)</f>
        <v>https://tarif.admtyumen.ru/OIGV/tarif/actions/npa.htm</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46009</v>
      </c>
      <c r="W32" s="2265"/>
      <c r="X32" s="2265"/>
      <c r="Y32" s="2265"/>
      <c r="Z32" s="2265"/>
      <c r="AA32" s="2265"/>
      <c r="AB32" s="2265"/>
      <c r="AC32" s="2265"/>
      <c r="AD32" s="2265"/>
      <c r="AE32" s="2265"/>
      <c r="AF32" s="327"/>
      <c r="AG32" s="2265" t="str">
        <f>IF(TITLE_DATE_PR_CHANGE="",IF(TITLE_DATE_PR="","",TITLE_DATE_PR),TITLE_DATE_PR_CHANGE)</f>
        <v>46009</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417/01-21</v>
      </c>
      <c r="W33" s="2252"/>
      <c r="X33" s="2252"/>
      <c r="Y33" s="2252"/>
      <c r="Z33" s="2252"/>
      <c r="AA33" s="2252"/>
      <c r="AB33" s="2252"/>
      <c r="AC33" s="2252"/>
      <c r="AD33" s="2252"/>
      <c r="AE33" s="2252"/>
      <c r="AF33" s="327"/>
      <c r="AG33" s="2252" t="str">
        <f>IF(TITLE_NUMBER_PR_CHANGE="",IF(TITLE_NUMBER_PR="","",TITLE_NUMBER_PR),TITLE_NUMBER_PR_CHANGE)</f>
        <v>417/01-21</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76"/>
      <c r="X37" s="2276"/>
      <c r="Y37" s="2276"/>
      <c r="Z37" s="2276"/>
      <c r="AA37" s="2276"/>
      <c r="AB37" s="2276"/>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Y39" s="1156">
        <v>19</v>
      </c>
    </row>
    <row customHeight="1" ht="61.949999999999996">
      <c r="A40" s="1371"/>
      <c r="B40" s="1371" t="s">
        <v>137</v>
      </c>
      <c r="C40" s="1371" t="s">
        <v>138</v>
      </c>
      <c r="D40" s="1371" t="s">
        <v>139</v>
      </c>
      <c r="E40" s="1365" t="s">
        <v>440</v>
      </c>
      <c r="F40" s="1365" t="s">
        <v>441</v>
      </c>
      <c r="G40" s="1365" t="s">
        <v>442</v>
      </c>
      <c r="H40" s="1365"/>
      <c r="I40" s="1365" t="s">
        <v>495</v>
      </c>
      <c r="J40" s="1365" t="s">
        <v>445</v>
      </c>
      <c r="K40" s="1365" t="s">
        <v>496</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111</v>
      </c>
      <c r="T41" s="1256" t="s">
        <v>112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125</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548</v>
      </c>
      <c r="E45" s="2260"/>
      <c r="F45" s="2260"/>
      <c r="G45" s="2260"/>
      <c r="H45" s="2260"/>
      <c r="I45" s="2257" t="str">
        <f>S44&amp;".1"</f>
        <v>...1</v>
      </c>
      <c r="J45" s="1364"/>
      <c r="K45" s="1364"/>
      <c r="L45" s="1365"/>
      <c r="P45" s="2258">
        <v>1</v>
      </c>
      <c r="Q45" s="1482"/>
      <c r="R45" s="357"/>
      <c r="S45" s="1494" t="str">
        <f>$I45</f>
        <v>...1</v>
      </c>
      <c r="T45" s="286" t="s">
        <v>488</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489</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548</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490</v>
      </c>
      <c r="AU46" s="501"/>
      <c r="AV46" s="501" t="str">
        <f>IF(T46="","",T46)</f>
        <v>Группа потребителей</v>
      </c>
      <c r="AW46" s="501"/>
      <c r="AX46" s="501"/>
      <c r="AY46" s="1156">
        <v>23</v>
      </c>
    </row>
    <row customHeight="1" ht="24">
      <c r="A47" s="1364" t="s">
        <v>262</v>
      </c>
      <c r="B47" s="1364" t="s">
        <v>263</v>
      </c>
      <c r="C47" s="1364" t="s">
        <v>264</v>
      </c>
      <c r="D47" s="1364" t="s">
        <v>548</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63</v>
      </c>
      <c r="AE47" s="2268"/>
      <c r="AF47" s="2269" t="s">
        <v>63</v>
      </c>
      <c r="AG47" s="752"/>
      <c r="AH47" s="752"/>
      <c r="AI47" s="752"/>
      <c r="AJ47" s="752"/>
      <c r="AK47" s="752"/>
      <c r="AL47" s="752"/>
      <c r="AM47" s="1258"/>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548</v>
      </c>
      <c r="E49" s="2260"/>
      <c r="F49" s="2260"/>
      <c r="G49" s="2260"/>
      <c r="H49" s="2260"/>
      <c r="I49" s="2287"/>
      <c r="J49" s="2257"/>
      <c r="K49" s="1364"/>
      <c r="L49" s="1365"/>
      <c r="P49" s="2258"/>
      <c r="Q49" s="2258"/>
      <c r="R49" s="357"/>
      <c r="S49" s="1279"/>
      <c r="T49" s="288" t="s">
        <v>491</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492</v>
      </c>
      <c r="AU49" s="501"/>
      <c r="AV49" s="501" t="str">
        <f>IF(T49="","",T49)</f>
        <v>Добавить значение признака дифференциации</v>
      </c>
      <c r="AW49" s="501"/>
      <c r="AX49" s="501"/>
      <c r="AY49" s="1156">
        <v>20</v>
      </c>
    </row>
    <row customHeight="1" ht="22.049999999999997">
      <c r="A50" s="1364" t="s">
        <v>262</v>
      </c>
      <c r="B50" s="1364" t="s">
        <v>263</v>
      </c>
      <c r="C50" s="1364" t="s">
        <v>264</v>
      </c>
      <c r="D50" s="1364" t="s">
        <v>548</v>
      </c>
      <c r="E50" s="2260"/>
      <c r="F50" s="2260"/>
      <c r="G50" s="2260"/>
      <c r="H50" s="2260"/>
      <c r="I50" s="2257"/>
      <c r="J50" s="1364"/>
      <c r="K50" s="1364"/>
      <c r="L50" s="1365"/>
      <c r="P50" s="2258"/>
      <c r="Q50" s="1482"/>
      <c r="R50" s="357"/>
      <c r="S50" s="1279"/>
      <c r="T50" s="366" t="s">
        <v>418</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262</v>
      </c>
      <c r="B51" s="1364" t="s">
        <v>263</v>
      </c>
      <c r="C51" s="1364" t="s">
        <v>264</v>
      </c>
      <c r="D51" s="1364" t="s">
        <v>548</v>
      </c>
      <c r="E51" s="2260"/>
      <c r="F51" s="2260"/>
      <c r="G51" s="2260"/>
      <c r="H51" s="2259"/>
      <c r="I51" s="1364"/>
      <c r="J51" s="1364"/>
      <c r="K51" s="1364"/>
      <c r="L51" s="1365"/>
      <c r="M51" s="1366"/>
      <c r="N51" s="1366"/>
      <c r="O51" s="538"/>
      <c r="P51" s="361"/>
      <c r="Q51" s="376"/>
      <c r="R51" s="356"/>
      <c r="S51" s="1279"/>
      <c r="T51" s="373" t="s">
        <v>493</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171</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172</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173</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3E2DFA-2D0C-BDA8-361F-0.9970BDB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125</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536</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473</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171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172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474</v>
      </c>
      <c r="AH24" s="1508" t="s">
        <v>474</v>
      </c>
      <c r="AK24" s="1508" t="s">
        <v>511</v>
      </c>
      <c r="AL24" s="1508" t="s">
        <v>474</v>
      </c>
      <c r="AP24" s="1508" t="s">
        <v>474</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тарифной и ценовой политики Тюменской области</v>
      </c>
      <c r="W31" s="2252"/>
      <c r="X31" s="2252"/>
      <c r="Y31" s="2252"/>
      <c r="Z31" s="2252"/>
      <c r="AA31" s="2252"/>
      <c r="AB31" s="2252"/>
      <c r="AC31" s="327"/>
      <c r="AD31" s="2252" t="str">
        <f>IF(TITLE_NAME_OR_PR_CHANGE="",IF(TITLE_NAME_OR_PR="","",TITLE_NAME_OR_PR),TITLE_NAME_OR_PR_CHANGE)</f>
        <v>Департамент тарифной и ценовой политики Тюменской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46009</v>
      </c>
      <c r="W32" s="2265"/>
      <c r="X32" s="2265"/>
      <c r="Y32" s="2265"/>
      <c r="Z32" s="2265"/>
      <c r="AA32" s="2265"/>
      <c r="AB32" s="2265"/>
      <c r="AC32" s="327"/>
      <c r="AD32" s="2265" t="str">
        <f>IF(TITLE_DATE_PR_CHANGE="",IF(TITLE_DATE_PR="","",TITLE_DATE_PR),TITLE_DATE_PR_CHANGE)</f>
        <v>46009</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417/01-21</v>
      </c>
      <c r="W33" s="2252"/>
      <c r="X33" s="2252"/>
      <c r="Y33" s="2252"/>
      <c r="Z33" s="2252"/>
      <c r="AA33" s="2252"/>
      <c r="AB33" s="2252"/>
      <c r="AC33" s="327"/>
      <c r="AD33" s="2252" t="str">
        <f>IF(TITLE_NUMBER_PR_CHANGE="",IF(TITLE_NUMBER_PR="","",TITLE_NUMBER_PR),TITLE_NUMBER_PR_CHANGE)</f>
        <v>417/01-21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https://tarif.admtyumen.ru/OIGV/tarif/actions/npa.htm</v>
      </c>
      <c r="W34" s="2252"/>
      <c r="X34" s="2252"/>
      <c r="Y34" s="2252"/>
      <c r="Z34" s="2252"/>
      <c r="AA34" s="2252"/>
      <c r="AB34" s="2252"/>
      <c r="AC34" s="327"/>
      <c r="AD34" s="2252" t="str">
        <f>IF(TITLE_IST_PUB_CHANGE="",IF(TITLE_IST_PUB="","",TITLE_IST_PUB),TITLE_IST_PUB_CHANGE)</f>
        <v>https://tarif.admtyumen.ru/OIGV/tarif/actions/npa.htm</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46009</v>
      </c>
      <c r="W36" s="2265"/>
      <c r="X36" s="2265"/>
      <c r="Y36" s="2265"/>
      <c r="Z36" s="2265"/>
      <c r="AA36" s="2265"/>
      <c r="AB36" s="2265"/>
      <c r="AC36" s="327"/>
      <c r="AD36" s="2265" t="str">
        <f>IF(TITLE_DATE_PR_CHANGE="",IF(TITLE_DATE_PR="","",TITLE_DATE_PR),TITLE_DATE_PR_CHANGE)</f>
        <v>46009</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417/01-21</v>
      </c>
      <c r="W37" s="2252"/>
      <c r="X37" s="2252"/>
      <c r="Y37" s="2252"/>
      <c r="Z37" s="2252"/>
      <c r="AA37" s="2252"/>
      <c r="AB37" s="2252"/>
      <c r="AC37" s="327"/>
      <c r="AD37" s="2252" t="str">
        <f>IF(TITLE_NUMBER_PR_CHANGE="",IF(TITLE_NUMBER_PR="","",TITLE_NUMBER_PR),TITLE_NUMBER_PR_CHANGE)</f>
        <v>417/01-21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137</v>
      </c>
      <c r="C44" s="1371" t="s">
        <v>138</v>
      </c>
      <c r="D44" s="1371" t="s">
        <v>139</v>
      </c>
      <c r="E44" s="1365" t="s">
        <v>440</v>
      </c>
      <c r="F44" s="1365" t="s">
        <v>441</v>
      </c>
      <c r="G44" s="1365" t="s">
        <v>442</v>
      </c>
      <c r="H44" s="1365" t="s">
        <v>443</v>
      </c>
      <c r="I44" s="1365" t="s">
        <v>444</v>
      </c>
      <c r="J44" s="1365" t="s">
        <v>445</v>
      </c>
      <c r="K44" s="1365" t="s">
        <v>446</v>
      </c>
      <c r="L44" s="1365" t="s">
        <v>421</v>
      </c>
      <c r="Q44" s="292"/>
      <c r="R44" s="377"/>
      <c r="S44" s="2274"/>
      <c r="T44" s="2210"/>
      <c r="U44" s="303"/>
      <c r="V44" s="1480" t="s">
        <v>483</v>
      </c>
      <c r="W44" s="1480" t="s">
        <v>484</v>
      </c>
      <c r="X44" s="1480" t="s">
        <v>483</v>
      </c>
      <c r="Y44" s="1480" t="s">
        <v>484</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483</v>
      </c>
      <c r="AU44" s="1480" t="s">
        <v>484</v>
      </c>
      <c r="AV44" s="1480" t="s">
        <v>483</v>
      </c>
      <c r="AW44" s="1480" t="s">
        <v>484</v>
      </c>
      <c r="AX44" s="1490" t="s">
        <v>449</v>
      </c>
      <c r="AY44" s="2271" t="s">
        <v>450</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111</v>
      </c>
      <c r="T45" s="1256" t="s">
        <v>112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125</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267</v>
      </c>
      <c r="B47" s="1364" t="s">
        <v>268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267</v>
      </c>
      <c r="B48" s="1364" t="s">
        <v>268</v>
      </c>
      <c r="C48" s="1364" t="s">
        <v>269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536</v>
      </c>
      <c r="BE48" s="501"/>
      <c r="BF48" s="501" t="str">
        <f>IF(T48="","",T48)</f>
        <v>Наименование централизованной системы горячего водоснабжения</v>
      </c>
      <c r="BG48" s="501"/>
      <c r="BH48" s="501"/>
      <c r="BI48" s="1156">
        <v>34</v>
      </c>
    </row>
    <row s="1643" customFormat="1" customHeight="1" ht="0">
      <c r="A49" s="1344" t="s">
        <v>267</v>
      </c>
      <c r="B49" s="1344" t="s">
        <v>268</v>
      </c>
      <c r="C49" s="1344" t="s">
        <v>269</v>
      </c>
      <c r="D49" s="1344" t="s">
        <v>549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267</v>
      </c>
      <c r="B50" s="1344" t="s">
        <v>268</v>
      </c>
      <c r="C50" s="1344" t="s">
        <v>269</v>
      </c>
      <c r="D50" s="1344" t="s">
        <v>549</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267</v>
      </c>
      <c r="B51" s="1344" t="s">
        <v>268</v>
      </c>
      <c r="C51" s="1344" t="s">
        <v>269</v>
      </c>
      <c r="D51" s="1344" t="s">
        <v>549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267</v>
      </c>
      <c r="B52" s="1364" t="s">
        <v>268</v>
      </c>
      <c r="C52" s="1364" t="s">
        <v>269</v>
      </c>
      <c r="D52" s="1364" t="s">
        <v>549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267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267</v>
      </c>
      <c r="B56" s="1364" t="s">
        <v>268</v>
      </c>
      <c r="C56" s="1364" t="s">
        <v>269</v>
      </c>
      <c r="D56" s="1364" t="s">
        <v>549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267</v>
      </c>
      <c r="B57" s="1364" t="s">
        <v>268</v>
      </c>
      <c r="C57" s="1364" t="s">
        <v>269</v>
      </c>
      <c r="D57" s="1364" t="s">
        <v>549</v>
      </c>
      <c r="E57" s="2260"/>
      <c r="F57" s="2260"/>
      <c r="G57" s="2260"/>
      <c r="H57" s="2260"/>
      <c r="I57" s="2287"/>
      <c r="J57" s="2257"/>
      <c r="K57" s="1364"/>
      <c r="L57" s="1365"/>
      <c r="P57" s="2258"/>
      <c r="Q57" s="2258"/>
      <c r="R57" s="357"/>
      <c r="S57" s="1279"/>
      <c r="T57" s="288" t="s">
        <v>473</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267</v>
      </c>
      <c r="B58" s="1344" t="s">
        <v>268</v>
      </c>
      <c r="C58" s="1344" t="s">
        <v>269</v>
      </c>
      <c r="D58" s="1344" t="s">
        <v>549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267</v>
      </c>
      <c r="B59" s="1344" t="s">
        <v>268</v>
      </c>
      <c r="C59" s="1344" t="s">
        <v>269</v>
      </c>
      <c r="D59" s="1344" t="s">
        <v>549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267</v>
      </c>
      <c r="B60" s="1344" t="s">
        <v>268</v>
      </c>
      <c r="C60" s="1344" t="s">
        <v>269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267</v>
      </c>
      <c r="B61" s="1344" t="s">
        <v>268</v>
      </c>
      <c r="C61" s="1315"/>
      <c r="D61" s="1315"/>
      <c r="E61" s="2260"/>
      <c r="F61" s="2259"/>
      <c r="G61" s="1315"/>
      <c r="H61" s="1315"/>
      <c r="I61" s="1315"/>
      <c r="J61" s="1315"/>
      <c r="K61" s="1315"/>
      <c r="L61" s="1495"/>
      <c r="M61" s="1322"/>
      <c r="N61" s="1322"/>
      <c r="P61" s="1317"/>
      <c r="Q61" s="1318"/>
      <c r="R61" s="1317"/>
      <c r="S61" s="1323"/>
      <c r="T61" s="1326" t="s">
        <v>171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267</v>
      </c>
      <c r="B62" s="1344"/>
      <c r="C62" s="1344"/>
      <c r="D62" s="1344"/>
      <c r="E62" s="2259"/>
      <c r="F62" s="1344"/>
      <c r="G62" s="1344"/>
      <c r="H62" s="1344"/>
      <c r="I62" s="1344"/>
      <c r="J62" s="1344"/>
      <c r="K62" s="1344"/>
      <c r="L62" s="1347"/>
      <c r="M62" s="1322"/>
      <c r="N62" s="1322"/>
      <c r="O62" s="519"/>
      <c r="P62" s="381"/>
      <c r="Q62" s="1345"/>
      <c r="R62" s="381"/>
      <c r="S62" s="1323"/>
      <c r="T62" s="1326" t="s">
        <v>172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173</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406A92-6CC9-05F8-E707-0.BAB37284}"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550</v>
      </c>
      <c r="D2" s="1639"/>
      <c r="E2" s="547">
        <f>B2</f>
        <v>0</v>
      </c>
      <c r="F2" s="548"/>
      <c r="G2" s="1647" t="s">
        <v>551</v>
      </c>
      <c r="H2" s="1647" t="s">
        <v>551</v>
      </c>
      <c r="I2" s="1647" t="s">
        <v>551</v>
      </c>
      <c r="J2" s="290" t="s">
        <v>552</v>
      </c>
      <c r="K2" s="544"/>
      <c r="AF2" s="1632">
        <v>0</v>
      </c>
    </row>
    <row s="1643" customFormat="1" customHeight="1" ht="0.75" hidden="1">
      <c r="B3" s="2100"/>
      <c r="C3" s="1168"/>
      <c r="D3" s="549"/>
      <c r="E3" s="550"/>
      <c r="F3" s="551" t="s">
        <v>553</v>
      </c>
      <c r="G3" s="552"/>
      <c r="H3" s="552">
        <f>H4*H5+H7</f>
        <v>0</v>
      </c>
      <c r="I3" s="552">
        <f>I4*I5+I6</f>
        <v>0</v>
      </c>
      <c r="J3" s="553"/>
      <c r="AF3" s="1637">
        <v>0</v>
      </c>
    </row>
    <row customHeight="1" ht="23.25" hidden="1">
      <c r="B4" s="2100"/>
      <c r="C4" s="1168"/>
      <c r="D4" s="1639"/>
      <c r="E4" s="547" t="str">
        <f>B2&amp;".1"</f>
        <v>.1</v>
      </c>
      <c r="F4" s="554" t="s">
        <v>554</v>
      </c>
      <c r="G4" s="555"/>
      <c r="H4" s="542"/>
      <c r="I4" s="542"/>
      <c r="J4" s="290" t="s">
        <v>555</v>
      </c>
      <c r="K4" s="544"/>
      <c r="AF4" s="1632">
        <v>0</v>
      </c>
    </row>
    <row customHeight="1" ht="18.75" hidden="1">
      <c r="B5" s="2100"/>
      <c r="C5" s="1168"/>
      <c r="D5" s="1639"/>
      <c r="E5" s="547" t="str">
        <f>B2&amp;".2"</f>
        <v>.2</v>
      </c>
      <c r="F5" s="554" t="s">
        <v>556</v>
      </c>
      <c r="G5" s="1647" t="s">
        <v>557</v>
      </c>
      <c r="H5" s="542"/>
      <c r="I5" s="542"/>
      <c r="J5" s="290"/>
      <c r="K5" s="544"/>
      <c r="AF5" s="1632">
        <v>0</v>
      </c>
    </row>
    <row customHeight="1" ht="18.75" hidden="1">
      <c r="B6" s="2100"/>
      <c r="C6" s="1168"/>
      <c r="D6" s="1639"/>
      <c r="E6" s="547" t="str">
        <f>B2&amp;".3"</f>
        <v>.3</v>
      </c>
      <c r="F6" s="554" t="s">
        <v>558</v>
      </c>
      <c r="G6" s="1647" t="s">
        <v>557</v>
      </c>
      <c r="H6" s="542"/>
      <c r="I6" s="542"/>
      <c r="J6" s="290"/>
      <c r="K6" s="544"/>
      <c r="AF6" s="1632">
        <v>0</v>
      </c>
    </row>
    <row customHeight="1" ht="18.75" hidden="1">
      <c r="B7" s="2100"/>
      <c r="C7" s="1168"/>
      <c r="D7" s="1639"/>
      <c r="E7" s="547" t="str">
        <f>B2&amp;".4"</f>
        <v>.4</v>
      </c>
      <c r="F7" s="554" t="s">
        <v>559</v>
      </c>
      <c r="G7" s="1647" t="s">
        <v>551</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557</v>
      </c>
      <c r="H9" s="542"/>
      <c r="I9" s="542"/>
      <c r="J9" s="543" t="s">
        <v>560</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561</v>
      </c>
      <c r="H11" s="542"/>
      <c r="I11" s="542"/>
      <c r="J11" s="290" t="s">
        <v>562</v>
      </c>
      <c r="K11" s="544"/>
      <c r="AF11" s="1632">
        <v>0</v>
      </c>
    </row>
    <row customHeight="1" ht="11.25" hidden="1">
      <c r="AF12" s="1632">
        <v>0</v>
      </c>
    </row>
    <row customHeight="1" ht="22.5" hidden="1">
      <c r="D13" s="1639"/>
      <c r="E13" s="547"/>
      <c r="F13" s="541"/>
      <c r="G13" s="970" t="s">
        <v>563</v>
      </c>
      <c r="H13" s="546"/>
      <c r="I13" s="546"/>
      <c r="J13" s="746" t="s">
        <v>564</v>
      </c>
      <c r="K13" s="544"/>
      <c r="AF13" s="1632">
        <v>0</v>
      </c>
    </row>
    <row customHeight="1" ht="11.25" hidden="1">
      <c r="AF14" s="1632">
        <v>0</v>
      </c>
    </row>
    <row customHeight="1" ht="22.5" hidden="1">
      <c r="D15" s="1639"/>
      <c r="E15" s="547"/>
      <c r="F15" s="541"/>
      <c r="G15" s="1647" t="s">
        <v>565</v>
      </c>
      <c r="H15" s="546"/>
      <c r="I15" s="546"/>
      <c r="J15" s="290" t="s">
        <v>566</v>
      </c>
      <c r="K15" s="544"/>
      <c r="AF15" s="1632">
        <v>0</v>
      </c>
    </row>
    <row customHeight="1" ht="11.25" hidden="1">
      <c r="AF16" s="1632">
        <v>0</v>
      </c>
    </row>
    <row customHeight="1" ht="22.5" hidden="1">
      <c r="D17" s="1639"/>
      <c r="E17" s="547"/>
      <c r="F17" s="541"/>
      <c r="G17" s="1647" t="s">
        <v>567</v>
      </c>
      <c r="H17" s="546"/>
      <c r="I17" s="546"/>
      <c r="J17" s="290" t="s">
        <v>568</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49"/>
      <c r="G21" s="2249"/>
      <c r="H21" s="2249"/>
      <c r="I21" s="2249"/>
      <c r="J21" s="557"/>
      <c r="AF21" s="1632">
        <v>24</v>
      </c>
    </row>
    <row customHeight="1" ht="25.2">
      <c r="E22" s="2250" t="str">
        <f>IF(org=0,"Не определено",org)</f>
        <v>АО "УСТЭК"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119</v>
      </c>
      <c r="AF24" s="1637">
        <v>1</v>
      </c>
    </row>
    <row customHeight="1" ht="11.549999999999999">
      <c r="E25" s="712"/>
      <c r="F25" s="2368" t="s">
        <v>107</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569</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570</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306</v>
      </c>
      <c r="F28" s="2371"/>
      <c r="G28" s="2371"/>
      <c r="H28" s="1646"/>
      <c r="I28" s="1646"/>
      <c r="J28" s="2128"/>
      <c r="AF28" s="1632">
        <v>11</v>
      </c>
    </row>
    <row customHeight="1" ht="24">
      <c r="E29" s="1647" t="s">
        <v>90</v>
      </c>
      <c r="F29" s="1654" t="s">
        <v>308</v>
      </c>
      <c r="G29" s="1654" t="s">
        <v>571</v>
      </c>
      <c r="H29" s="1654" t="s">
        <v>309</v>
      </c>
      <c r="I29" s="1654" t="s">
        <v>309</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557</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557</v>
      </c>
      <c r="H31" s="559">
        <f>SUMIF($K33:$K71,$K31,H33:H71)</f>
        <v>0</v>
      </c>
      <c r="I31" s="559">
        <f>SUMIF($K33:$K71,$K31,I33:I71)</f>
        <v>0</v>
      </c>
      <c r="J31" s="290" t="str">
        <f>FHD_NOTE_P_2</f>
        <v>Указывается суммарная себестоимость производимых товаров.</v>
      </c>
      <c r="K31" s="1637" t="s">
        <v>572</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557</v>
      </c>
      <c r="H32" s="558"/>
      <c r="I32" s="558"/>
      <c r="J32" s="290" t="str">
        <f>FHD_NOTE_P_3</f>
        <v/>
      </c>
      <c r="K32" s="1637" t="str">
        <f>IF((LEN(E32)-LEN(SUBSTITUTE(E32,".","")))/LEN(".")=1,"p","")</f>
        <v>p</v>
      </c>
      <c r="AF32" s="1632">
        <v>11</v>
      </c>
    </row>
    <row customHeight="1" ht="11.25">
      <c r="A33" s="2372" t="s">
        <v>573</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557</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574</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575</v>
      </c>
      <c r="D41" s="1639"/>
      <c r="E41" s="547" t="str">
        <f>FHD_NUM_P_5</f>
        <v/>
      </c>
      <c r="F41" s="1525" t="str">
        <f>FHD_P_5</f>
        <v/>
      </c>
      <c r="G41" s="1879" t="s">
        <v>557</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557</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557</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557</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v>
      </c>
      <c r="G45" s="1879" t="s">
        <v>576</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577</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578</v>
      </c>
      <c r="C47" s="1637"/>
      <c r="D47" s="576"/>
      <c r="E47" s="547" t="str">
        <f>FHD_NUM_P_11</f>
        <v>2.4</v>
      </c>
      <c r="F47" s="1525" t="str">
        <f>FHD_P_11</f>
        <v>Расходы на приобретение холодной воды, используемой в технологическом процессе</v>
      </c>
      <c r="G47" s="1879" t="s">
        <v>557</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579</v>
      </c>
      <c r="C48" s="1637"/>
      <c r="D48" s="1639"/>
      <c r="E48" s="547" t="str">
        <f>FHD_NUM_P_12</f>
        <v>2.5</v>
      </c>
      <c r="F48" s="1525" t="str">
        <f>FHD_P_12</f>
        <v>Расходы на  хим. реагенты, используемые в технологическом процессе</v>
      </c>
      <c r="G48" s="1879" t="s">
        <v>557</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557</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557</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79" t="s">
        <v>557</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9" t="s">
        <v>557</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557</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79" t="s">
        <v>557</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557</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557</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557</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557</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557</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557</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557</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557</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557</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557</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производственных средств</v>
      </c>
      <c r="G65" s="1879" t="s">
        <v>557</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312</v>
      </c>
      <c r="H66" s="1650" t="s">
        <v>580</v>
      </c>
      <c r="I66" s="1650" t="s">
        <v>580</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581</v>
      </c>
      <c r="C67" s="1637"/>
      <c r="D67" s="1639"/>
      <c r="E67" s="547" t="str">
        <f>FHD_NUM_P_31</f>
        <v/>
      </c>
      <c r="F67" s="1525" t="str">
        <f>FHD_P_31</f>
        <v/>
      </c>
      <c r="G67" s="1879" t="s">
        <v>557</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312</v>
      </c>
      <c r="H68" s="1650" t="s">
        <v>580</v>
      </c>
      <c r="I68" s="1650" t="s">
        <v>580</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557</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582</v>
      </c>
      <c r="G71" s="573"/>
      <c r="H71" s="574"/>
      <c r="I71" s="574"/>
      <c r="J71" s="302"/>
      <c r="K71" s="1637"/>
      <c r="L71" s="1637"/>
      <c r="M71" s="1637"/>
      <c r="R71" s="1637"/>
      <c r="U71" s="545"/>
      <c r="AA71" s="1633"/>
      <c r="AB71" s="1633"/>
      <c r="AC71" s="1633"/>
      <c r="AD71" s="1633"/>
      <c r="AE71" s="1633"/>
      <c r="AF71" s="1161">
        <v>14</v>
      </c>
    </row>
    <row s="1367" customFormat="1" customHeight="1" ht="18.75">
      <c r="A72" s="990" t="s">
        <v>583</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557</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557</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557</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557</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за счет их ввода в эксплуатацию (вывода из эксплуатации)</v>
      </c>
      <c r="G76" s="1879" t="s">
        <v>557</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за счет их ввода в эксплуатацию</v>
      </c>
      <c r="G77" s="2073" t="s">
        <v>557</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за счет их вывода в эксплуатацию</v>
      </c>
      <c r="G78" s="2072" t="s">
        <v>557</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за счет их переоценки</v>
      </c>
      <c r="G79" s="2072" t="s">
        <v>557</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584</v>
      </c>
      <c r="C80" s="1637"/>
      <c r="D80" s="1639"/>
      <c r="E80" s="547" t="str">
        <f>FHD_NUM_P_42</f>
        <v/>
      </c>
      <c r="F80" s="2074" t="str">
        <f>FHD_P_42</f>
        <v/>
      </c>
      <c r="G80" s="2072" t="s">
        <v>557</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312</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585</v>
      </c>
      <c r="C82" s="736"/>
      <c r="D82" s="734"/>
      <c r="E82" s="547" t="str">
        <f>FHD_NUM_P_44</f>
        <v/>
      </c>
      <c r="F82" s="1881" t="str">
        <f>FHD_P_44</f>
        <v/>
      </c>
      <c r="G82" s="1882" t="s">
        <v>586</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586</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586</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586</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586</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586</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586</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586</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563</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587</v>
      </c>
      <c r="C91" s="736"/>
      <c r="D91" s="734"/>
      <c r="E91" s="547" t="str">
        <f>FHD_NUM_P_53</f>
        <v/>
      </c>
      <c r="F91" s="1881" t="str">
        <f>FHD_P_53</f>
        <v/>
      </c>
      <c r="G91" s="1882" t="s">
        <v>586</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586</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588</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563</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589</v>
      </c>
      <c r="D96" s="1639"/>
      <c r="E96" s="547" t="str">
        <f>FHD_NUM_P_58</f>
        <v/>
      </c>
      <c r="F96" s="1881" t="str">
        <f>FHD_P_58</f>
        <v/>
      </c>
      <c r="G96" s="1882" t="s">
        <v>586</v>
      </c>
      <c r="H96" s="978"/>
      <c r="I96" s="578"/>
      <c r="J96" s="290" t="str">
        <f>FHD_NOTE_P_58</f>
        <v/>
      </c>
      <c r="K96" s="544"/>
      <c r="AF96" s="1632">
        <v>0</v>
      </c>
    </row>
    <row customHeight="1" ht="18.75" hidden="1">
      <c r="A97" s="2372"/>
      <c r="D97" s="1639"/>
      <c r="E97" s="547" t="str">
        <f>FHD_NUM_P_59</f>
        <v/>
      </c>
      <c r="F97" s="1881" t="str">
        <f>FHD_P_59</f>
        <v/>
      </c>
      <c r="G97" s="1882" t="s">
        <v>586</v>
      </c>
      <c r="H97" s="978"/>
      <c r="I97" s="578"/>
      <c r="J97" s="290" t="str">
        <f>FHD_NOTE_P_59</f>
        <v/>
      </c>
      <c r="K97" s="544"/>
      <c r="AF97" s="1632">
        <v>0</v>
      </c>
    </row>
    <row customHeight="1" ht="18.75" hidden="1">
      <c r="A98" s="2372"/>
      <c r="D98" s="1639"/>
      <c r="E98" s="547" t="str">
        <f>FHD_NUM_P_60</f>
        <v/>
      </c>
      <c r="F98" s="1881" t="str">
        <f>FHD_P_60</f>
        <v/>
      </c>
      <c r="G98" s="1882" t="s">
        <v>586</v>
      </c>
      <c r="H98" s="978"/>
      <c r="I98" s="578"/>
      <c r="J98" s="290" t="str">
        <f>FHD_NOTE_P_60</f>
        <v/>
      </c>
      <c r="K98" s="544"/>
      <c r="AF98" s="1632">
        <v>0</v>
      </c>
    </row>
    <row s="1367" customFormat="1" customHeight="1" ht="18.75">
      <c r="A99" s="2372" t="s">
        <v>590</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561</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591</v>
      </c>
      <c r="G101" s="573"/>
      <c r="H101" s="574"/>
      <c r="I101" s="574"/>
      <c r="J101" s="1005" t="s">
        <v>592</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561</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588</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593</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588</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588</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588</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588</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588</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588</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594</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594</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595</v>
      </c>
      <c r="H112" s="578"/>
      <c r="I112" s="578"/>
      <c r="J112" s="290" t="str">
        <f>FHD_NOTE_P_72</f>
        <v/>
      </c>
      <c r="K112" s="544"/>
      <c r="AF112" s="1632">
        <v>19</v>
      </c>
    </row>
    <row customHeight="1" ht="18.75">
      <c r="A113" s="990" t="s">
        <v>596</v>
      </c>
      <c r="D113" s="1639"/>
      <c r="E113" s="547" t="str">
        <f>FHD_NUM_P_73</f>
        <v>14</v>
      </c>
      <c r="F113" s="1881" t="str">
        <f>FHD_P_73</f>
        <v>Среднесписочная численность административно-управленческого персонала</v>
      </c>
      <c r="G113" s="971" t="s">
        <v>595</v>
      </c>
      <c r="H113" s="969"/>
      <c r="I113" s="969"/>
      <c r="J113" s="290" t="str">
        <f>FHD_NOTE_P_73</f>
        <v/>
      </c>
      <c r="K113" s="544"/>
      <c r="AF113" s="1632">
        <v>0</v>
      </c>
    </row>
    <row customHeight="1" ht="33.75" hidden="1">
      <c r="A114" s="990" t="s">
        <v>597</v>
      </c>
      <c r="D114" s="1639"/>
      <c r="E114" s="547" t="str">
        <f>FHD_NUM_P_74</f>
        <v/>
      </c>
      <c r="F114" s="1881" t="str">
        <f>FHD_P_74</f>
        <v/>
      </c>
      <c r="G114" s="1877" t="s">
        <v>598</v>
      </c>
      <c r="H114" s="578"/>
      <c r="I114" s="578"/>
      <c r="J114" s="290" t="str">
        <f>FHD_NOTE_P_74</f>
        <v/>
      </c>
      <c r="K114" s="544"/>
      <c r="AF114" s="1632">
        <v>0</v>
      </c>
    </row>
    <row s="1636" customFormat="1" customHeight="1" ht="18.75" hidden="1">
      <c r="A115" s="2374" t="s">
        <v>599</v>
      </c>
      <c r="B115" s="911"/>
      <c r="C115" s="736"/>
      <c r="D115" s="734"/>
      <c r="E115" s="547" t="str">
        <f>FHD_NUM_P_75</f>
        <v/>
      </c>
      <c r="F115" s="1881" t="str">
        <f>FHD_P_75</f>
        <v/>
      </c>
      <c r="G115" s="1877" t="s">
        <v>563</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563</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563</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600</v>
      </c>
      <c r="G119" s="748"/>
      <c r="H119" s="749"/>
      <c r="I119" s="749"/>
      <c r="J119" s="1004" t="s">
        <v>601</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602</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565</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591</v>
      </c>
      <c r="G122" s="573"/>
      <c r="H122" s="574"/>
      <c r="I122" s="574"/>
      <c r="J122" s="1005" t="s">
        <v>603</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567</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591</v>
      </c>
      <c r="G125" s="573"/>
      <c r="H125" s="574"/>
      <c r="I125" s="574"/>
      <c r="J125" s="1005" t="s">
        <v>604</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605</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606</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593</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312</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593</v>
      </c>
      <c r="D129" s="1639"/>
      <c r="E129" s="547" t="str">
        <f>FHD_NUM_P_83</f>
        <v>19.1</v>
      </c>
      <c r="F129" s="1525" t="str">
        <f>FHD_P_83</f>
        <v>Информация о показателях физического износа объектов теплоснабжения</v>
      </c>
      <c r="G129" s="1879" t="s">
        <v>312</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593</v>
      </c>
      <c r="D130" s="1639"/>
      <c r="E130" s="547" t="str">
        <f>FHD_NUM_P_84</f>
        <v>19.2</v>
      </c>
      <c r="F130" s="1525" t="str">
        <f>FHD_P_84</f>
        <v>Информация о показателях энергетической эффективности объектов теплоснабжения</v>
      </c>
      <c r="G130" s="1879" t="s">
        <v>312</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86C14-1C58-BE8E-1666-0.81C82F02}"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"УСТЭК"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306</v>
      </c>
      <c r="F9" s="2103"/>
      <c r="G9" s="2103"/>
      <c r="H9" s="2103"/>
      <c r="I9" s="2103"/>
      <c r="J9" s="2103"/>
      <c r="K9" s="2103"/>
      <c r="L9" s="2103"/>
      <c r="M9" s="2103"/>
      <c r="N9" s="2103"/>
      <c r="O9" s="2103"/>
      <c r="P9" s="2103"/>
      <c r="Q9" s="2103"/>
      <c r="R9" s="2104"/>
      <c r="S9" s="2128" t="s">
        <v>307</v>
      </c>
      <c r="T9" s="335"/>
      <c r="CF9" s="506">
        <v>19</v>
      </c>
    </row>
    <row customHeight="1" ht="48.29999999999999">
      <c r="D10" s="552" t="s">
        <v>90</v>
      </c>
      <c r="E10" s="2128" t="s">
        <v>90</v>
      </c>
      <c r="F10" s="2128"/>
      <c r="G10" s="522" t="s">
        <v>308</v>
      </c>
      <c r="H10" s="2128" t="s">
        <v>90</v>
      </c>
      <c r="I10" s="2128"/>
      <c r="J10" s="522" t="s">
        <v>607</v>
      </c>
      <c r="K10" s="522" t="s">
        <v>608</v>
      </c>
      <c r="L10" s="2128" t="s">
        <v>90</v>
      </c>
      <c r="M10" s="2128"/>
      <c r="N10" s="522" t="s">
        <v>609</v>
      </c>
      <c r="O10" s="522" t="s">
        <v>610</v>
      </c>
      <c r="P10" s="522" t="s">
        <v>611</v>
      </c>
      <c r="Q10" s="522" t="s">
        <v>612</v>
      </c>
      <c r="R10" s="522" t="s">
        <v>613</v>
      </c>
      <c r="S10" s="2128"/>
      <c r="T10" s="335"/>
      <c r="CF10" s="506">
        <v>46</v>
      </c>
    </row>
    <row s="1643" customFormat="1" customHeight="1" ht="15" hidden="1">
      <c r="A11" s="1053"/>
      <c r="D11" s="1026" t="s">
        <v>111</v>
      </c>
      <c r="E11" s="1026"/>
      <c r="F11" s="1026" t="s">
        <v>112</v>
      </c>
      <c r="G11" s="1026" t="s">
        <v>92</v>
      </c>
      <c r="H11" s="1026"/>
      <c r="I11" s="1026" t="s">
        <v>93</v>
      </c>
      <c r="J11" s="1026" t="s">
        <v>113</v>
      </c>
      <c r="K11" s="1026" t="s">
        <v>94</v>
      </c>
      <c r="L11" s="1026"/>
      <c r="M11" s="1026" t="s">
        <v>95</v>
      </c>
      <c r="N11" s="1026" t="s">
        <v>114</v>
      </c>
      <c r="O11" s="1026" t="s">
        <v>150</v>
      </c>
      <c r="P11" s="1026" t="s">
        <v>151</v>
      </c>
      <c r="Q11" s="1026" t="s">
        <v>152</v>
      </c>
      <c r="R11" s="1026" t="s">
        <v>153</v>
      </c>
      <c r="S11" s="1026" t="s">
        <v>154</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382</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119</v>
      </c>
      <c r="B14" s="625"/>
      <c r="C14" s="625"/>
      <c r="D14" s="2381" t="s">
        <v>111</v>
      </c>
      <c r="E14" s="2378" t="s">
        <v>107</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614</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569</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570</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615</v>
      </c>
      <c r="F17" s="2377"/>
      <c r="G17" s="2377"/>
      <c r="H17" s="2377"/>
      <c r="I17" s="2377"/>
      <c r="J17" s="2377"/>
      <c r="K17" s="2377"/>
      <c r="L17" s="2377"/>
      <c r="M17" s="2377"/>
      <c r="N17" s="2377"/>
      <c r="O17" s="2377"/>
      <c r="P17" s="2377"/>
      <c r="Q17" s="559">
        <f>SUMIF(T18:T19,"i",Q18:Q19)</f>
        <v>0</v>
      </c>
      <c r="R17" s="1018"/>
      <c r="S17" s="898" t="s">
        <v>616</v>
      </c>
      <c r="T17" s="718" t="s">
        <v>617</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618</v>
      </c>
      <c r="F20" s="2377"/>
      <c r="G20" s="2377"/>
      <c r="H20" s="2377"/>
      <c r="I20" s="2377"/>
      <c r="J20" s="2377"/>
      <c r="K20" s="2377"/>
      <c r="L20" s="2377"/>
      <c r="M20" s="2377"/>
      <c r="N20" s="2377"/>
      <c r="O20" s="2377"/>
      <c r="P20" s="2377"/>
      <c r="Q20" s="559">
        <f>SUMIF(T21:T22,"i",Q21:Q22)</f>
        <v>0</v>
      </c>
      <c r="R20" s="1018"/>
      <c r="S20" s="710" t="s">
        <v>619</v>
      </c>
      <c r="T20" s="718" t="s">
        <v>617</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E0DD1D-1DC6-67EF-2B98-0.DE88B5C7}"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620</v>
      </c>
      <c r="C2" s="2054" t="s">
        <v>621</v>
      </c>
      <c r="D2" s="2053" t="s">
        <v>622</v>
      </c>
      <c r="E2" s="2057">
        <f>RIGHT(I2,LEN(I2)-SEARCH("#",SUBSTITUTE(I2,".","#",LEN(I2)-LEN(SUBSTITUTE(I2,".","")))))</f>
      </c>
      <c r="F2" s="2059">
        <f>J2</f>
        <v>0</v>
      </c>
      <c r="G2" s="1637"/>
      <c r="H2" s="2060"/>
      <c r="I2" s="2050"/>
      <c r="J2" s="541"/>
      <c r="K2" s="2020" t="s">
        <v>561</v>
      </c>
      <c r="L2" s="752"/>
      <c r="M2" s="752"/>
      <c r="N2" s="544"/>
      <c r="O2" s="1526" t="s">
        <v>562</v>
      </c>
      <c r="P2" s="544"/>
      <c r="Q2" s="1637"/>
      <c r="R2" s="1637"/>
      <c r="W2" s="1637"/>
      <c r="Z2" s="545"/>
      <c r="AF2" s="1633"/>
      <c r="AG2" s="1633"/>
      <c r="AH2" s="1633"/>
      <c r="AI2" s="1633"/>
      <c r="AJ2" s="1633"/>
      <c r="AK2" s="1367">
        <v>0</v>
      </c>
    </row>
    <row customHeight="1" ht="11.25" hidden="1">
      <c r="E3" s="2052" t="s">
        <v>623</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624</v>
      </c>
      <c r="J6" s="2308"/>
      <c r="K6" s="2308"/>
      <c r="L6" s="2308"/>
      <c r="M6" s="2308"/>
      <c r="O6" s="557"/>
      <c r="AK6" s="1632">
        <v>55</v>
      </c>
    </row>
    <row customHeight="1" ht="25.2">
      <c r="I7" s="2250" t="str">
        <f>IF(org=0,"Не определено",org)</f>
        <v>АО "УСТЭК"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119</v>
      </c>
      <c r="AK9" s="1637">
        <v>1</v>
      </c>
    </row>
    <row customHeight="1" ht="11.549999999999999">
      <c r="E10" s="2051" t="s">
        <v>625</v>
      </c>
      <c r="I10" s="712"/>
      <c r="J10" s="2368" t="s">
        <v>107</v>
      </c>
      <c r="K10" s="2369"/>
      <c r="L10" s="2030" t="str">
        <f>IF(L9="","",INDEX(DIFFERENTIATION_UNMERGE_VD,MATCH(L9,DIFFERENTIATION_ID_DIFF,0)))</f>
        <v/>
      </c>
      <c r="M10" s="2030">
        <f>IF(M9="","",INDEX(DIFFERENTIATION_UNMERGE_VD,MATCH(M9,DIFFERENTIATION_ID_DIFF,0)))</f>
        <v>0</v>
      </c>
      <c r="O10" s="2128" t="s">
        <v>307</v>
      </c>
      <c r="AK10" s="1632">
        <v>11</v>
      </c>
    </row>
    <row customHeight="1" ht="11.549999999999999">
      <c r="E11" s="2051" t="s">
        <v>626</v>
      </c>
      <c r="I11" s="712"/>
      <c r="J11" s="2368" t="s">
        <v>569</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627</v>
      </c>
      <c r="I12" s="1663"/>
      <c r="J12" s="2368" t="s">
        <v>570</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628</v>
      </c>
      <c r="F13" s="2051" t="s">
        <v>629</v>
      </c>
      <c r="I13" s="2370" t="s">
        <v>306</v>
      </c>
      <c r="J13" s="2371"/>
      <c r="K13" s="2371"/>
      <c r="L13" s="2028"/>
      <c r="M13" s="2068"/>
      <c r="O13" s="2128"/>
      <c r="AK13" s="1632">
        <v>11</v>
      </c>
    </row>
    <row customHeight="1" ht="24">
      <c r="I14" s="2021" t="s">
        <v>90</v>
      </c>
      <c r="J14" s="2021" t="s">
        <v>308</v>
      </c>
      <c r="K14" s="2021" t="s">
        <v>571</v>
      </c>
      <c r="L14" s="2061" t="s">
        <v>309</v>
      </c>
      <c r="M14" s="2062" t="s">
        <v>309</v>
      </c>
      <c r="O14" s="2128"/>
      <c r="AK14" s="1632">
        <v>23</v>
      </c>
    </row>
    <row customHeight="1" ht="24">
      <c r="A15" s="2055"/>
      <c r="B15" s="2054" t="s">
        <v>630</v>
      </c>
      <c r="C15" s="2054" t="s">
        <v>631</v>
      </c>
      <c r="D15" s="2053" t="s">
        <v>632</v>
      </c>
      <c r="E15" s="2057" t="s">
        <v>633</v>
      </c>
      <c r="F15" s="2057" t="s">
        <v>633</v>
      </c>
      <c r="G15" s="1637" t="s">
        <v>593</v>
      </c>
      <c r="H15" s="2022"/>
      <c r="I15" s="1631">
        <v>1</v>
      </c>
      <c r="J15" s="2023" t="s">
        <v>634</v>
      </c>
      <c r="K15" s="2021" t="s">
        <v>312</v>
      </c>
      <c r="L15" s="663"/>
      <c r="M15" s="819"/>
      <c r="N15" s="544" t="s">
        <v>635</v>
      </c>
      <c r="O15" s="1526" t="s">
        <v>636</v>
      </c>
      <c r="P15" s="544" t="s">
        <v>635</v>
      </c>
      <c r="AK15" s="1632">
        <v>23</v>
      </c>
    </row>
    <row customHeight="1" ht="35.699999999999996">
      <c r="A16" s="2055"/>
      <c r="B16" s="2054" t="s">
        <v>637</v>
      </c>
      <c r="C16" s="2054" t="s">
        <v>638</v>
      </c>
      <c r="D16" s="2053" t="s">
        <v>622</v>
      </c>
      <c r="E16" s="2057" t="s">
        <v>633</v>
      </c>
      <c r="F16" s="2057" t="s">
        <v>633</v>
      </c>
      <c r="H16" s="2022"/>
      <c r="I16" s="1630">
        <v>2</v>
      </c>
      <c r="J16" s="2064" t="s">
        <v>639</v>
      </c>
      <c r="K16" s="2063" t="s">
        <v>561</v>
      </c>
      <c r="L16" s="2069"/>
      <c r="M16" s="1677"/>
      <c r="N16" s="544" t="s">
        <v>635</v>
      </c>
      <c r="O16" s="1526" t="s">
        <v>640</v>
      </c>
      <c r="P16" s="544" t="s">
        <v>635</v>
      </c>
      <c r="AK16" s="1632">
        <v>34</v>
      </c>
    </row>
    <row s="1643" customFormat="1" customHeight="1" ht="17.25" hidden="1">
      <c r="A17" s="1168"/>
      <c r="B17" s="1168"/>
      <c r="C17" s="1168"/>
      <c r="D17" s="1168"/>
      <c r="E17" s="1168"/>
      <c r="H17" s="1325"/>
      <c r="I17" s="1014" t="s">
        <v>641</v>
      </c>
      <c r="J17" s="992"/>
      <c r="K17" s="1014"/>
      <c r="L17" s="993"/>
      <c r="M17" s="993"/>
      <c r="O17" s="1386"/>
      <c r="AK17" s="1637">
        <v>1</v>
      </c>
    </row>
    <row s="1367" customFormat="1" customHeight="1" ht="24">
      <c r="A18" s="988"/>
      <c r="B18" s="988"/>
      <c r="C18" s="988"/>
      <c r="D18" s="988"/>
      <c r="E18" s="988"/>
      <c r="G18" s="1637"/>
      <c r="H18" s="1634"/>
      <c r="I18" s="571"/>
      <c r="J18" s="572" t="s">
        <v>591</v>
      </c>
      <c r="K18" s="573"/>
      <c r="L18" s="2071"/>
      <c r="M18" s="574"/>
      <c r="N18" s="544"/>
      <c r="O18" s="1526" t="s">
        <v>592</v>
      </c>
      <c r="P18" s="544"/>
      <c r="Q18" s="1637"/>
      <c r="R18" s="1637"/>
      <c r="W18" s="1637"/>
      <c r="Z18" s="545"/>
      <c r="AF18" s="1633"/>
      <c r="AG18" s="1633"/>
      <c r="AH18" s="1633"/>
      <c r="AI18" s="1633"/>
      <c r="AJ18" s="1633"/>
      <c r="AK18" s="1367">
        <v>23</v>
      </c>
    </row>
    <row customHeight="1" ht="19.95">
      <c r="A19" s="2055"/>
      <c r="B19" s="2054" t="s">
        <v>642</v>
      </c>
      <c r="C19" s="2054" t="s">
        <v>643</v>
      </c>
      <c r="D19" s="2053" t="s">
        <v>622</v>
      </c>
      <c r="E19" s="2057" t="s">
        <v>633</v>
      </c>
      <c r="F19" s="2057" t="s">
        <v>633</v>
      </c>
      <c r="H19" s="2022"/>
      <c r="I19" s="1665">
        <v>3</v>
      </c>
      <c r="J19" s="2023" t="s">
        <v>643</v>
      </c>
      <c r="K19" s="2019" t="s">
        <v>561</v>
      </c>
      <c r="L19" s="728"/>
      <c r="M19" s="558"/>
      <c r="N19" s="544"/>
      <c r="O19" s="1526" t="s">
        <v>644</v>
      </c>
      <c r="P19" s="544"/>
      <c r="AK19" s="1632">
        <v>19</v>
      </c>
    </row>
    <row customHeight="1" ht="77.7">
      <c r="A20" s="2055"/>
      <c r="B20" s="2054" t="s">
        <v>645</v>
      </c>
      <c r="C20" s="2054" t="s">
        <v>646</v>
      </c>
      <c r="D20" s="2053" t="s">
        <v>622</v>
      </c>
      <c r="E20" s="2057" t="s">
        <v>633</v>
      </c>
      <c r="F20" s="2057" t="s">
        <v>633</v>
      </c>
      <c r="H20" s="2022"/>
      <c r="I20" s="1665">
        <v>4</v>
      </c>
      <c r="J20" s="2023" t="s">
        <v>647</v>
      </c>
      <c r="K20" s="2019" t="s">
        <v>588</v>
      </c>
      <c r="L20" s="728"/>
      <c r="M20" s="558"/>
      <c r="N20" s="544"/>
      <c r="O20" s="1526"/>
      <c r="P20" s="544"/>
      <c r="AK20" s="1632">
        <v>74</v>
      </c>
    </row>
    <row customHeight="1" ht="35.699999999999996">
      <c r="A21" s="2055"/>
      <c r="B21" s="2054" t="s">
        <v>648</v>
      </c>
      <c r="C21" s="2054" t="s">
        <v>649</v>
      </c>
      <c r="D21" s="2053" t="s">
        <v>622</v>
      </c>
      <c r="E21" s="2057" t="s">
        <v>633</v>
      </c>
      <c r="F21" s="2057" t="s">
        <v>633</v>
      </c>
      <c r="H21" s="2022"/>
      <c r="I21" s="1665">
        <v>5</v>
      </c>
      <c r="J21" s="2023" t="s">
        <v>650</v>
      </c>
      <c r="K21" s="2019" t="s">
        <v>588</v>
      </c>
      <c r="L21" s="728"/>
      <c r="M21" s="558"/>
      <c r="N21" s="544"/>
      <c r="O21" s="1526" t="s">
        <v>644</v>
      </c>
      <c r="P21" s="544"/>
      <c r="AK21" s="1632">
        <v>34</v>
      </c>
    </row>
    <row customHeight="1" ht="48.29999999999999">
      <c r="A22" s="2055"/>
      <c r="B22" s="2054" t="s">
        <v>651</v>
      </c>
      <c r="C22" s="2054" t="s">
        <v>652</v>
      </c>
      <c r="D22" s="2053" t="s">
        <v>622</v>
      </c>
      <c r="E22" s="2057" t="s">
        <v>633</v>
      </c>
      <c r="F22" s="2057" t="s">
        <v>633</v>
      </c>
      <c r="H22" s="2022"/>
      <c r="I22" s="1665">
        <v>6</v>
      </c>
      <c r="J22" s="2023" t="s">
        <v>653</v>
      </c>
      <c r="K22" s="2019" t="s">
        <v>588</v>
      </c>
      <c r="L22" s="728"/>
      <c r="M22" s="558"/>
      <c r="N22" s="544"/>
      <c r="O22" s="1526" t="s">
        <v>654</v>
      </c>
      <c r="P22" s="544"/>
      <c r="AK22" s="1632">
        <v>46</v>
      </c>
    </row>
    <row customHeight="1" ht="19.95">
      <c r="A23" s="2055"/>
      <c r="B23" s="2054" t="s">
        <v>655</v>
      </c>
      <c r="C23" s="2054" t="s">
        <v>656</v>
      </c>
      <c r="D23" s="2053" t="s">
        <v>622</v>
      </c>
      <c r="E23" s="2057" t="s">
        <v>633</v>
      </c>
      <c r="F23" s="2057" t="s">
        <v>633</v>
      </c>
      <c r="H23" s="2022"/>
      <c r="I23" s="1665" t="s">
        <v>657</v>
      </c>
      <c r="J23" s="1525" t="s">
        <v>658</v>
      </c>
      <c r="K23" s="2019" t="s">
        <v>588</v>
      </c>
      <c r="L23" s="728"/>
      <c r="M23" s="558"/>
      <c r="N23" s="544"/>
      <c r="O23" s="1526" t="s">
        <v>644</v>
      </c>
      <c r="P23" s="544"/>
      <c r="AK23" s="1632">
        <v>19</v>
      </c>
    </row>
    <row customHeight="1" ht="19.95">
      <c r="A24" s="2055"/>
      <c r="B24" s="2054" t="s">
        <v>659</v>
      </c>
      <c r="C24" s="2054" t="s">
        <v>660</v>
      </c>
      <c r="D24" s="2053" t="s">
        <v>622</v>
      </c>
      <c r="E24" s="2057" t="s">
        <v>633</v>
      </c>
      <c r="F24" s="2057" t="s">
        <v>633</v>
      </c>
      <c r="H24" s="2022"/>
      <c r="I24" s="1665" t="s">
        <v>661</v>
      </c>
      <c r="J24" s="1525" t="s">
        <v>662</v>
      </c>
      <c r="K24" s="2019" t="s">
        <v>588</v>
      </c>
      <c r="L24" s="728"/>
      <c r="M24" s="558"/>
      <c r="N24" s="544"/>
      <c r="O24" s="1526"/>
      <c r="P24" s="544"/>
      <c r="AK24" s="1632">
        <v>19</v>
      </c>
    </row>
    <row customHeight="1" ht="24">
      <c r="A25" s="2055"/>
      <c r="B25" s="2054" t="s">
        <v>663</v>
      </c>
      <c r="C25" s="2054" t="s">
        <v>664</v>
      </c>
      <c r="D25" s="2053" t="s">
        <v>622</v>
      </c>
      <c r="E25" s="2057" t="s">
        <v>633</v>
      </c>
      <c r="F25" s="2057" t="s">
        <v>633</v>
      </c>
      <c r="H25" s="2022"/>
      <c r="I25" s="1665" t="s">
        <v>665</v>
      </c>
      <c r="J25" s="1525" t="s">
        <v>666</v>
      </c>
      <c r="K25" s="2019" t="s">
        <v>588</v>
      </c>
      <c r="L25" s="728"/>
      <c r="M25" s="558"/>
      <c r="N25" s="544"/>
      <c r="O25" s="1526"/>
      <c r="P25" s="544"/>
      <c r="AK25" s="1632">
        <v>23</v>
      </c>
    </row>
    <row customHeight="1" ht="24">
      <c r="A26" s="2055"/>
      <c r="B26" s="2054" t="s">
        <v>667</v>
      </c>
      <c r="C26" s="2054" t="s">
        <v>668</v>
      </c>
      <c r="D26" s="2053" t="s">
        <v>622</v>
      </c>
      <c r="E26" s="2057" t="s">
        <v>633</v>
      </c>
      <c r="F26" s="2057" t="s">
        <v>633</v>
      </c>
      <c r="H26" s="2022"/>
      <c r="I26" s="1665">
        <v>7</v>
      </c>
      <c r="J26" s="2023" t="s">
        <v>668</v>
      </c>
      <c r="K26" s="2019" t="s">
        <v>669</v>
      </c>
      <c r="L26" s="728"/>
      <c r="M26" s="558"/>
      <c r="N26" s="544"/>
      <c r="O26" s="1526"/>
      <c r="P26" s="544"/>
      <c r="AK26" s="1632">
        <v>23</v>
      </c>
    </row>
    <row customHeight="1" ht="24">
      <c r="A27" s="2055"/>
      <c r="B27" s="2054" t="s">
        <v>670</v>
      </c>
      <c r="C27" s="2054" t="s">
        <v>671</v>
      </c>
      <c r="D27" s="2053" t="s">
        <v>622</v>
      </c>
      <c r="E27" s="2057" t="s">
        <v>633</v>
      </c>
      <c r="F27" s="2057" t="s">
        <v>633</v>
      </c>
      <c r="H27" s="2022"/>
      <c r="I27" s="1665">
        <v>8</v>
      </c>
      <c r="J27" s="2023" t="s">
        <v>671</v>
      </c>
      <c r="K27" s="2019" t="s">
        <v>594</v>
      </c>
      <c r="L27" s="728"/>
      <c r="M27" s="558"/>
      <c r="N27" s="544"/>
      <c r="O27" s="1526"/>
      <c r="P27" s="544"/>
      <c r="AK27" s="1632">
        <v>23</v>
      </c>
    </row>
    <row customHeight="1" ht="35.699999999999996">
      <c r="A28" s="2055"/>
      <c r="B28" s="2054" t="s">
        <v>672</v>
      </c>
      <c r="C28" s="2054" t="s">
        <v>673</v>
      </c>
      <c r="D28" s="2053" t="s">
        <v>622</v>
      </c>
      <c r="E28" s="2057" t="s">
        <v>633</v>
      </c>
      <c r="F28" s="2057" t="s">
        <v>633</v>
      </c>
      <c r="H28" s="2022"/>
      <c r="I28" s="1676">
        <v>9</v>
      </c>
      <c r="J28" s="2023" t="s">
        <v>674</v>
      </c>
      <c r="K28" s="2019" t="s">
        <v>565</v>
      </c>
      <c r="L28" s="728"/>
      <c r="M28" s="558"/>
      <c r="N28" s="544"/>
      <c r="O28" s="1526"/>
      <c r="P28" s="544"/>
      <c r="AK28" s="1632">
        <v>34</v>
      </c>
    </row>
    <row customHeight="1" ht="35.699999999999996">
      <c r="A29" s="2055"/>
      <c r="B29" s="2054" t="s">
        <v>675</v>
      </c>
      <c r="C29" s="2054" t="s">
        <v>676</v>
      </c>
      <c r="D29" s="2053" t="s">
        <v>622</v>
      </c>
      <c r="E29" s="2057" t="s">
        <v>633</v>
      </c>
      <c r="F29" s="2057" t="s">
        <v>633</v>
      </c>
      <c r="H29" s="2022"/>
      <c r="I29" s="1676">
        <v>10</v>
      </c>
      <c r="J29" s="2023" t="s">
        <v>677</v>
      </c>
      <c r="K29" s="2019" t="s">
        <v>565</v>
      </c>
      <c r="L29" s="728"/>
      <c r="M29" s="558"/>
      <c r="N29" s="544"/>
      <c r="O29" s="1526"/>
      <c r="P29" s="544"/>
      <c r="AK29" s="1632">
        <v>34</v>
      </c>
    </row>
    <row customHeight="1" ht="24">
      <c r="A30" s="2055"/>
      <c r="B30" s="2054" t="s">
        <v>678</v>
      </c>
      <c r="C30" s="2054" t="s">
        <v>679</v>
      </c>
      <c r="D30" s="2053" t="s">
        <v>622</v>
      </c>
      <c r="E30" s="2057" t="s">
        <v>633</v>
      </c>
      <c r="F30" s="2057" t="s">
        <v>633</v>
      </c>
      <c r="H30" s="2022"/>
      <c r="I30" s="1676">
        <v>11</v>
      </c>
      <c r="J30" s="2023" t="s">
        <v>679</v>
      </c>
      <c r="K30" s="2019" t="s">
        <v>595</v>
      </c>
      <c r="L30" s="2070"/>
      <c r="M30" s="1622"/>
      <c r="N30" s="544"/>
      <c r="O30" s="1526"/>
      <c r="P30" s="544"/>
      <c r="AK30" s="1632">
        <v>23</v>
      </c>
    </row>
    <row customHeight="1" ht="24">
      <c r="A31" s="2055"/>
      <c r="B31" s="2054" t="s">
        <v>680</v>
      </c>
      <c r="C31" s="2054" t="s">
        <v>681</v>
      </c>
      <c r="D31" s="2053" t="s">
        <v>622</v>
      </c>
      <c r="E31" s="2057" t="s">
        <v>633</v>
      </c>
      <c r="F31" s="2057" t="s">
        <v>633</v>
      </c>
      <c r="H31" s="2022"/>
      <c r="I31" s="1676">
        <v>12</v>
      </c>
      <c r="J31" s="2023" t="s">
        <v>681</v>
      </c>
      <c r="K31" s="2019" t="s">
        <v>595</v>
      </c>
      <c r="L31" s="2070"/>
      <c r="M31" s="1622"/>
      <c r="N31" s="544"/>
      <c r="O31" s="1526"/>
      <c r="P31" s="544"/>
      <c r="AK31" s="1632">
        <v>23</v>
      </c>
    </row>
    <row customHeight="1" ht="48.29999999999999">
      <c r="A32" s="2055"/>
      <c r="B32" s="2054" t="s">
        <v>682</v>
      </c>
      <c r="C32" s="2054" t="s">
        <v>683</v>
      </c>
      <c r="D32" s="2053" t="s">
        <v>622</v>
      </c>
      <c r="E32" s="2057" t="s">
        <v>633</v>
      </c>
      <c r="F32" s="2057" t="s">
        <v>633</v>
      </c>
      <c r="H32" s="2022"/>
      <c r="I32" s="1676">
        <v>13</v>
      </c>
      <c r="J32" s="2023" t="s">
        <v>684</v>
      </c>
      <c r="K32" s="2019" t="s">
        <v>605</v>
      </c>
      <c r="L32" s="728"/>
      <c r="M32" s="558"/>
      <c r="N32" s="544"/>
      <c r="O32" s="1526" t="s">
        <v>644</v>
      </c>
      <c r="P32" s="544"/>
      <c r="AK32" s="1632">
        <v>46</v>
      </c>
    </row>
    <row s="1367" customFormat="1" customHeight="1" ht="48.29999999999999">
      <c r="A33" s="2055"/>
      <c r="B33" s="2054" t="s">
        <v>685</v>
      </c>
      <c r="C33" s="2054" t="s">
        <v>686</v>
      </c>
      <c r="D33" s="2053" t="s">
        <v>622</v>
      </c>
      <c r="E33" s="2057" t="s">
        <v>633</v>
      </c>
      <c r="F33" s="2057" t="s">
        <v>633</v>
      </c>
      <c r="G33" s="1637"/>
      <c r="H33" s="2022"/>
      <c r="I33" s="1676">
        <v>14</v>
      </c>
      <c r="J33" s="2035" t="s">
        <v>687</v>
      </c>
      <c r="K33" s="2024" t="s">
        <v>688</v>
      </c>
      <c r="L33" s="728"/>
      <c r="M33" s="558"/>
      <c r="N33" s="544"/>
      <c r="O33" s="1526" t="s">
        <v>644</v>
      </c>
      <c r="P33" s="544"/>
      <c r="Q33" s="1637"/>
      <c r="R33" s="1637"/>
      <c r="W33" s="1637"/>
      <c r="Z33" s="545"/>
      <c r="AF33" s="1633"/>
      <c r="AG33" s="1633"/>
      <c r="AH33" s="1633"/>
      <c r="AI33" s="1633"/>
      <c r="AJ33" s="1633"/>
      <c r="AK33" s="1367">
        <v>46</v>
      </c>
    </row>
    <row customHeight="1" ht="108">
      <c r="A34" s="2055"/>
      <c r="B34" s="2054" t="s">
        <v>689</v>
      </c>
      <c r="C34" s="2054" t="s">
        <v>690</v>
      </c>
      <c r="D34" s="2053" t="s">
        <v>632</v>
      </c>
      <c r="E34" s="2057" t="s">
        <v>633</v>
      </c>
      <c r="F34" s="2057" t="s">
        <v>633</v>
      </c>
      <c r="G34" s="1637" t="s">
        <v>593</v>
      </c>
      <c r="H34" s="2022"/>
      <c r="I34" s="2033">
        <v>15</v>
      </c>
      <c r="J34" s="2034" t="s">
        <v>691</v>
      </c>
      <c r="K34" s="2019" t="s">
        <v>312</v>
      </c>
      <c r="L34" s="386"/>
      <c r="M34" s="1165"/>
      <c r="N34" s="544"/>
      <c r="O34" s="1526" t="s">
        <v>636</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151</v>
      </c>
      <c r="C204" s="988" t="s">
        <v>151</v>
      </c>
      <c r="D204" s="988" t="s">
        <v>151</v>
      </c>
      <c r="E204" s="988" t="s">
        <v>151</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450517-46AC-1C5B-D4E1-0.AF25DE9E}"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692</v>
      </c>
      <c r="C2" s="2054" t="s">
        <v>693</v>
      </c>
      <c r="D2" s="2053" t="s">
        <v>632</v>
      </c>
      <c r="E2" s="2059">
        <f>I2-3</f>
        <v>-3</v>
      </c>
      <c r="F2" s="2059">
        <f>J2</f>
        <v>0</v>
      </c>
      <c r="H2" s="1731" t="s">
        <v>451</v>
      </c>
      <c r="I2" s="2025"/>
      <c r="J2" s="1683"/>
      <c r="K2" s="2019" t="s">
        <v>312</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694</v>
      </c>
      <c r="J5" s="2249"/>
      <c r="K5" s="2249"/>
      <c r="L5" s="2249"/>
      <c r="M5" s="267"/>
      <c r="W5" s="1632">
        <v>48</v>
      </c>
    </row>
    <row customHeight="1" ht="18">
      <c r="H6" s="377"/>
      <c r="I6" s="2250" t="str">
        <f>IF(org=0,"Не определено",org)</f>
        <v>АО "УСТЭК"</v>
      </c>
      <c r="J6" s="2250"/>
      <c r="K6" s="2250"/>
      <c r="L6" s="2250"/>
      <c r="M6" s="267"/>
      <c r="W6" s="1632">
        <v>17</v>
      </c>
    </row>
    <row customHeight="1" ht="14.699999999999998">
      <c r="H7" s="377"/>
      <c r="I7" s="458"/>
      <c r="J7" s="464"/>
      <c r="K7" s="464"/>
      <c r="L7" s="753"/>
      <c r="M7" s="194"/>
      <c r="W7" s="1632">
        <v>14</v>
      </c>
    </row>
    <row customHeight="1" ht="14.699999999999998">
      <c r="H8" s="377"/>
      <c r="I8" s="2387" t="s">
        <v>306</v>
      </c>
      <c r="J8" s="2388"/>
      <c r="K8" s="2388"/>
      <c r="L8" s="2389"/>
      <c r="M8" s="2390" t="s">
        <v>307</v>
      </c>
      <c r="W8" s="1632">
        <v>14</v>
      </c>
    </row>
    <row customHeight="1" ht="35.699999999999996">
      <c r="E9" s="2052" t="s">
        <v>623</v>
      </c>
      <c r="F9" s="2052" t="s">
        <v>629</v>
      </c>
      <c r="H9" s="377"/>
      <c r="I9" s="2026" t="s">
        <v>90</v>
      </c>
      <c r="J9" s="2027" t="s">
        <v>308</v>
      </c>
      <c r="K9" s="2065" t="s">
        <v>571</v>
      </c>
      <c r="L9" s="2066" t="s">
        <v>309</v>
      </c>
      <c r="M9" s="2390"/>
      <c r="W9" s="1632">
        <v>34</v>
      </c>
    </row>
    <row customHeight="1" ht="35.699999999999996">
      <c r="B10" s="2054" t="s">
        <v>695</v>
      </c>
      <c r="C10" s="2054" t="s">
        <v>696</v>
      </c>
      <c r="D10" s="2053" t="s">
        <v>632</v>
      </c>
      <c r="E10" s="2057" t="s">
        <v>633</v>
      </c>
      <c r="F10" s="2057" t="s">
        <v>633</v>
      </c>
      <c r="H10" s="377"/>
      <c r="I10" s="2025" t="s">
        <v>111</v>
      </c>
      <c r="J10" s="1887" t="s">
        <v>697</v>
      </c>
      <c r="K10" s="2019" t="s">
        <v>312</v>
      </c>
      <c r="L10" s="819"/>
      <c r="M10" s="298" t="s">
        <v>698</v>
      </c>
      <c r="W10" s="1632">
        <v>34</v>
      </c>
    </row>
    <row customHeight="1" ht="50.25">
      <c r="B11" s="2054" t="s">
        <v>699</v>
      </c>
      <c r="C11" s="2054" t="s">
        <v>700</v>
      </c>
      <c r="D11" s="2053" t="s">
        <v>632</v>
      </c>
      <c r="E11" s="2057" t="s">
        <v>633</v>
      </c>
      <c r="F11" s="2057" t="s">
        <v>633</v>
      </c>
      <c r="H11" s="377"/>
      <c r="I11" s="2025" t="s">
        <v>112</v>
      </c>
      <c r="J11" s="1887" t="s">
        <v>701</v>
      </c>
      <c r="K11" s="2019" t="s">
        <v>312</v>
      </c>
      <c r="L11" s="819"/>
      <c r="M11" s="298" t="s">
        <v>698</v>
      </c>
      <c r="W11" s="1632">
        <v>48</v>
      </c>
    </row>
    <row customHeight="1" ht="48.29999999999999">
      <c r="B12" s="2054" t="s">
        <v>702</v>
      </c>
      <c r="C12" s="2054" t="s">
        <v>703</v>
      </c>
      <c r="D12" s="2053" t="s">
        <v>632</v>
      </c>
      <c r="E12" s="2057" t="s">
        <v>633</v>
      </c>
      <c r="F12" s="2057" t="s">
        <v>633</v>
      </c>
      <c r="H12" s="1689"/>
      <c r="I12" s="2025" t="s">
        <v>92</v>
      </c>
      <c r="J12" s="2032" t="s">
        <v>704</v>
      </c>
      <c r="K12" s="2019" t="s">
        <v>312</v>
      </c>
      <c r="L12" s="819"/>
      <c r="M12" s="298" t="s">
        <v>705</v>
      </c>
      <c r="N12" s="1625"/>
      <c r="P12" s="1632"/>
      <c r="W12" s="1632">
        <v>46</v>
      </c>
    </row>
    <row customHeight="1" ht="14.699999999999998">
      <c r="E13" s="344"/>
      <c r="H13" s="377"/>
      <c r="I13" s="348"/>
      <c r="J13" s="652" t="s">
        <v>706</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150</v>
      </c>
      <c r="F16" s="2056" t="s">
        <v>150</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DD55B-1F79-D80E-C1EE-0.901159EA}"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557</v>
      </c>
      <c r="H2" s="542"/>
      <c r="I2" s="542"/>
      <c r="J2" s="543" t="s">
        <v>707</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708</v>
      </c>
      <c r="F6" s="2308"/>
      <c r="G6" s="2308"/>
      <c r="H6" s="2308"/>
      <c r="I6" s="2308"/>
      <c r="J6" s="557"/>
      <c r="AF6" s="1632">
        <v>30</v>
      </c>
    </row>
    <row customHeight="1" ht="11.549999999999999">
      <c r="E7" s="2250" t="str">
        <f>IF(org=0,"Не определено",org)</f>
        <v>АО "УСТЭК"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119</v>
      </c>
      <c r="AF9" s="1637">
        <v>4</v>
      </c>
    </row>
    <row customHeight="1" ht="11.549999999999999">
      <c r="E10" s="712"/>
      <c r="F10" s="2368" t="s">
        <v>107</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569</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306</v>
      </c>
      <c r="F13" s="2371"/>
      <c r="G13" s="2371"/>
      <c r="H13" s="1552"/>
      <c r="I13" s="1552"/>
      <c r="J13" s="2128"/>
      <c r="AF13" s="1632">
        <v>11</v>
      </c>
    </row>
    <row customHeight="1" ht="24">
      <c r="E14" s="1640" t="s">
        <v>90</v>
      </c>
      <c r="F14" s="1635" t="s">
        <v>308</v>
      </c>
      <c r="G14" s="1635" t="s">
        <v>571</v>
      </c>
      <c r="H14" s="1635" t="s">
        <v>309</v>
      </c>
      <c r="I14" s="1635" t="s">
        <v>309</v>
      </c>
      <c r="J14" s="2128"/>
      <c r="AF14" s="1632">
        <v>23</v>
      </c>
    </row>
    <row customHeight="1" ht="19.95">
      <c r="D15" s="1639"/>
      <c r="E15" s="1631" t="s">
        <v>111</v>
      </c>
      <c r="F15" s="708" t="s">
        <v>709</v>
      </c>
      <c r="G15" s="1647" t="s">
        <v>557</v>
      </c>
      <c r="H15" s="558"/>
      <c r="I15" s="558"/>
      <c r="J15" s="290" t="s">
        <v>710</v>
      </c>
      <c r="K15" s="544" t="s">
        <v>635</v>
      </c>
      <c r="AF15" s="1632">
        <v>19</v>
      </c>
    </row>
    <row customHeight="1" ht="35.699999999999996">
      <c r="D16" s="1639"/>
      <c r="E16" s="1631" t="s">
        <v>112</v>
      </c>
      <c r="F16" s="708" t="s">
        <v>711</v>
      </c>
      <c r="G16" s="1647" t="s">
        <v>557</v>
      </c>
      <c r="H16" s="559">
        <f>SUM(H17,H20:H32)</f>
        <v>0</v>
      </c>
      <c r="I16" s="559">
        <f>SUM(I17,I20,I23,I26,I29:I32)</f>
        <v>0</v>
      </c>
      <c r="J16" s="290" t="s">
        <v>712</v>
      </c>
      <c r="K16" s="544" t="s">
        <v>635</v>
      </c>
      <c r="AF16" s="1632">
        <v>34</v>
      </c>
    </row>
    <row customHeight="1" ht="19.95">
      <c r="D17" s="1639"/>
      <c r="E17" s="1665" t="s">
        <v>713</v>
      </c>
      <c r="F17" s="955" t="s">
        <v>714</v>
      </c>
      <c r="G17" s="1644" t="s">
        <v>557</v>
      </c>
      <c r="H17" s="558"/>
      <c r="I17" s="558"/>
      <c r="J17" s="290" t="s">
        <v>715</v>
      </c>
      <c r="K17" s="544"/>
      <c r="AF17" s="1632">
        <v>19</v>
      </c>
    </row>
    <row customHeight="1" ht="24">
      <c r="D18" s="1639"/>
      <c r="E18" s="1665" t="s">
        <v>716</v>
      </c>
      <c r="F18" s="1651" t="s">
        <v>717</v>
      </c>
      <c r="G18" s="1644" t="s">
        <v>557</v>
      </c>
      <c r="H18" s="558"/>
      <c r="I18" s="558"/>
      <c r="J18" s="290" t="s">
        <v>718</v>
      </c>
      <c r="K18" s="544"/>
      <c r="AF18" s="1632">
        <v>23</v>
      </c>
    </row>
    <row customHeight="1" ht="35.699999999999996">
      <c r="D19" s="1639"/>
      <c r="E19" s="1665" t="s">
        <v>719</v>
      </c>
      <c r="F19" s="1651" t="s">
        <v>720</v>
      </c>
      <c r="G19" s="1644" t="s">
        <v>557</v>
      </c>
      <c r="H19" s="558"/>
      <c r="I19" s="558"/>
      <c r="J19" s="290"/>
      <c r="K19" s="544"/>
      <c r="AF19" s="1632">
        <v>34</v>
      </c>
    </row>
    <row customHeight="1" ht="19.95">
      <c r="D20" s="1639"/>
      <c r="E20" s="1665" t="s">
        <v>313</v>
      </c>
      <c r="F20" s="955" t="s">
        <v>721</v>
      </c>
      <c r="G20" s="1644" t="s">
        <v>557</v>
      </c>
      <c r="H20" s="558"/>
      <c r="I20" s="558"/>
      <c r="J20" s="290" t="s">
        <v>722</v>
      </c>
      <c r="K20" s="544"/>
      <c r="AF20" s="1632">
        <v>19</v>
      </c>
    </row>
    <row customHeight="1" ht="19.95">
      <c r="D21" s="1639"/>
      <c r="E21" s="1665" t="s">
        <v>723</v>
      </c>
      <c r="F21" s="1651" t="s">
        <v>724</v>
      </c>
      <c r="G21" s="1644" t="s">
        <v>557</v>
      </c>
      <c r="H21" s="558"/>
      <c r="I21" s="558"/>
      <c r="J21" s="290"/>
      <c r="K21" s="544"/>
      <c r="AF21" s="1632">
        <v>19</v>
      </c>
    </row>
    <row customHeight="1" ht="19.95">
      <c r="D22" s="1639"/>
      <c r="E22" s="1665" t="s">
        <v>725</v>
      </c>
      <c r="F22" s="1651" t="s">
        <v>726</v>
      </c>
      <c r="G22" s="1644" t="s">
        <v>557</v>
      </c>
      <c r="H22" s="558"/>
      <c r="I22" s="558"/>
      <c r="J22" s="290"/>
      <c r="K22" s="544"/>
      <c r="AF22" s="1632">
        <v>19</v>
      </c>
    </row>
    <row customHeight="1" ht="24">
      <c r="D23" s="1639"/>
      <c r="E23" s="1665" t="s">
        <v>316</v>
      </c>
      <c r="F23" s="955" t="s">
        <v>727</v>
      </c>
      <c r="G23" s="1644" t="s">
        <v>557</v>
      </c>
      <c r="H23" s="558"/>
      <c r="I23" s="558"/>
      <c r="J23" s="290" t="s">
        <v>728</v>
      </c>
      <c r="K23" s="544"/>
      <c r="AF23" s="1632">
        <v>23</v>
      </c>
    </row>
    <row customHeight="1" ht="19.95">
      <c r="D24" s="1639"/>
      <c r="E24" s="1665" t="s">
        <v>729</v>
      </c>
      <c r="F24" s="1651" t="s">
        <v>730</v>
      </c>
      <c r="G24" s="1644" t="s">
        <v>557</v>
      </c>
      <c r="H24" s="558"/>
      <c r="I24" s="558"/>
      <c r="J24" s="290"/>
      <c r="K24" s="544"/>
      <c r="AF24" s="1632">
        <v>19</v>
      </c>
    </row>
    <row customHeight="1" ht="35.699999999999996">
      <c r="D25" s="1639"/>
      <c r="E25" s="1665" t="s">
        <v>731</v>
      </c>
      <c r="F25" s="1651" t="s">
        <v>732</v>
      </c>
      <c r="G25" s="1644" t="s">
        <v>557</v>
      </c>
      <c r="H25" s="558"/>
      <c r="I25" s="558"/>
      <c r="J25" s="290"/>
      <c r="K25" s="544"/>
      <c r="AF25" s="1632">
        <v>34</v>
      </c>
    </row>
    <row customHeight="1" ht="24">
      <c r="D26" s="1639"/>
      <c r="E26" s="1665" t="s">
        <v>733</v>
      </c>
      <c r="F26" s="955" t="s">
        <v>734</v>
      </c>
      <c r="G26" s="1644" t="s">
        <v>557</v>
      </c>
      <c r="H26" s="558"/>
      <c r="I26" s="558"/>
      <c r="J26" s="290" t="s">
        <v>735</v>
      </c>
      <c r="K26" s="544"/>
      <c r="AF26" s="1632">
        <v>23</v>
      </c>
    </row>
    <row customHeight="1" ht="19.95">
      <c r="D27" s="1639"/>
      <c r="E27" s="1676" t="s">
        <v>736</v>
      </c>
      <c r="F27" s="1651" t="s">
        <v>737</v>
      </c>
      <c r="G27" s="1655" t="s">
        <v>557</v>
      </c>
      <c r="H27" s="1677"/>
      <c r="I27" s="1677"/>
      <c r="J27" s="290"/>
      <c r="K27" s="544"/>
      <c r="AF27" s="1632">
        <v>19</v>
      </c>
    </row>
    <row customHeight="1" ht="19.95">
      <c r="D28" s="1639"/>
      <c r="E28" s="1676" t="s">
        <v>738</v>
      </c>
      <c r="F28" s="1651" t="s">
        <v>739</v>
      </c>
      <c r="G28" s="1655" t="s">
        <v>557</v>
      </c>
      <c r="H28" s="1677"/>
      <c r="I28" s="1677"/>
      <c r="J28" s="290"/>
      <c r="K28" s="544"/>
      <c r="AF28" s="1632">
        <v>19</v>
      </c>
    </row>
    <row customHeight="1" ht="19.95">
      <c r="D29" s="1639"/>
      <c r="E29" s="1676" t="s">
        <v>740</v>
      </c>
      <c r="F29" s="955" t="s">
        <v>741</v>
      </c>
      <c r="G29" s="1655" t="s">
        <v>557</v>
      </c>
      <c r="H29" s="1677"/>
      <c r="I29" s="1677"/>
      <c r="J29" s="290"/>
      <c r="K29" s="544"/>
      <c r="AF29" s="1632">
        <v>19</v>
      </c>
    </row>
    <row customHeight="1" ht="19.95">
      <c r="D30" s="1639"/>
      <c r="E30" s="1676" t="s">
        <v>742</v>
      </c>
      <c r="F30" s="955" t="s">
        <v>743</v>
      </c>
      <c r="G30" s="1655" t="s">
        <v>557</v>
      </c>
      <c r="H30" s="1677"/>
      <c r="I30" s="1677"/>
      <c r="J30" s="290"/>
      <c r="K30" s="544"/>
      <c r="AF30" s="1632">
        <v>19</v>
      </c>
    </row>
    <row customHeight="1" ht="19.95">
      <c r="D31" s="1639"/>
      <c r="E31" s="1676" t="s">
        <v>744</v>
      </c>
      <c r="F31" s="955" t="s">
        <v>745</v>
      </c>
      <c r="G31" s="1655" t="s">
        <v>557</v>
      </c>
      <c r="H31" s="1677"/>
      <c r="I31" s="1677"/>
      <c r="J31" s="290"/>
      <c r="K31" s="544"/>
      <c r="AF31" s="1632">
        <v>19</v>
      </c>
    </row>
    <row s="1367" customFormat="1" customHeight="1" ht="35.699999999999996">
      <c r="A32" s="988"/>
      <c r="C32" s="1637"/>
      <c r="D32" s="1639"/>
      <c r="E32" s="1676" t="s">
        <v>746</v>
      </c>
      <c r="F32" s="955" t="s">
        <v>747</v>
      </c>
      <c r="G32" s="1645" t="s">
        <v>557</v>
      </c>
      <c r="H32" s="580">
        <f>SUM(H33:H34)</f>
        <v>0</v>
      </c>
      <c r="I32" s="580">
        <f>SUM(I33:I34)</f>
        <v>0</v>
      </c>
      <c r="J32" s="290" t="s">
        <v>748</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582</v>
      </c>
      <c r="G34" s="573"/>
      <c r="H34" s="574"/>
      <c r="I34" s="574"/>
      <c r="J34" s="302" t="s">
        <v>749</v>
      </c>
      <c r="K34" s="544"/>
      <c r="L34" s="1637"/>
      <c r="M34" s="1637"/>
      <c r="R34" s="1637"/>
      <c r="U34" s="545"/>
      <c r="AA34" s="1633"/>
      <c r="AB34" s="1633"/>
      <c r="AC34" s="1633"/>
      <c r="AD34" s="1633"/>
      <c r="AE34" s="1633"/>
      <c r="AF34" s="1161">
        <v>19</v>
      </c>
    </row>
    <row customHeight="1" ht="60">
      <c r="D35" s="1639"/>
      <c r="E35" s="1676" t="s">
        <v>750</v>
      </c>
      <c r="F35" s="955" t="s">
        <v>751</v>
      </c>
      <c r="G35" s="1655" t="s">
        <v>557</v>
      </c>
      <c r="H35" s="1677"/>
      <c r="I35" s="1677"/>
      <c r="J35" s="290" t="s">
        <v>752</v>
      </c>
      <c r="K35" s="544"/>
      <c r="AF35" s="1632">
        <v>57</v>
      </c>
    </row>
    <row s="1367" customFormat="1" customHeight="1" ht="24">
      <c r="A36" s="990" t="s">
        <v>583</v>
      </c>
      <c r="C36" s="1637"/>
      <c r="D36" s="1639"/>
      <c r="E36" s="1665" t="s">
        <v>92</v>
      </c>
      <c r="F36" s="708" t="s">
        <v>753</v>
      </c>
      <c r="G36" s="1644" t="s">
        <v>557</v>
      </c>
      <c r="H36" s="558"/>
      <c r="I36" s="558"/>
      <c r="J36" s="290" t="s">
        <v>754</v>
      </c>
      <c r="K36" s="544"/>
      <c r="L36" s="1637"/>
      <c r="M36" s="1637"/>
      <c r="R36" s="1637"/>
      <c r="U36" s="545"/>
      <c r="AA36" s="1633"/>
      <c r="AB36" s="1633"/>
      <c r="AC36" s="1633"/>
      <c r="AD36" s="1633"/>
      <c r="AE36" s="1633"/>
      <c r="AF36" s="1161">
        <v>23</v>
      </c>
    </row>
    <row s="1367" customFormat="1" customHeight="1" ht="35.699999999999996">
      <c r="A37" s="990"/>
      <c r="C37" s="1637"/>
      <c r="D37" s="1639"/>
      <c r="E37" s="1665" t="s">
        <v>330</v>
      </c>
      <c r="F37" s="955" t="s">
        <v>755</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756</v>
      </c>
      <c r="G38" s="1644" t="s">
        <v>557</v>
      </c>
      <c r="H38" s="558"/>
      <c r="I38" s="558"/>
      <c r="J38" s="290" t="s">
        <v>757</v>
      </c>
      <c r="K38" s="544"/>
      <c r="L38" s="1637"/>
      <c r="M38" s="1637"/>
      <c r="R38" s="1637"/>
      <c r="U38" s="545"/>
      <c r="AA38" s="1633"/>
      <c r="AB38" s="1633"/>
      <c r="AC38" s="1633"/>
      <c r="AD38" s="1633"/>
      <c r="AE38" s="1633"/>
      <c r="AF38" s="1161">
        <v>19</v>
      </c>
    </row>
    <row s="1367" customFormat="1" customHeight="1" ht="24">
      <c r="A39" s="988"/>
      <c r="C39" s="1637"/>
      <c r="D39" s="576"/>
      <c r="E39" s="1665" t="s">
        <v>758</v>
      </c>
      <c r="F39" s="955" t="s">
        <v>759</v>
      </c>
      <c r="G39" s="1655" t="s">
        <v>557</v>
      </c>
      <c r="H39" s="558"/>
      <c r="I39" s="558"/>
      <c r="J39" s="290" t="s">
        <v>760</v>
      </c>
      <c r="K39" s="544"/>
      <c r="L39" s="1637"/>
      <c r="M39" s="1637"/>
      <c r="R39" s="1637"/>
      <c r="U39" s="545"/>
      <c r="AA39" s="1633"/>
      <c r="AB39" s="1633"/>
      <c r="AC39" s="1633"/>
      <c r="AD39" s="1633"/>
      <c r="AE39" s="1633"/>
      <c r="AF39" s="1161">
        <v>23</v>
      </c>
    </row>
    <row s="1367" customFormat="1" customHeight="1" ht="24">
      <c r="A40" s="988"/>
      <c r="C40" s="1637"/>
      <c r="D40" s="1639"/>
      <c r="E40" s="1665" t="s">
        <v>761</v>
      </c>
      <c r="F40" s="1651" t="s">
        <v>762</v>
      </c>
      <c r="G40" s="1644" t="s">
        <v>557</v>
      </c>
      <c r="H40" s="558"/>
      <c r="I40" s="558"/>
      <c r="J40" s="290" t="s">
        <v>763</v>
      </c>
      <c r="K40" s="544"/>
      <c r="L40" s="1637"/>
      <c r="M40" s="1637"/>
      <c r="R40" s="1637"/>
      <c r="U40" s="545"/>
      <c r="AA40" s="1633"/>
      <c r="AB40" s="1633"/>
      <c r="AC40" s="1633"/>
      <c r="AD40" s="1633"/>
      <c r="AE40" s="1633"/>
      <c r="AF40" s="1161">
        <v>23</v>
      </c>
    </row>
    <row s="1367" customFormat="1" customHeight="1" ht="24">
      <c r="A41" s="988"/>
      <c r="C41" s="1637"/>
      <c r="D41" s="1639"/>
      <c r="E41" s="1665" t="s">
        <v>764</v>
      </c>
      <c r="F41" s="1651" t="s">
        <v>765</v>
      </c>
      <c r="G41" s="1644" t="s">
        <v>557</v>
      </c>
      <c r="H41" s="558"/>
      <c r="I41" s="558"/>
      <c r="J41" s="290" t="s">
        <v>766</v>
      </c>
      <c r="K41" s="544"/>
      <c r="L41" s="1637"/>
      <c r="M41" s="1637"/>
      <c r="R41" s="1637"/>
      <c r="U41" s="545"/>
      <c r="AA41" s="1633"/>
      <c r="AB41" s="1633"/>
      <c r="AC41" s="1633"/>
      <c r="AD41" s="1633"/>
      <c r="AE41" s="1633"/>
      <c r="AF41" s="1161">
        <v>23</v>
      </c>
    </row>
    <row s="1367" customFormat="1" customHeight="1" ht="24">
      <c r="A42" s="988"/>
      <c r="C42" s="1637"/>
      <c r="D42" s="1639"/>
      <c r="E42" s="1665" t="s">
        <v>767</v>
      </c>
      <c r="F42" s="1651" t="s">
        <v>768</v>
      </c>
      <c r="G42" s="1644" t="s">
        <v>557</v>
      </c>
      <c r="H42" s="558"/>
      <c r="I42" s="558"/>
      <c r="J42" s="290" t="s">
        <v>769</v>
      </c>
      <c r="K42" s="544"/>
      <c r="L42" s="1637"/>
      <c r="M42" s="1637"/>
      <c r="R42" s="1637"/>
      <c r="U42" s="545"/>
      <c r="AA42" s="1633"/>
      <c r="AB42" s="1633"/>
      <c r="AC42" s="1633"/>
      <c r="AD42" s="1633"/>
      <c r="AE42" s="1633"/>
      <c r="AF42" s="1161">
        <v>23</v>
      </c>
    </row>
    <row s="1367" customFormat="1" customHeight="1" ht="35.699999999999996">
      <c r="A43" s="988"/>
      <c r="C43" s="1637" t="s">
        <v>593</v>
      </c>
      <c r="D43" s="1639"/>
      <c r="E43" s="1665" t="s">
        <v>113</v>
      </c>
      <c r="F43" s="708" t="s">
        <v>634</v>
      </c>
      <c r="G43" s="1647" t="s">
        <v>770</v>
      </c>
      <c r="H43" s="402"/>
      <c r="I43" s="402"/>
      <c r="J43" s="290" t="s">
        <v>771</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772</v>
      </c>
      <c r="G44" s="1644" t="s">
        <v>773</v>
      </c>
      <c r="H44" s="546"/>
      <c r="I44" s="546"/>
      <c r="J44" s="290" t="s">
        <v>774</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775</v>
      </c>
      <c r="G45" s="1655" t="s">
        <v>776</v>
      </c>
      <c r="H45" s="546"/>
      <c r="I45" s="546"/>
      <c r="J45" s="290" t="s">
        <v>777</v>
      </c>
      <c r="K45" s="544"/>
      <c r="L45" s="1637"/>
      <c r="M45" s="1637"/>
      <c r="R45" s="1637"/>
      <c r="U45" s="545"/>
      <c r="AA45" s="1633"/>
      <c r="AB45" s="1633"/>
      <c r="AC45" s="1633"/>
      <c r="AD45" s="1633"/>
      <c r="AE45" s="1633"/>
      <c r="AF45" s="1161">
        <v>23</v>
      </c>
    </row>
    <row s="1367" customFormat="1" customHeight="1" ht="19.95">
      <c r="A46" s="988"/>
      <c r="C46" s="1637"/>
      <c r="D46" s="1639"/>
      <c r="E46" s="1665" t="s">
        <v>114</v>
      </c>
      <c r="F46" s="708" t="s">
        <v>778</v>
      </c>
      <c r="G46" s="1644" t="s">
        <v>595</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24DCDB-4EFC-877D-47E6-0.ADA7C559}"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557</v>
      </c>
      <c r="H2" s="542"/>
      <c r="I2" s="542"/>
      <c r="J2" s="543" t="s">
        <v>560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779</v>
      </c>
      <c r="F6" s="2249"/>
      <c r="G6" s="2249"/>
      <c r="H6" s="2249"/>
      <c r="I6" s="2249"/>
      <c r="J6" s="557"/>
      <c r="AF6" s="1632">
        <v>32</v>
      </c>
    </row>
    <row customHeight="1" ht="25.2">
      <c r="E7" s="2250" t="str">
        <f>IF(org=0,"Не определено",org)</f>
        <v>АО "УСТЭК"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119</v>
      </c>
      <c r="AF9" s="1637">
        <v>1</v>
      </c>
    </row>
    <row customHeight="1" ht="11.549999999999999">
      <c r="E10" s="712"/>
      <c r="F10" s="2368" t="s">
        <v>107</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569</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306</v>
      </c>
      <c r="F13" s="2371"/>
      <c r="G13" s="2371"/>
      <c r="H13" s="1657"/>
      <c r="I13" s="1657"/>
      <c r="J13" s="2128"/>
      <c r="AF13" s="1632">
        <v>11</v>
      </c>
    </row>
    <row customHeight="1" ht="24">
      <c r="E14" s="1658" t="s">
        <v>90</v>
      </c>
      <c r="F14" s="1661" t="s">
        <v>308</v>
      </c>
      <c r="G14" s="1661" t="s">
        <v>571</v>
      </c>
      <c r="H14" s="1661" t="s">
        <v>309</v>
      </c>
      <c r="I14" s="1661" t="s">
        <v>309</v>
      </c>
      <c r="J14" s="2128"/>
      <c r="AF14" s="1632">
        <v>23</v>
      </c>
    </row>
    <row customHeight="1" ht="19.95">
      <c r="D15" s="1639"/>
      <c r="E15" s="1631" t="s">
        <v>111</v>
      </c>
      <c r="F15" s="708" t="s">
        <v>780</v>
      </c>
      <c r="G15" s="1658" t="s">
        <v>557</v>
      </c>
      <c r="H15" s="558"/>
      <c r="I15" s="558"/>
      <c r="J15" s="290" t="s">
        <v>781</v>
      </c>
      <c r="K15" s="544" t="s">
        <v>635</v>
      </c>
      <c r="AF15" s="1632">
        <v>19</v>
      </c>
    </row>
    <row customHeight="1" ht="24">
      <c r="D16" s="1639"/>
      <c r="E16" s="1631" t="s">
        <v>112</v>
      </c>
      <c r="F16" s="1666" t="s">
        <v>782</v>
      </c>
      <c r="G16" s="1658" t="s">
        <v>557</v>
      </c>
      <c r="H16" s="559">
        <f>SUM(H17,H20:H27)</f>
        <v>0</v>
      </c>
      <c r="I16" s="559">
        <f>SUM(I17,I20:I27)</f>
        <v>0</v>
      </c>
      <c r="J16" s="290" t="s">
        <v>783</v>
      </c>
      <c r="K16" s="544" t="s">
        <v>635</v>
      </c>
      <c r="AF16" s="1632">
        <v>23</v>
      </c>
    </row>
    <row customHeight="1" ht="35.699999999999996">
      <c r="D17" s="1639"/>
      <c r="E17" s="1665" t="s">
        <v>713</v>
      </c>
      <c r="F17" s="1668" t="s">
        <v>784</v>
      </c>
      <c r="G17" s="1655" t="s">
        <v>557</v>
      </c>
      <c r="H17" s="558"/>
      <c r="I17" s="558"/>
      <c r="J17" s="290" t="s">
        <v>785</v>
      </c>
      <c r="K17" s="544"/>
      <c r="AF17" s="1632">
        <v>34</v>
      </c>
    </row>
    <row customHeight="1" ht="19.95">
      <c r="D18" s="1639"/>
      <c r="E18" s="1665" t="s">
        <v>716</v>
      </c>
      <c r="F18" s="1669" t="s">
        <v>786</v>
      </c>
      <c r="G18" s="1655" t="s">
        <v>557</v>
      </c>
      <c r="H18" s="558"/>
      <c r="I18" s="558"/>
      <c r="J18" s="290"/>
      <c r="K18" s="544"/>
      <c r="AF18" s="1632">
        <v>19</v>
      </c>
    </row>
    <row customHeight="1" ht="24">
      <c r="D19" s="1639"/>
      <c r="E19" s="1665" t="s">
        <v>719</v>
      </c>
      <c r="F19" s="1669" t="s">
        <v>787</v>
      </c>
      <c r="G19" s="1655" t="s">
        <v>557</v>
      </c>
      <c r="H19" s="558"/>
      <c r="I19" s="558"/>
      <c r="J19" s="290"/>
      <c r="K19" s="544"/>
      <c r="AF19" s="1632">
        <v>23</v>
      </c>
    </row>
    <row customHeight="1" ht="35.699999999999996">
      <c r="D20" s="1639"/>
      <c r="E20" s="1665" t="s">
        <v>313</v>
      </c>
      <c r="F20" s="1668" t="s">
        <v>788</v>
      </c>
      <c r="G20" s="1655" t="s">
        <v>557</v>
      </c>
      <c r="H20" s="558"/>
      <c r="I20" s="558"/>
      <c r="J20" s="290"/>
      <c r="K20" s="544"/>
      <c r="AF20" s="1632">
        <v>34</v>
      </c>
    </row>
    <row customHeight="1" ht="48.29999999999999">
      <c r="D21" s="1639"/>
      <c r="E21" s="1665" t="s">
        <v>316</v>
      </c>
      <c r="F21" s="1668" t="s">
        <v>789</v>
      </c>
      <c r="G21" s="1655" t="s">
        <v>557</v>
      </c>
      <c r="H21" s="558"/>
      <c r="I21" s="558"/>
      <c r="J21" s="290"/>
      <c r="K21" s="544"/>
      <c r="AF21" s="1632">
        <v>46</v>
      </c>
    </row>
    <row customHeight="1" ht="60">
      <c r="D22" s="1639"/>
      <c r="E22" s="1665" t="s">
        <v>733</v>
      </c>
      <c r="F22" s="1668" t="s">
        <v>790</v>
      </c>
      <c r="G22" s="1655" t="s">
        <v>557</v>
      </c>
      <c r="H22" s="558"/>
      <c r="I22" s="558"/>
      <c r="J22" s="290"/>
      <c r="K22" s="544"/>
      <c r="AF22" s="1632">
        <v>57</v>
      </c>
    </row>
    <row customHeight="1" ht="35.699999999999996">
      <c r="D23" s="1639"/>
      <c r="E23" s="1665" t="s">
        <v>740</v>
      </c>
      <c r="F23" s="1668" t="s">
        <v>791</v>
      </c>
      <c r="G23" s="1655" t="s">
        <v>557</v>
      </c>
      <c r="H23" s="558"/>
      <c r="I23" s="558"/>
      <c r="J23" s="290"/>
      <c r="K23" s="544"/>
      <c r="AF23" s="1632">
        <v>34</v>
      </c>
    </row>
    <row customHeight="1" ht="35.699999999999996">
      <c r="D24" s="1639"/>
      <c r="E24" s="1665" t="s">
        <v>742</v>
      </c>
      <c r="F24" s="1668" t="s">
        <v>792</v>
      </c>
      <c r="G24" s="1655" t="s">
        <v>557</v>
      </c>
      <c r="H24" s="558"/>
      <c r="I24" s="558"/>
      <c r="J24" s="290"/>
      <c r="K24" s="544"/>
      <c r="AF24" s="1632">
        <v>34</v>
      </c>
    </row>
    <row customHeight="1" ht="24">
      <c r="D25" s="1639"/>
      <c r="E25" s="1665" t="s">
        <v>744</v>
      </c>
      <c r="F25" s="1668" t="s">
        <v>793</v>
      </c>
      <c r="G25" s="1655" t="s">
        <v>557</v>
      </c>
      <c r="H25" s="558"/>
      <c r="I25" s="558"/>
      <c r="J25" s="290"/>
      <c r="K25" s="544"/>
      <c r="AF25" s="1632">
        <v>23</v>
      </c>
    </row>
    <row customHeight="1" ht="76.5">
      <c r="D26" s="1639"/>
      <c r="E26" s="1665" t="s">
        <v>746</v>
      </c>
      <c r="F26" s="1668" t="s">
        <v>794</v>
      </c>
      <c r="G26" s="1655" t="s">
        <v>557</v>
      </c>
      <c r="H26" s="558"/>
      <c r="I26" s="558"/>
      <c r="J26" s="290"/>
      <c r="K26" s="544"/>
      <c r="AF26" s="1632">
        <v>73</v>
      </c>
    </row>
    <row s="1367" customFormat="1" customHeight="1" ht="35.699999999999996">
      <c r="A27" s="988"/>
      <c r="C27" s="1637"/>
      <c r="D27" s="1639"/>
      <c r="E27" s="1630" t="s">
        <v>750</v>
      </c>
      <c r="F27" s="1629" t="s">
        <v>795</v>
      </c>
      <c r="G27" s="1656" t="s">
        <v>557</v>
      </c>
      <c r="H27" s="580">
        <f>SUM(H28:H29)</f>
        <v>0</v>
      </c>
      <c r="I27" s="580">
        <f>SUM(I28:I29)</f>
        <v>0</v>
      </c>
      <c r="J27" s="290" t="s">
        <v>748</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582</v>
      </c>
      <c r="G29" s="573"/>
      <c r="H29" s="574"/>
      <c r="I29" s="574"/>
      <c r="J29" s="302" t="s">
        <v>749</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796</v>
      </c>
      <c r="G30" s="1655" t="s">
        <v>557</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797</v>
      </c>
      <c r="G31" s="1655" t="s">
        <v>557</v>
      </c>
      <c r="H31" s="558"/>
      <c r="I31" s="558"/>
      <c r="J31" s="290" t="s">
        <v>798</v>
      </c>
      <c r="K31" s="544"/>
      <c r="L31" s="1637"/>
      <c r="M31" s="1637"/>
      <c r="R31" s="1637"/>
      <c r="U31" s="545"/>
      <c r="AA31" s="1633"/>
      <c r="AB31" s="1633"/>
      <c r="AC31" s="1633"/>
      <c r="AD31" s="1633"/>
      <c r="AE31" s="1633"/>
      <c r="AF31" s="1161">
        <v>34</v>
      </c>
    </row>
    <row s="1367" customFormat="1" customHeight="1" ht="24">
      <c r="A32" s="988"/>
      <c r="C32" s="1637"/>
      <c r="D32" s="1639"/>
      <c r="E32" s="1665" t="s">
        <v>758</v>
      </c>
      <c r="F32" s="691" t="s">
        <v>762</v>
      </c>
      <c r="G32" s="1655" t="s">
        <v>557</v>
      </c>
      <c r="H32" s="558"/>
      <c r="I32" s="558"/>
      <c r="J32" s="290" t="s">
        <v>799</v>
      </c>
      <c r="K32" s="544"/>
      <c r="L32" s="1637"/>
      <c r="M32" s="1637"/>
      <c r="R32" s="1637"/>
      <c r="U32" s="545"/>
      <c r="AA32" s="1633"/>
      <c r="AB32" s="1633"/>
      <c r="AC32" s="1633"/>
      <c r="AD32" s="1633"/>
      <c r="AE32" s="1633"/>
      <c r="AF32" s="1161">
        <v>23</v>
      </c>
    </row>
    <row s="1367" customFormat="1" customHeight="1" ht="24">
      <c r="A33" s="988"/>
      <c r="C33" s="1637"/>
      <c r="D33" s="1639"/>
      <c r="E33" s="1665" t="s">
        <v>800</v>
      </c>
      <c r="F33" s="691" t="s">
        <v>801</v>
      </c>
      <c r="G33" s="1655" t="s">
        <v>557</v>
      </c>
      <c r="H33" s="558"/>
      <c r="I33" s="558"/>
      <c r="J33" s="290" t="s">
        <v>802</v>
      </c>
      <c r="K33" s="544"/>
      <c r="L33" s="1637"/>
      <c r="M33" s="1637"/>
      <c r="R33" s="1637"/>
      <c r="U33" s="545"/>
      <c r="AA33" s="1633"/>
      <c r="AB33" s="1633"/>
      <c r="AC33" s="1633"/>
      <c r="AD33" s="1633"/>
      <c r="AE33" s="1633"/>
      <c r="AF33" s="1161">
        <v>23</v>
      </c>
    </row>
    <row s="1367" customFormat="1" customHeight="1" ht="24">
      <c r="A34" s="988"/>
      <c r="C34" s="1637"/>
      <c r="D34" s="1639"/>
      <c r="E34" s="1665" t="s">
        <v>803</v>
      </c>
      <c r="F34" s="691" t="s">
        <v>768</v>
      </c>
      <c r="G34" s="1655" t="s">
        <v>557</v>
      </c>
      <c r="H34" s="558"/>
      <c r="I34" s="558"/>
      <c r="J34" s="290" t="s">
        <v>804</v>
      </c>
      <c r="K34" s="544"/>
      <c r="L34" s="1637"/>
      <c r="M34" s="1637"/>
      <c r="R34" s="1637"/>
      <c r="U34" s="545"/>
      <c r="AA34" s="1633"/>
      <c r="AB34" s="1633"/>
      <c r="AC34" s="1633"/>
      <c r="AD34" s="1633"/>
      <c r="AE34" s="1633"/>
      <c r="AF34" s="1161">
        <v>23</v>
      </c>
    </row>
    <row s="1367" customFormat="1" customHeight="1" ht="35.699999999999996">
      <c r="A35" s="988"/>
      <c r="C35" s="1637" t="s">
        <v>593</v>
      </c>
      <c r="D35" s="1639"/>
      <c r="E35" s="1665" t="s">
        <v>113</v>
      </c>
      <c r="F35" s="1662" t="s">
        <v>634</v>
      </c>
      <c r="G35" s="1658" t="s">
        <v>312</v>
      </c>
      <c r="H35" s="402"/>
      <c r="I35" s="402"/>
      <c r="J35" s="290" t="s">
        <v>805</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806</v>
      </c>
      <c r="G36" s="1655" t="s">
        <v>773</v>
      </c>
      <c r="H36" s="546"/>
      <c r="I36" s="546"/>
      <c r="J36" s="290" t="s">
        <v>774</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807</v>
      </c>
      <c r="G37" s="1655" t="s">
        <v>776</v>
      </c>
      <c r="H37" s="546"/>
      <c r="I37" s="546"/>
      <c r="J37" s="290" t="s">
        <v>777</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808</v>
      </c>
      <c r="F39" s="2286" t="s">
        <v>809</v>
      </c>
      <c r="G39" s="2286"/>
      <c r="H39" s="370"/>
      <c r="I39" s="370"/>
      <c r="J39" s="370"/>
      <c r="AF39" s="1632">
        <v>26</v>
      </c>
    </row>
    <row s="1642" customFormat="1" customHeight="1" ht="39.75">
      <c r="A40" s="988"/>
      <c r="B40" s="1637"/>
      <c r="C40" s="1637"/>
      <c r="D40" s="352"/>
      <c r="F40" s="2286" t="s">
        <v>810</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40DF53-895D-0776-D918-0.340C861A}"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"УСТЭК"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119</v>
      </c>
      <c r="J6" s="1023"/>
      <c r="X6" s="506">
        <v>1</v>
      </c>
    </row>
    <row customHeight="1" ht="11.549999999999999">
      <c r="D7" s="712"/>
      <c r="E7" s="2368" t="s">
        <v>107</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569</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570</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306</v>
      </c>
      <c r="E10" s="2103"/>
      <c r="F10" s="2103"/>
      <c r="G10" s="2103"/>
      <c r="H10" s="2103"/>
      <c r="I10" s="2103"/>
      <c r="J10" s="2104"/>
      <c r="K10" s="2200"/>
      <c r="L10" s="510"/>
      <c r="X10" s="759">
        <v>11</v>
      </c>
    </row>
    <row s="1636" customFormat="1" customHeight="1" ht="24">
      <c r="A11" s="2386"/>
      <c r="B11" s="2386"/>
      <c r="C11" s="658"/>
      <c r="D11" s="704" t="s">
        <v>90</v>
      </c>
      <c r="E11" s="706" t="s">
        <v>811</v>
      </c>
      <c r="F11" s="706" t="s">
        <v>571</v>
      </c>
      <c r="G11" s="466" t="s">
        <v>309</v>
      </c>
      <c r="H11" s="466" t="s">
        <v>396</v>
      </c>
      <c r="I11" s="808" t="s">
        <v>309</v>
      </c>
      <c r="J11" s="809" t="s">
        <v>396</v>
      </c>
      <c r="K11" s="2233"/>
      <c r="L11" s="659"/>
      <c r="X11" s="510">
        <v>23</v>
      </c>
    </row>
    <row s="1643" customFormat="1" customHeight="1" ht="10.5">
      <c r="A12" s="953"/>
      <c r="D12" s="1026" t="s">
        <v>111</v>
      </c>
      <c r="E12" s="1026" t="s">
        <v>112</v>
      </c>
      <c r="F12" s="1026" t="s">
        <v>92</v>
      </c>
      <c r="G12" s="1027" t="str">
        <f>G1&amp;".1"</f>
        <v>4.1</v>
      </c>
      <c r="H12" s="1027" t="str">
        <f>G1&amp;".2"</f>
        <v>4.2</v>
      </c>
      <c r="I12" s="1027" t="str">
        <f>I1&amp;".1"</f>
        <v>4.1</v>
      </c>
      <c r="J12" s="1027" t="str">
        <f>I1&amp;".2"</f>
        <v>4.2</v>
      </c>
      <c r="K12" s="1027"/>
      <c r="X12" s="512">
        <v>10</v>
      </c>
    </row>
    <row customHeight="1" ht="22.5">
      <c r="A13" s="2393" t="s">
        <v>812</v>
      </c>
      <c r="D13" s="954" t="s">
        <v>111</v>
      </c>
      <c r="E13" s="280" t="s">
        <v>813</v>
      </c>
      <c r="F13" s="661" t="s">
        <v>814</v>
      </c>
      <c r="G13" s="558"/>
      <c r="H13" s="662"/>
      <c r="I13" s="558"/>
      <c r="J13" s="662"/>
      <c r="K13" s="290" t="s">
        <v>815</v>
      </c>
      <c r="L13" s="721"/>
      <c r="X13" s="506">
        <v>0</v>
      </c>
    </row>
    <row customHeight="1" ht="22.5">
      <c r="A14" s="2393"/>
      <c r="D14" s="540" t="s">
        <v>112</v>
      </c>
      <c r="E14" s="280" t="s">
        <v>816</v>
      </c>
      <c r="F14" s="661" t="s">
        <v>817</v>
      </c>
      <c r="G14" s="558"/>
      <c r="H14" s="663"/>
      <c r="I14" s="558"/>
      <c r="J14" s="663"/>
      <c r="K14" s="290" t="s">
        <v>818</v>
      </c>
      <c r="L14" s="721"/>
      <c r="X14" s="506">
        <v>0</v>
      </c>
    </row>
    <row s="1636" customFormat="1" customHeight="1" ht="78.75">
      <c r="A15" s="2393"/>
      <c r="B15" s="512"/>
      <c r="D15" s="954" t="s">
        <v>92</v>
      </c>
      <c r="E15" s="708" t="s">
        <v>819</v>
      </c>
      <c r="F15" s="951" t="s">
        <v>312</v>
      </c>
      <c r="G15" s="951" t="s">
        <v>312</v>
      </c>
      <c r="H15" s="107"/>
      <c r="I15" s="951" t="s">
        <v>312</v>
      </c>
      <c r="J15" s="107"/>
      <c r="K15" s="290" t="s">
        <v>820</v>
      </c>
      <c r="L15" s="721"/>
      <c r="X15" s="759">
        <v>0</v>
      </c>
    </row>
    <row s="1636" customFormat="1" customHeight="1" ht="22.5">
      <c r="A16" s="2393"/>
      <c r="B16" s="512"/>
      <c r="D16" s="954" t="s">
        <v>330</v>
      </c>
      <c r="E16" s="955" t="s">
        <v>821</v>
      </c>
      <c r="F16" s="951" t="s">
        <v>822</v>
      </c>
      <c r="G16" s="818"/>
      <c r="H16" s="107"/>
      <c r="I16" s="818"/>
      <c r="J16" s="107"/>
      <c r="K16" s="290"/>
      <c r="L16" s="721"/>
      <c r="X16" s="759">
        <v>0</v>
      </c>
    </row>
    <row s="1636" customFormat="1" customHeight="1" ht="22.5">
      <c r="A17" s="2393"/>
      <c r="B17" s="512"/>
      <c r="D17" s="954" t="s">
        <v>338</v>
      </c>
      <c r="E17" s="955" t="s">
        <v>823</v>
      </c>
      <c r="F17" s="951" t="s">
        <v>824</v>
      </c>
      <c r="G17" s="818"/>
      <c r="H17" s="107"/>
      <c r="I17" s="818"/>
      <c r="J17" s="107"/>
      <c r="K17" s="290"/>
      <c r="L17" s="721"/>
      <c r="X17" s="759">
        <v>0</v>
      </c>
    </row>
    <row s="1636" customFormat="1" customHeight="1" ht="33.75">
      <c r="A18" s="2393"/>
      <c r="B18" s="512"/>
      <c r="D18" s="954" t="s">
        <v>340</v>
      </c>
      <c r="E18" s="955" t="s">
        <v>825</v>
      </c>
      <c r="F18" s="951" t="s">
        <v>576</v>
      </c>
      <c r="G18" s="681"/>
      <c r="H18" s="107"/>
      <c r="I18" s="681"/>
      <c r="J18" s="107"/>
      <c r="K18" s="290"/>
      <c r="L18" s="721"/>
      <c r="X18" s="759">
        <v>0</v>
      </c>
    </row>
    <row customHeight="1" ht="101.25">
      <c r="A19" s="2393"/>
      <c r="D19" s="954" t="s">
        <v>93</v>
      </c>
      <c r="E19" s="280" t="s">
        <v>826</v>
      </c>
      <c r="F19" s="661" t="s">
        <v>551</v>
      </c>
      <c r="G19" s="664"/>
      <c r="H19" s="663"/>
      <c r="I19" s="956"/>
      <c r="J19" s="663"/>
      <c r="K19" s="290" t="s">
        <v>827</v>
      </c>
      <c r="L19" s="721"/>
      <c r="X19" s="506">
        <v>0</v>
      </c>
    </row>
    <row s="1636" customFormat="1" customHeight="1" ht="18.75">
      <c r="A20" s="2393"/>
      <c r="C20" s="957"/>
      <c r="D20" s="954" t="s">
        <v>758</v>
      </c>
      <c r="E20" s="955" t="s">
        <v>828</v>
      </c>
      <c r="F20" s="951" t="s">
        <v>312</v>
      </c>
      <c r="G20" s="951" t="s">
        <v>312</v>
      </c>
      <c r="H20" s="950" t="s">
        <v>312</v>
      </c>
      <c r="I20" s="951" t="s">
        <v>312</v>
      </c>
      <c r="J20" s="950" t="s">
        <v>312</v>
      </c>
      <c r="K20" s="949"/>
      <c r="L20" s="721"/>
      <c r="W20" s="676"/>
      <c r="X20" s="759">
        <v>0</v>
      </c>
    </row>
    <row s="1636" customFormat="1" customHeight="1" ht="33.75">
      <c r="A21" s="2393"/>
      <c r="C21" s="957"/>
      <c r="D21" s="954" t="s">
        <v>761</v>
      </c>
      <c r="E21" s="577" t="s">
        <v>829</v>
      </c>
      <c r="F21" s="951" t="s">
        <v>830</v>
      </c>
      <c r="G21" s="681"/>
      <c r="H21" s="107"/>
      <c r="I21" s="681"/>
      <c r="J21" s="107"/>
      <c r="K21" s="949"/>
      <c r="L21" s="721"/>
      <c r="W21" s="676"/>
      <c r="X21" s="759">
        <v>0</v>
      </c>
    </row>
    <row s="1636" customFormat="1" customHeight="1" ht="33.75">
      <c r="A22" s="2393"/>
      <c r="C22" s="957"/>
      <c r="D22" s="954" t="s">
        <v>764</v>
      </c>
      <c r="E22" s="577" t="s">
        <v>831</v>
      </c>
      <c r="F22" s="951" t="s">
        <v>832</v>
      </c>
      <c r="G22" s="681"/>
      <c r="H22" s="107"/>
      <c r="I22" s="681"/>
      <c r="J22" s="107"/>
      <c r="K22" s="949"/>
      <c r="L22" s="721"/>
      <c r="W22" s="676"/>
      <c r="X22" s="759">
        <v>0</v>
      </c>
    </row>
    <row s="1636" customFormat="1" customHeight="1" ht="22.5">
      <c r="A23" s="2393"/>
      <c r="C23" s="957"/>
      <c r="D23" s="954" t="s">
        <v>800</v>
      </c>
      <c r="E23" s="955" t="s">
        <v>833</v>
      </c>
      <c r="F23" s="951" t="s">
        <v>312</v>
      </c>
      <c r="G23" s="951" t="s">
        <v>312</v>
      </c>
      <c r="H23" s="950" t="s">
        <v>312</v>
      </c>
      <c r="I23" s="951" t="s">
        <v>312</v>
      </c>
      <c r="J23" s="950" t="s">
        <v>312</v>
      </c>
      <c r="K23" s="949"/>
      <c r="L23" s="721"/>
      <c r="W23" s="676"/>
      <c r="X23" s="759">
        <v>0</v>
      </c>
    </row>
    <row s="1636" customFormat="1" customHeight="1" ht="22.5">
      <c r="A24" s="2393"/>
      <c r="C24" s="957"/>
      <c r="D24" s="954" t="s">
        <v>834</v>
      </c>
      <c r="E24" s="577" t="s">
        <v>835</v>
      </c>
      <c r="F24" s="951" t="s">
        <v>836</v>
      </c>
      <c r="G24" s="681"/>
      <c r="H24" s="687"/>
      <c r="I24" s="681"/>
      <c r="J24" s="687"/>
      <c r="K24" s="949"/>
      <c r="L24" s="721"/>
      <c r="W24" s="676"/>
      <c r="X24" s="759">
        <v>0</v>
      </c>
    </row>
    <row s="1636" customFormat="1" customHeight="1" ht="22.5">
      <c r="A25" s="2393"/>
      <c r="C25" s="957"/>
      <c r="D25" s="954" t="s">
        <v>837</v>
      </c>
      <c r="E25" s="577" t="s">
        <v>838</v>
      </c>
      <c r="F25" s="951" t="s">
        <v>312</v>
      </c>
      <c r="G25" s="951" t="s">
        <v>312</v>
      </c>
      <c r="H25" s="950" t="s">
        <v>312</v>
      </c>
      <c r="I25" s="951" t="s">
        <v>312</v>
      </c>
      <c r="J25" s="950" t="s">
        <v>312</v>
      </c>
      <c r="K25" s="949"/>
      <c r="L25" s="721"/>
      <c r="W25" s="676"/>
      <c r="X25" s="759">
        <v>0</v>
      </c>
    </row>
    <row s="1636" customFormat="1" customHeight="1" ht="18.75">
      <c r="A26" s="2393"/>
      <c r="C26" s="957"/>
      <c r="D26" s="954" t="s">
        <v>839</v>
      </c>
      <c r="E26" s="554" t="s">
        <v>840</v>
      </c>
      <c r="F26" s="951" t="s">
        <v>841</v>
      </c>
      <c r="G26" s="681"/>
      <c r="H26" s="687"/>
      <c r="I26" s="681"/>
      <c r="J26" s="687"/>
      <c r="K26" s="949"/>
      <c r="L26" s="721"/>
      <c r="W26" s="676"/>
      <c r="X26" s="759">
        <v>0</v>
      </c>
    </row>
    <row s="1636" customFormat="1" customHeight="1" ht="18.75">
      <c r="A27" s="2393"/>
      <c r="C27" s="957"/>
      <c r="D27" s="954" t="s">
        <v>842</v>
      </c>
      <c r="E27" s="554" t="s">
        <v>843</v>
      </c>
      <c r="F27" s="951" t="s">
        <v>844</v>
      </c>
      <c r="G27" s="681"/>
      <c r="H27" s="687"/>
      <c r="I27" s="681"/>
      <c r="J27" s="687"/>
      <c r="K27" s="949"/>
      <c r="L27" s="721"/>
      <c r="W27" s="676"/>
      <c r="X27" s="759">
        <v>0</v>
      </c>
    </row>
    <row s="1636" customFormat="1" customHeight="1" ht="18.75">
      <c r="A28" s="2393"/>
      <c r="C28" s="957"/>
      <c r="D28" s="954" t="s">
        <v>845</v>
      </c>
      <c r="E28" s="577" t="s">
        <v>846</v>
      </c>
      <c r="F28" s="951" t="s">
        <v>312</v>
      </c>
      <c r="G28" s="951" t="s">
        <v>312</v>
      </c>
      <c r="H28" s="950" t="s">
        <v>312</v>
      </c>
      <c r="I28" s="951" t="s">
        <v>312</v>
      </c>
      <c r="J28" s="950" t="s">
        <v>312</v>
      </c>
      <c r="K28" s="949"/>
      <c r="L28" s="721"/>
      <c r="W28" s="676"/>
      <c r="X28" s="759">
        <v>0</v>
      </c>
    </row>
    <row s="1636" customFormat="1" customHeight="1" ht="18.75">
      <c r="A29" s="2393"/>
      <c r="C29" s="957"/>
      <c r="D29" s="954" t="s">
        <v>847</v>
      </c>
      <c r="E29" s="554" t="s">
        <v>840</v>
      </c>
      <c r="F29" s="951" t="s">
        <v>848</v>
      </c>
      <c r="G29" s="681"/>
      <c r="H29" s="687"/>
      <c r="I29" s="681"/>
      <c r="J29" s="687"/>
      <c r="K29" s="949"/>
      <c r="L29" s="721"/>
      <c r="W29" s="676"/>
      <c r="X29" s="759">
        <v>0</v>
      </c>
    </row>
    <row s="1636" customFormat="1" customHeight="1" ht="18.75">
      <c r="A30" s="2393"/>
      <c r="C30" s="957"/>
      <c r="D30" s="954" t="s">
        <v>849</v>
      </c>
      <c r="E30" s="554" t="s">
        <v>850</v>
      </c>
      <c r="F30" s="951" t="s">
        <v>851</v>
      </c>
      <c r="G30" s="681"/>
      <c r="H30" s="687"/>
      <c r="I30" s="681"/>
      <c r="J30" s="687"/>
      <c r="K30" s="949"/>
      <c r="L30" s="721"/>
      <c r="W30" s="676"/>
      <c r="X30" s="759">
        <v>0</v>
      </c>
    </row>
    <row customHeight="1" ht="126.75">
      <c r="A31" s="2393"/>
      <c r="D31" s="954" t="s">
        <v>113</v>
      </c>
      <c r="E31" s="280" t="s">
        <v>852</v>
      </c>
      <c r="F31" s="661" t="s">
        <v>563</v>
      </c>
      <c r="G31" s="558"/>
      <c r="H31" s="663"/>
      <c r="I31" s="558"/>
      <c r="J31" s="663"/>
      <c r="K31" s="290" t="s">
        <v>853</v>
      </c>
      <c r="L31" s="721"/>
      <c r="X31" s="506">
        <v>0</v>
      </c>
    </row>
    <row customHeight="1" ht="56.25">
      <c r="A32" s="2393"/>
      <c r="D32" s="954" t="s">
        <v>94</v>
      </c>
      <c r="E32" s="280" t="s">
        <v>854</v>
      </c>
      <c r="F32" s="540" t="s">
        <v>824</v>
      </c>
      <c r="G32" s="558"/>
      <c r="H32" s="663"/>
      <c r="I32" s="558"/>
      <c r="J32" s="663"/>
      <c r="K32" s="290" t="s">
        <v>855</v>
      </c>
      <c r="L32" s="721"/>
      <c r="X32" s="506">
        <v>0</v>
      </c>
    </row>
    <row customHeight="1" ht="11.25">
      <c r="A33" s="2393"/>
      <c r="E33" s="665"/>
      <c r="F33" s="182"/>
      <c r="G33" s="182"/>
      <c r="H33" s="182"/>
      <c r="I33" s="182"/>
      <c r="J33" s="182"/>
      <c r="K33" s="182"/>
      <c r="X33" s="506">
        <v>0</v>
      </c>
    </row>
    <row customHeight="1" ht="12.75">
      <c r="A34" s="2393"/>
      <c r="D34" s="66">
        <v>1</v>
      </c>
      <c r="E34" s="336" t="s">
        <v>856</v>
      </c>
      <c r="X34" s="506">
        <v>0</v>
      </c>
    </row>
    <row customHeight="1" ht="11.25">
      <c r="A35" s="2393"/>
      <c r="D35" s="370"/>
      <c r="E35" s="336" t="s">
        <v>857</v>
      </c>
      <c r="X35" s="506">
        <v>0</v>
      </c>
    </row>
    <row s="1636" customFormat="1" customHeight="1" ht="11.549999999999999">
      <c r="A36" s="1034"/>
      <c r="B36" s="519"/>
      <c r="D36" s="1035"/>
      <c r="E36" s="1036"/>
      <c r="X36" s="510">
        <v>11</v>
      </c>
    </row>
    <row s="1636" customFormat="1" customHeight="1" ht="22.5" hidden="1">
      <c r="A37" s="2393" t="s">
        <v>858</v>
      </c>
      <c r="B37" s="512"/>
      <c r="D37" s="954">
        <v>1</v>
      </c>
      <c r="E37" s="708" t="s">
        <v>859</v>
      </c>
      <c r="F37" s="661" t="s">
        <v>814</v>
      </c>
      <c r="G37" s="558"/>
      <c r="H37" s="520"/>
      <c r="I37" s="558"/>
      <c r="J37" s="520"/>
      <c r="K37" s="290" t="s">
        <v>860</v>
      </c>
      <c r="X37" s="759">
        <v>0</v>
      </c>
    </row>
    <row s="1636" customFormat="1" customHeight="1" ht="22.5" hidden="1">
      <c r="A38" s="2393"/>
      <c r="B38" s="512"/>
      <c r="D38" s="670" t="s">
        <v>112</v>
      </c>
      <c r="E38" s="1033" t="s">
        <v>861</v>
      </c>
      <c r="F38" s="1037" t="s">
        <v>551</v>
      </c>
      <c r="G38" s="1037" t="s">
        <v>551</v>
      </c>
      <c r="H38" s="1031"/>
      <c r="I38" s="1037" t="s">
        <v>551</v>
      </c>
      <c r="J38" s="1031"/>
      <c r="K38" s="1032"/>
      <c r="X38" s="759">
        <v>0</v>
      </c>
    </row>
    <row s="1636" customFormat="1" customHeight="1" ht="33.75" hidden="1">
      <c r="A39" s="2393"/>
      <c r="B39" s="512"/>
      <c r="D39" s="666" t="s">
        <v>716</v>
      </c>
      <c r="E39" s="724" t="s">
        <v>862</v>
      </c>
      <c r="F39" s="661" t="s">
        <v>863</v>
      </c>
      <c r="G39" s="669"/>
      <c r="H39" s="1024"/>
      <c r="I39" s="669"/>
      <c r="J39" s="1024"/>
      <c r="K39" s="290" t="s">
        <v>864</v>
      </c>
      <c r="X39" s="759">
        <v>0</v>
      </c>
    </row>
    <row s="1636" customFormat="1" customHeight="1" ht="33.75" hidden="1">
      <c r="A40" s="2393"/>
      <c r="B40" s="512"/>
      <c r="D40" s="666" t="s">
        <v>719</v>
      </c>
      <c r="E40" s="724" t="s">
        <v>865</v>
      </c>
      <c r="F40" s="1028" t="s">
        <v>866</v>
      </c>
      <c r="G40" s="742"/>
      <c r="H40" s="1024"/>
      <c r="I40" s="742"/>
      <c r="J40" s="1024"/>
      <c r="K40" s="290" t="s">
        <v>867</v>
      </c>
      <c r="X40" s="759">
        <v>0</v>
      </c>
    </row>
    <row s="1636" customFormat="1" customHeight="1" ht="22.5" hidden="1">
      <c r="A41" s="2393"/>
      <c r="B41" s="512"/>
      <c r="D41" s="666" t="s">
        <v>92</v>
      </c>
      <c r="E41" s="723" t="s">
        <v>868</v>
      </c>
      <c r="F41" s="661" t="s">
        <v>551</v>
      </c>
      <c r="G41" s="661" t="s">
        <v>551</v>
      </c>
      <c r="H41" s="1025"/>
      <c r="I41" s="661" t="s">
        <v>551</v>
      </c>
      <c r="J41" s="1025"/>
      <c r="K41" s="303"/>
      <c r="X41" s="759">
        <v>0</v>
      </c>
    </row>
    <row s="1636" customFormat="1" customHeight="1" ht="45" hidden="1">
      <c r="A42" s="2393"/>
      <c r="B42" s="512"/>
      <c r="D42" s="666" t="s">
        <v>330</v>
      </c>
      <c r="E42" s="724" t="s">
        <v>869</v>
      </c>
      <c r="F42" s="661" t="s">
        <v>563</v>
      </c>
      <c r="G42" s="558"/>
      <c r="H42" s="1025"/>
      <c r="I42" s="558"/>
      <c r="J42" s="1025"/>
      <c r="K42" s="303" t="s">
        <v>870</v>
      </c>
      <c r="X42" s="759">
        <v>0</v>
      </c>
    </row>
    <row s="1636" customFormat="1" customHeight="1" ht="45" hidden="1">
      <c r="A43" s="2393"/>
      <c r="B43" s="512"/>
      <c r="D43" s="666" t="s">
        <v>338</v>
      </c>
      <c r="E43" s="668" t="s">
        <v>871</v>
      </c>
      <c r="F43" s="1029" t="s">
        <v>563</v>
      </c>
      <c r="G43" s="743"/>
      <c r="H43" s="1024"/>
      <c r="I43" s="743"/>
      <c r="J43" s="1024"/>
      <c r="K43" s="303" t="s">
        <v>872</v>
      </c>
      <c r="X43" s="759">
        <v>0</v>
      </c>
    </row>
    <row s="1636" customFormat="1" customHeight="1" ht="11.25" hidden="1">
      <c r="A44" s="2393"/>
      <c r="B44" s="512"/>
      <c r="D44" s="666" t="s">
        <v>93</v>
      </c>
      <c r="E44" s="667" t="s">
        <v>873</v>
      </c>
      <c r="F44" s="661" t="s">
        <v>863</v>
      </c>
      <c r="G44" s="669"/>
      <c r="H44" s="1024"/>
      <c r="I44" s="669"/>
      <c r="J44" s="1024"/>
      <c r="K44" s="290"/>
      <c r="X44" s="759">
        <v>0</v>
      </c>
    </row>
    <row s="1636" customFormat="1" customHeight="1" ht="11.25" hidden="1">
      <c r="A45" s="2393"/>
      <c r="B45" s="512"/>
      <c r="D45" s="666" t="s">
        <v>758</v>
      </c>
      <c r="E45" s="668" t="s">
        <v>874</v>
      </c>
      <c r="F45" s="661" t="s">
        <v>863</v>
      </c>
      <c r="G45" s="669"/>
      <c r="H45" s="1024"/>
      <c r="I45" s="669"/>
      <c r="J45" s="1024"/>
      <c r="K45" s="290"/>
      <c r="X45" s="759">
        <v>0</v>
      </c>
    </row>
    <row s="1636" customFormat="1" customHeight="1" ht="11.25" hidden="1">
      <c r="A46" s="2393"/>
      <c r="B46" s="512"/>
      <c r="D46" s="666" t="s">
        <v>800</v>
      </c>
      <c r="E46" s="668" t="s">
        <v>875</v>
      </c>
      <c r="F46" s="661" t="s">
        <v>863</v>
      </c>
      <c r="G46" s="669"/>
      <c r="H46" s="1024"/>
      <c r="I46" s="669"/>
      <c r="J46" s="1024"/>
      <c r="K46" s="290"/>
      <c r="X46" s="759">
        <v>0</v>
      </c>
    </row>
    <row s="1636" customFormat="1" customHeight="1" ht="11.25" hidden="1">
      <c r="A47" s="2393"/>
      <c r="B47" s="512"/>
      <c r="D47" s="666" t="s">
        <v>803</v>
      </c>
      <c r="E47" s="668" t="s">
        <v>876</v>
      </c>
      <c r="F47" s="661" t="s">
        <v>863</v>
      </c>
      <c r="G47" s="669"/>
      <c r="H47" s="1024"/>
      <c r="I47" s="669"/>
      <c r="J47" s="1024"/>
      <c r="K47" s="290"/>
      <c r="X47" s="759">
        <v>0</v>
      </c>
    </row>
    <row s="1636" customFormat="1" customHeight="1" ht="11.25" hidden="1">
      <c r="A48" s="2393"/>
      <c r="B48" s="512"/>
      <c r="D48" s="666" t="s">
        <v>877</v>
      </c>
      <c r="E48" s="672" t="s">
        <v>878</v>
      </c>
      <c r="F48" s="661" t="s">
        <v>863</v>
      </c>
      <c r="G48" s="669"/>
      <c r="H48" s="1024"/>
      <c r="I48" s="669"/>
      <c r="J48" s="1024"/>
      <c r="K48" s="290"/>
      <c r="X48" s="759">
        <v>0</v>
      </c>
    </row>
    <row s="1636" customFormat="1" customHeight="1" ht="11.25" hidden="1">
      <c r="A49" s="2393"/>
      <c r="B49" s="512"/>
      <c r="D49" s="666" t="s">
        <v>879</v>
      </c>
      <c r="E49" s="672" t="s">
        <v>880</v>
      </c>
      <c r="F49" s="661" t="s">
        <v>863</v>
      </c>
      <c r="G49" s="669"/>
      <c r="H49" s="1024"/>
      <c r="I49" s="669"/>
      <c r="J49" s="1024"/>
      <c r="K49" s="290"/>
      <c r="X49" s="759">
        <v>0</v>
      </c>
    </row>
    <row s="1636" customFormat="1" customHeight="1" ht="11.25" hidden="1">
      <c r="A50" s="2393"/>
      <c r="B50" s="512"/>
      <c r="D50" s="666" t="s">
        <v>881</v>
      </c>
      <c r="E50" s="668" t="s">
        <v>882</v>
      </c>
      <c r="F50" s="661" t="s">
        <v>863</v>
      </c>
      <c r="G50" s="669"/>
      <c r="H50" s="1024"/>
      <c r="I50" s="669"/>
      <c r="J50" s="1024"/>
      <c r="K50" s="290"/>
      <c r="X50" s="759">
        <v>0</v>
      </c>
    </row>
    <row s="1636" customFormat="1" customHeight="1" ht="11.25" hidden="1">
      <c r="A51" s="2393"/>
      <c r="B51" s="512"/>
      <c r="D51" s="666" t="s">
        <v>883</v>
      </c>
      <c r="E51" s="668" t="s">
        <v>884</v>
      </c>
      <c r="F51" s="661" t="s">
        <v>863</v>
      </c>
      <c r="G51" s="669"/>
      <c r="H51" s="1024"/>
      <c r="I51" s="669"/>
      <c r="J51" s="1024"/>
      <c r="K51" s="290"/>
      <c r="X51" s="759">
        <v>0</v>
      </c>
    </row>
    <row s="1636" customFormat="1" customHeight="1" ht="45" hidden="1">
      <c r="A52" s="2393"/>
      <c r="B52" s="512"/>
      <c r="D52" s="666" t="s">
        <v>113</v>
      </c>
      <c r="E52" s="667" t="s">
        <v>885</v>
      </c>
      <c r="F52" s="661" t="s">
        <v>863</v>
      </c>
      <c r="G52" s="669"/>
      <c r="H52" s="1024"/>
      <c r="I52" s="669"/>
      <c r="J52" s="1024"/>
      <c r="K52" s="290"/>
      <c r="X52" s="759">
        <v>0</v>
      </c>
    </row>
    <row s="1636" customFormat="1" customHeight="1" ht="11.25" hidden="1">
      <c r="A53" s="2393"/>
      <c r="B53" s="512"/>
      <c r="D53" s="666" t="s">
        <v>319</v>
      </c>
      <c r="E53" s="668" t="s">
        <v>874</v>
      </c>
      <c r="F53" s="661" t="s">
        <v>863</v>
      </c>
      <c r="G53" s="669"/>
      <c r="H53" s="1024"/>
      <c r="I53" s="669"/>
      <c r="J53" s="1024"/>
      <c r="K53" s="290"/>
      <c r="X53" s="759">
        <v>0</v>
      </c>
    </row>
    <row s="1636" customFormat="1" customHeight="1" ht="11.25" hidden="1">
      <c r="A54" s="2393"/>
      <c r="B54" s="512"/>
      <c r="D54" s="666" t="s">
        <v>886</v>
      </c>
      <c r="E54" s="668" t="s">
        <v>875</v>
      </c>
      <c r="F54" s="661" t="s">
        <v>863</v>
      </c>
      <c r="G54" s="669"/>
      <c r="H54" s="1024"/>
      <c r="I54" s="669"/>
      <c r="J54" s="1024"/>
      <c r="K54" s="290"/>
      <c r="X54" s="759">
        <v>0</v>
      </c>
    </row>
    <row s="1636" customFormat="1" customHeight="1" ht="11.25" hidden="1">
      <c r="A55" s="2393"/>
      <c r="B55" s="512"/>
      <c r="D55" s="666" t="s">
        <v>887</v>
      </c>
      <c r="E55" s="668" t="s">
        <v>876</v>
      </c>
      <c r="F55" s="661" t="s">
        <v>863</v>
      </c>
      <c r="G55" s="669"/>
      <c r="H55" s="1024"/>
      <c r="I55" s="669"/>
      <c r="J55" s="1024"/>
      <c r="K55" s="290"/>
      <c r="X55" s="759">
        <v>0</v>
      </c>
    </row>
    <row s="1636" customFormat="1" customHeight="1" ht="11.25" hidden="1">
      <c r="A56" s="2393"/>
      <c r="B56" s="512"/>
      <c r="D56" s="666" t="s">
        <v>888</v>
      </c>
      <c r="E56" s="672" t="s">
        <v>878</v>
      </c>
      <c r="F56" s="661" t="s">
        <v>863</v>
      </c>
      <c r="G56" s="669"/>
      <c r="H56" s="1024"/>
      <c r="I56" s="669"/>
      <c r="J56" s="1024"/>
      <c r="K56" s="290"/>
      <c r="X56" s="759">
        <v>0</v>
      </c>
    </row>
    <row s="1636" customFormat="1" customHeight="1" ht="11.25" hidden="1">
      <c r="A57" s="2393"/>
      <c r="B57" s="512"/>
      <c r="D57" s="666" t="s">
        <v>889</v>
      </c>
      <c r="E57" s="672" t="s">
        <v>880</v>
      </c>
      <c r="F57" s="661" t="s">
        <v>863</v>
      </c>
      <c r="G57" s="669"/>
      <c r="H57" s="1024"/>
      <c r="I57" s="669"/>
      <c r="J57" s="1024"/>
      <c r="K57" s="290"/>
      <c r="X57" s="759">
        <v>0</v>
      </c>
    </row>
    <row s="1636" customFormat="1" customHeight="1" ht="11.25" hidden="1">
      <c r="A58" s="2393"/>
      <c r="B58" s="512"/>
      <c r="D58" s="666" t="s">
        <v>890</v>
      </c>
      <c r="E58" s="668" t="s">
        <v>882</v>
      </c>
      <c r="F58" s="661" t="s">
        <v>863</v>
      </c>
      <c r="G58" s="669"/>
      <c r="H58" s="1024"/>
      <c r="I58" s="669"/>
      <c r="J58" s="1024"/>
      <c r="K58" s="290"/>
      <c r="X58" s="759">
        <v>0</v>
      </c>
    </row>
    <row s="1636" customFormat="1" customHeight="1" ht="11.25" hidden="1">
      <c r="A59" s="2393"/>
      <c r="B59" s="512"/>
      <c r="D59" s="666" t="s">
        <v>891</v>
      </c>
      <c r="E59" s="668" t="s">
        <v>884</v>
      </c>
      <c r="F59" s="661" t="s">
        <v>863</v>
      </c>
      <c r="G59" s="669"/>
      <c r="H59" s="1024"/>
      <c r="I59" s="669"/>
      <c r="J59" s="1024"/>
      <c r="K59" s="290"/>
      <c r="X59" s="759">
        <v>0</v>
      </c>
    </row>
    <row s="1636" customFormat="1" customHeight="1" ht="33.75" hidden="1">
      <c r="A60" s="2393"/>
      <c r="B60" s="512"/>
      <c r="D60" s="666" t="s">
        <v>94</v>
      </c>
      <c r="E60" s="667" t="s">
        <v>892</v>
      </c>
      <c r="F60" s="722" t="s">
        <v>563</v>
      </c>
      <c r="G60" s="743"/>
      <c r="H60" s="1024"/>
      <c r="I60" s="743"/>
      <c r="J60" s="1024"/>
      <c r="K60" s="303" t="s">
        <v>893</v>
      </c>
      <c r="X60" s="759">
        <v>0</v>
      </c>
    </row>
    <row s="1636" customFormat="1" customHeight="1" ht="33.75" hidden="1">
      <c r="A61" s="2393"/>
      <c r="B61" s="512"/>
      <c r="D61" s="666" t="s">
        <v>95</v>
      </c>
      <c r="E61" s="667" t="s">
        <v>894</v>
      </c>
      <c r="F61" s="727" t="s">
        <v>824</v>
      </c>
      <c r="G61" s="669"/>
      <c r="H61" s="1024"/>
      <c r="I61" s="669"/>
      <c r="J61" s="1024"/>
      <c r="K61" s="290"/>
      <c r="X61" s="759">
        <v>0</v>
      </c>
    </row>
    <row s="1636" customFormat="1" customHeight="1" ht="22.5" hidden="1">
      <c r="A62" s="2393"/>
      <c r="B62" s="512" t="s">
        <v>593</v>
      </c>
      <c r="D62" s="666" t="s">
        <v>114</v>
      </c>
      <c r="E62" s="667" t="s">
        <v>895</v>
      </c>
      <c r="F62" s="727" t="s">
        <v>312</v>
      </c>
      <c r="G62" s="383"/>
      <c r="H62" s="1024"/>
      <c r="I62" s="383"/>
      <c r="J62" s="1024"/>
      <c r="K62" s="290" t="s">
        <v>636</v>
      </c>
      <c r="X62" s="759">
        <v>0</v>
      </c>
    </row>
    <row s="1636" customFormat="1" customHeight="1" ht="45" hidden="1">
      <c r="A63" s="2393"/>
      <c r="B63" s="512" t="s">
        <v>593</v>
      </c>
      <c r="D63" s="666" t="s">
        <v>896</v>
      </c>
      <c r="E63" s="668" t="s">
        <v>897</v>
      </c>
      <c r="F63" s="722" t="s">
        <v>312</v>
      </c>
      <c r="G63" s="383"/>
      <c r="H63" s="1024"/>
      <c r="I63" s="383"/>
      <c r="J63" s="1024"/>
      <c r="K63" s="290" t="s">
        <v>636</v>
      </c>
      <c r="X63" s="759">
        <v>0</v>
      </c>
    </row>
    <row s="1636" customFormat="1" customHeight="1" ht="11.549999999999999">
      <c r="A64" s="1034"/>
      <c r="B64" s="519"/>
      <c r="D64" s="1035"/>
      <c r="E64" s="1036"/>
      <c r="X64" s="510">
        <v>11</v>
      </c>
    </row>
    <row s="1636" customFormat="1" customHeight="1" ht="22.5" hidden="1">
      <c r="A65" s="2393" t="s">
        <v>898</v>
      </c>
      <c r="B65" s="512"/>
      <c r="D65" s="666">
        <v>1</v>
      </c>
      <c r="E65" s="745" t="s">
        <v>899</v>
      </c>
      <c r="F65" s="741" t="s">
        <v>814</v>
      </c>
      <c r="G65" s="742"/>
      <c r="H65" s="1030"/>
      <c r="I65" s="742"/>
      <c r="J65" s="1030"/>
      <c r="K65" s="302" t="s">
        <v>900</v>
      </c>
      <c r="X65" s="759">
        <v>0</v>
      </c>
    </row>
    <row s="1636" customFormat="1" customHeight="1" ht="56.25" hidden="1">
      <c r="A66" s="2393"/>
      <c r="B66" s="512"/>
      <c r="D66" s="744" t="s">
        <v>112</v>
      </c>
      <c r="E66" s="708" t="s">
        <v>901</v>
      </c>
      <c r="F66" s="661" t="s">
        <v>551</v>
      </c>
      <c r="G66" s="661" t="s">
        <v>551</v>
      </c>
      <c r="H66" s="520"/>
      <c r="I66" s="661" t="s">
        <v>551</v>
      </c>
      <c r="J66" s="520"/>
      <c r="K66" s="290"/>
      <c r="X66" s="759">
        <v>0</v>
      </c>
    </row>
    <row s="1636" customFormat="1" customHeight="1" ht="33.75" hidden="1">
      <c r="A67" s="2393"/>
      <c r="B67" s="512"/>
      <c r="D67" s="744" t="s">
        <v>713</v>
      </c>
      <c r="E67" s="955" t="s">
        <v>902</v>
      </c>
      <c r="F67" s="661" t="s">
        <v>866</v>
      </c>
      <c r="G67" s="728"/>
      <c r="H67" s="520"/>
      <c r="I67" s="728"/>
      <c r="J67" s="520"/>
      <c r="K67" s="290"/>
      <c r="X67" s="759">
        <v>0</v>
      </c>
    </row>
    <row s="1636" customFormat="1" customHeight="1" ht="22.5" hidden="1">
      <c r="A68" s="2393"/>
      <c r="B68" s="512"/>
      <c r="D68" s="744" t="s">
        <v>313</v>
      </c>
      <c r="E68" s="955" t="s">
        <v>903</v>
      </c>
      <c r="F68" s="661" t="s">
        <v>866</v>
      </c>
      <c r="G68" s="728"/>
      <c r="H68" s="520"/>
      <c r="I68" s="728"/>
      <c r="J68" s="520"/>
      <c r="K68" s="290"/>
      <c r="X68" s="759">
        <v>0</v>
      </c>
    </row>
    <row s="1636" customFormat="1" customHeight="1" ht="22.5" hidden="1">
      <c r="A69" s="2393"/>
      <c r="B69" s="512"/>
      <c r="D69" s="744" t="s">
        <v>316</v>
      </c>
      <c r="E69" s="955" t="s">
        <v>904</v>
      </c>
      <c r="F69" s="722" t="s">
        <v>563</v>
      </c>
      <c r="G69" s="743"/>
      <c r="H69" s="520"/>
      <c r="I69" s="743"/>
      <c r="J69" s="520"/>
      <c r="K69" s="290"/>
      <c r="X69" s="759">
        <v>0</v>
      </c>
    </row>
    <row s="1636" customFormat="1" customHeight="1" ht="22.5" hidden="1">
      <c r="A70" s="2393"/>
      <c r="B70" s="512"/>
      <c r="D70" s="744" t="s">
        <v>733</v>
      </c>
      <c r="E70" s="955" t="s">
        <v>905</v>
      </c>
      <c r="F70" s="722" t="s">
        <v>563</v>
      </c>
      <c r="G70" s="743"/>
      <c r="H70" s="520"/>
      <c r="I70" s="743"/>
      <c r="J70" s="520"/>
      <c r="K70" s="290"/>
      <c r="X70" s="759">
        <v>0</v>
      </c>
    </row>
    <row s="1636" customFormat="1" customHeight="1" ht="22.5" hidden="1">
      <c r="A71" s="2393"/>
      <c r="B71" s="512"/>
      <c r="D71" s="666" t="s">
        <v>92</v>
      </c>
      <c r="E71" s="667" t="s">
        <v>906</v>
      </c>
      <c r="F71" s="661" t="s">
        <v>866</v>
      </c>
      <c r="G71" s="558"/>
      <c r="H71" s="1031"/>
      <c r="I71" s="558"/>
      <c r="J71" s="1031"/>
      <c r="K71" s="303"/>
      <c r="X71" s="759">
        <v>0</v>
      </c>
    </row>
    <row s="1636" customFormat="1" customHeight="1" ht="56.25" hidden="1">
      <c r="A72" s="2393"/>
      <c r="B72" s="512"/>
      <c r="D72" s="666" t="s">
        <v>93</v>
      </c>
      <c r="E72" s="667" t="s">
        <v>907</v>
      </c>
      <c r="F72" s="722" t="s">
        <v>563</v>
      </c>
      <c r="G72" s="743"/>
      <c r="H72" s="1024"/>
      <c r="I72" s="743"/>
      <c r="J72" s="1024"/>
      <c r="K72" s="303"/>
      <c r="X72" s="759">
        <v>0</v>
      </c>
    </row>
    <row s="1636" customFormat="1" customHeight="1" ht="33.75" hidden="1">
      <c r="A73" s="2393"/>
      <c r="B73" s="512"/>
      <c r="D73" s="666" t="s">
        <v>113</v>
      </c>
      <c r="E73" s="667" t="s">
        <v>908</v>
      </c>
      <c r="F73" s="727" t="s">
        <v>824</v>
      </c>
      <c r="G73" s="669"/>
      <c r="H73" s="1024"/>
      <c r="I73" s="669"/>
      <c r="J73" s="1024"/>
      <c r="K73" s="290"/>
      <c r="X73" s="759">
        <v>0</v>
      </c>
    </row>
    <row s="1636" customFormat="1" customHeight="1" ht="22.5" hidden="1">
      <c r="A74" s="2393"/>
      <c r="B74" s="512" t="s">
        <v>593</v>
      </c>
      <c r="D74" s="666" t="s">
        <v>94</v>
      </c>
      <c r="E74" s="667" t="s">
        <v>909</v>
      </c>
      <c r="F74" s="727" t="s">
        <v>312</v>
      </c>
      <c r="G74" s="383"/>
      <c r="H74" s="1024"/>
      <c r="I74" s="383"/>
      <c r="J74" s="1024"/>
      <c r="K74" s="290" t="s">
        <v>636</v>
      </c>
      <c r="X74" s="759">
        <v>0</v>
      </c>
    </row>
    <row s="1636" customFormat="1" customHeight="1" ht="45" hidden="1">
      <c r="A75" s="2393"/>
      <c r="B75" s="512" t="s">
        <v>593</v>
      </c>
      <c r="D75" s="666" t="s">
        <v>657</v>
      </c>
      <c r="E75" s="668" t="s">
        <v>910</v>
      </c>
      <c r="F75" s="722" t="s">
        <v>312</v>
      </c>
      <c r="G75" s="383"/>
      <c r="H75" s="1024"/>
      <c r="I75" s="383"/>
      <c r="J75" s="1024"/>
      <c r="K75" s="290" t="s">
        <v>636</v>
      </c>
      <c r="X75" s="759">
        <v>0</v>
      </c>
    </row>
    <row s="1636" customFormat="1" customHeight="1" ht="11.549999999999999">
      <c r="A76" s="1034"/>
      <c r="B76" s="519"/>
      <c r="D76" s="1035"/>
      <c r="E76" s="1036"/>
      <c r="X76" s="510">
        <v>11</v>
      </c>
    </row>
    <row s="1636" customFormat="1" customHeight="1" ht="11.25" hidden="1">
      <c r="A77" s="2393" t="s">
        <v>911</v>
      </c>
      <c r="B77" s="512"/>
      <c r="D77" s="666">
        <v>1</v>
      </c>
      <c r="E77" s="667" t="s">
        <v>912</v>
      </c>
      <c r="F77" s="722" t="s">
        <v>814</v>
      </c>
      <c r="G77" s="725"/>
      <c r="H77" s="1024"/>
      <c r="I77" s="725"/>
      <c r="J77" s="1024"/>
      <c r="K77" s="290" t="s">
        <v>913</v>
      </c>
      <c r="X77" s="759">
        <v>0</v>
      </c>
    </row>
    <row s="1636" customFormat="1" customHeight="1" ht="11.25" hidden="1">
      <c r="A78" s="2393"/>
      <c r="B78" s="512"/>
      <c r="D78" s="666" t="s">
        <v>112</v>
      </c>
      <c r="E78" s="667" t="s">
        <v>914</v>
      </c>
      <c r="F78" s="722" t="s">
        <v>814</v>
      </c>
      <c r="G78" s="725"/>
      <c r="H78" s="1024"/>
      <c r="I78" s="725"/>
      <c r="J78" s="1024"/>
      <c r="K78" s="290" t="s">
        <v>915</v>
      </c>
      <c r="X78" s="759">
        <v>0</v>
      </c>
    </row>
    <row s="1636" customFormat="1" customHeight="1" ht="22.5" hidden="1">
      <c r="A79" s="2393"/>
      <c r="B79" s="512"/>
      <c r="D79" s="666" t="s">
        <v>92</v>
      </c>
      <c r="E79" s="723" t="s">
        <v>916</v>
      </c>
      <c r="F79" s="661" t="s">
        <v>863</v>
      </c>
      <c r="G79" s="725"/>
      <c r="H79" s="1024"/>
      <c r="I79" s="725"/>
      <c r="J79" s="1024"/>
      <c r="K79" s="290" t="s">
        <v>917</v>
      </c>
      <c r="X79" s="759">
        <v>0</v>
      </c>
    </row>
    <row s="1636" customFormat="1" customHeight="1" ht="11.25" hidden="1">
      <c r="A80" s="2393"/>
      <c r="B80" s="512"/>
      <c r="D80" s="666" t="s">
        <v>330</v>
      </c>
      <c r="E80" s="724" t="s">
        <v>918</v>
      </c>
      <c r="F80" s="661" t="s">
        <v>863</v>
      </c>
      <c r="G80" s="725"/>
      <c r="H80" s="1024"/>
      <c r="I80" s="725"/>
      <c r="J80" s="1024"/>
      <c r="K80" s="290"/>
      <c r="X80" s="759">
        <v>0</v>
      </c>
    </row>
    <row s="1636" customFormat="1" customHeight="1" ht="11.25" hidden="1">
      <c r="A81" s="2393"/>
      <c r="B81" s="512"/>
      <c r="D81" s="666" t="s">
        <v>338</v>
      </c>
      <c r="E81" s="724" t="s">
        <v>919</v>
      </c>
      <c r="F81" s="661" t="s">
        <v>863</v>
      </c>
      <c r="G81" s="725"/>
      <c r="H81" s="1024"/>
      <c r="I81" s="725"/>
      <c r="J81" s="1024"/>
      <c r="K81" s="290"/>
      <c r="X81" s="759">
        <v>0</v>
      </c>
    </row>
    <row s="1636" customFormat="1" customHeight="1" ht="11.25" hidden="1">
      <c r="A82" s="2393"/>
      <c r="B82" s="512"/>
      <c r="D82" s="666" t="s">
        <v>340</v>
      </c>
      <c r="E82" s="724" t="s">
        <v>920</v>
      </c>
      <c r="F82" s="661" t="s">
        <v>863</v>
      </c>
      <c r="G82" s="725"/>
      <c r="H82" s="1024"/>
      <c r="I82" s="725"/>
      <c r="J82" s="1024"/>
      <c r="K82" s="290"/>
      <c r="X82" s="759">
        <v>0</v>
      </c>
    </row>
    <row s="1636" customFormat="1" customHeight="1" ht="11.25" hidden="1">
      <c r="A83" s="2393"/>
      <c r="B83" s="512"/>
      <c r="D83" s="666" t="s">
        <v>342</v>
      </c>
      <c r="E83" s="724" t="s">
        <v>921</v>
      </c>
      <c r="F83" s="661" t="s">
        <v>863</v>
      </c>
      <c r="G83" s="725"/>
      <c r="H83" s="1024"/>
      <c r="I83" s="725"/>
      <c r="J83" s="1024"/>
      <c r="K83" s="290"/>
      <c r="X83" s="759">
        <v>0</v>
      </c>
    </row>
    <row s="1636" customFormat="1" customHeight="1" ht="11.25" hidden="1">
      <c r="A84" s="2393"/>
      <c r="B84" s="512"/>
      <c r="D84" s="666" t="s">
        <v>922</v>
      </c>
      <c r="E84" s="724" t="s">
        <v>923</v>
      </c>
      <c r="F84" s="661" t="s">
        <v>863</v>
      </c>
      <c r="G84" s="725"/>
      <c r="H84" s="1024"/>
      <c r="I84" s="725"/>
      <c r="J84" s="1024"/>
      <c r="K84" s="290"/>
      <c r="X84" s="759">
        <v>0</v>
      </c>
    </row>
    <row s="1636" customFormat="1" customHeight="1" ht="11.25" hidden="1">
      <c r="A85" s="2393"/>
      <c r="B85" s="512"/>
      <c r="D85" s="666" t="s">
        <v>924</v>
      </c>
      <c r="E85" s="724" t="s">
        <v>925</v>
      </c>
      <c r="F85" s="661" t="s">
        <v>863</v>
      </c>
      <c r="G85" s="725"/>
      <c r="H85" s="1024"/>
      <c r="I85" s="725"/>
      <c r="J85" s="1024"/>
      <c r="K85" s="290"/>
      <c r="X85" s="759">
        <v>0</v>
      </c>
    </row>
    <row s="1636" customFormat="1" customHeight="1" ht="11.25" hidden="1">
      <c r="A86" s="2393"/>
      <c r="B86" s="512"/>
      <c r="D86" s="666" t="s">
        <v>926</v>
      </c>
      <c r="E86" s="724" t="s">
        <v>927</v>
      </c>
      <c r="F86" s="661" t="s">
        <v>863</v>
      </c>
      <c r="G86" s="725"/>
      <c r="H86" s="1024"/>
      <c r="I86" s="725"/>
      <c r="J86" s="1024"/>
      <c r="K86" s="290"/>
      <c r="X86" s="759">
        <v>0</v>
      </c>
    </row>
    <row s="1636" customFormat="1" customHeight="1" ht="45" hidden="1">
      <c r="A87" s="2393"/>
      <c r="B87" s="512"/>
      <c r="D87" s="666" t="s">
        <v>93</v>
      </c>
      <c r="E87" s="667" t="s">
        <v>928</v>
      </c>
      <c r="F87" s="661" t="s">
        <v>863</v>
      </c>
      <c r="G87" s="725"/>
      <c r="H87" s="1024"/>
      <c r="I87" s="725"/>
      <c r="J87" s="1024"/>
      <c r="K87" s="290" t="s">
        <v>929</v>
      </c>
      <c r="X87" s="759">
        <v>0</v>
      </c>
    </row>
    <row s="1636" customFormat="1" customHeight="1" ht="11.25" hidden="1">
      <c r="A88" s="2393"/>
      <c r="B88" s="512"/>
      <c r="D88" s="666" t="s">
        <v>758</v>
      </c>
      <c r="E88" s="724" t="s">
        <v>918</v>
      </c>
      <c r="F88" s="661" t="s">
        <v>863</v>
      </c>
      <c r="G88" s="725"/>
      <c r="H88" s="1024"/>
      <c r="I88" s="725"/>
      <c r="J88" s="1024"/>
      <c r="K88" s="290"/>
      <c r="X88" s="759">
        <v>0</v>
      </c>
    </row>
    <row s="1636" customFormat="1" customHeight="1" ht="11.25" hidden="1">
      <c r="A89" s="2393"/>
      <c r="B89" s="512"/>
      <c r="D89" s="666" t="s">
        <v>800</v>
      </c>
      <c r="E89" s="724" t="s">
        <v>919</v>
      </c>
      <c r="F89" s="661" t="s">
        <v>863</v>
      </c>
      <c r="G89" s="725"/>
      <c r="H89" s="1024"/>
      <c r="I89" s="725"/>
      <c r="J89" s="1024"/>
      <c r="K89" s="290"/>
      <c r="X89" s="759">
        <v>0</v>
      </c>
    </row>
    <row s="1636" customFormat="1" customHeight="1" ht="11.25" hidden="1">
      <c r="A90" s="2393"/>
      <c r="B90" s="512"/>
      <c r="D90" s="666" t="s">
        <v>803</v>
      </c>
      <c r="E90" s="724" t="s">
        <v>920</v>
      </c>
      <c r="F90" s="661" t="s">
        <v>863</v>
      </c>
      <c r="G90" s="725"/>
      <c r="H90" s="1024"/>
      <c r="I90" s="725"/>
      <c r="J90" s="1024"/>
      <c r="K90" s="290"/>
      <c r="X90" s="759">
        <v>0</v>
      </c>
    </row>
    <row s="1636" customFormat="1" customHeight="1" ht="11.25" hidden="1">
      <c r="A91" s="2393"/>
      <c r="B91" s="512"/>
      <c r="D91" s="666" t="s">
        <v>881</v>
      </c>
      <c r="E91" s="724" t="s">
        <v>921</v>
      </c>
      <c r="F91" s="661" t="s">
        <v>863</v>
      </c>
      <c r="G91" s="725"/>
      <c r="H91" s="1024"/>
      <c r="I91" s="725"/>
      <c r="J91" s="1024"/>
      <c r="K91" s="290"/>
      <c r="X91" s="759">
        <v>0</v>
      </c>
    </row>
    <row s="1636" customFormat="1" customHeight="1" ht="11.25" hidden="1">
      <c r="A92" s="2393"/>
      <c r="B92" s="512"/>
      <c r="D92" s="666" t="s">
        <v>883</v>
      </c>
      <c r="E92" s="724" t="s">
        <v>923</v>
      </c>
      <c r="F92" s="661" t="s">
        <v>863</v>
      </c>
      <c r="G92" s="725"/>
      <c r="H92" s="1024"/>
      <c r="I92" s="725"/>
      <c r="J92" s="1024"/>
      <c r="K92" s="290"/>
      <c r="X92" s="759">
        <v>0</v>
      </c>
    </row>
    <row s="1636" customFormat="1" customHeight="1" ht="11.25" hidden="1">
      <c r="A93" s="2393"/>
      <c r="B93" s="512"/>
      <c r="D93" s="666" t="s">
        <v>930</v>
      </c>
      <c r="E93" s="724" t="s">
        <v>925</v>
      </c>
      <c r="F93" s="661" t="s">
        <v>863</v>
      </c>
      <c r="G93" s="725"/>
      <c r="H93" s="1024"/>
      <c r="I93" s="725"/>
      <c r="J93" s="1024"/>
      <c r="K93" s="290"/>
      <c r="X93" s="759">
        <v>0</v>
      </c>
    </row>
    <row s="1636" customFormat="1" customHeight="1" ht="11.25" hidden="1">
      <c r="A94" s="2393"/>
      <c r="B94" s="512"/>
      <c r="D94" s="666" t="s">
        <v>931</v>
      </c>
      <c r="E94" s="724" t="s">
        <v>927</v>
      </c>
      <c r="F94" s="661" t="s">
        <v>863</v>
      </c>
      <c r="G94" s="725"/>
      <c r="H94" s="1024"/>
      <c r="I94" s="725"/>
      <c r="J94" s="1024"/>
      <c r="K94" s="290"/>
      <c r="X94" s="759">
        <v>0</v>
      </c>
    </row>
    <row s="1636" customFormat="1" customHeight="1" ht="24.75" hidden="1">
      <c r="A95" s="2393"/>
      <c r="B95" s="512"/>
      <c r="D95" s="666" t="s">
        <v>113</v>
      </c>
      <c r="E95" s="667" t="s">
        <v>932</v>
      </c>
      <c r="F95" s="726" t="s">
        <v>563</v>
      </c>
      <c r="G95" s="728"/>
      <c r="H95" s="1024"/>
      <c r="I95" s="728"/>
      <c r="J95" s="1024"/>
      <c r="K95" s="290" t="s">
        <v>933</v>
      </c>
      <c r="X95" s="759">
        <v>0</v>
      </c>
    </row>
    <row s="1636" customFormat="1" customHeight="1" ht="33.75" hidden="1">
      <c r="A96" s="2393"/>
      <c r="B96" s="512"/>
      <c r="D96" s="666" t="s">
        <v>94</v>
      </c>
      <c r="E96" s="667" t="s">
        <v>934</v>
      </c>
      <c r="F96" s="727" t="s">
        <v>824</v>
      </c>
      <c r="G96" s="729"/>
      <c r="H96" s="1024"/>
      <c r="I96" s="729"/>
      <c r="J96" s="1024"/>
      <c r="K96" s="290"/>
      <c r="X96" s="759">
        <v>0</v>
      </c>
    </row>
    <row s="1636" customFormat="1" customHeight="1" ht="22.5" hidden="1">
      <c r="A97" s="2393"/>
      <c r="B97" s="512" t="s">
        <v>593</v>
      </c>
      <c r="D97" s="666" t="s">
        <v>95</v>
      </c>
      <c r="E97" s="667" t="s">
        <v>935</v>
      </c>
      <c r="F97" s="727" t="s">
        <v>312</v>
      </c>
      <c r="G97" s="386"/>
      <c r="H97" s="1024"/>
      <c r="I97" s="386"/>
      <c r="J97" s="1024"/>
      <c r="K97" s="290" t="s">
        <v>636</v>
      </c>
      <c r="X97" s="759">
        <v>0</v>
      </c>
    </row>
    <row s="1636" customFormat="1" customHeight="1" ht="45" hidden="1">
      <c r="A98" s="2393"/>
      <c r="B98" s="512" t="s">
        <v>593</v>
      </c>
      <c r="D98" s="666" t="s">
        <v>936</v>
      </c>
      <c r="E98" s="668" t="s">
        <v>937</v>
      </c>
      <c r="F98" s="722" t="s">
        <v>312</v>
      </c>
      <c r="G98" s="386"/>
      <c r="H98" s="1024"/>
      <c r="I98" s="386"/>
      <c r="J98" s="1024"/>
      <c r="K98" s="290" t="s">
        <v>636</v>
      </c>
      <c r="X98" s="759">
        <v>0</v>
      </c>
    </row>
    <row s="1636" customFormat="1" customHeight="1" ht="95.25" hidden="1">
      <c r="A99" s="2393"/>
      <c r="B99" s="512" t="s">
        <v>593</v>
      </c>
      <c r="D99" s="666" t="s">
        <v>114</v>
      </c>
      <c r="E99" s="667" t="s">
        <v>938</v>
      </c>
      <c r="F99" s="722" t="s">
        <v>312</v>
      </c>
      <c r="G99" s="386"/>
      <c r="H99" s="1024"/>
      <c r="I99" s="386"/>
      <c r="J99" s="1024"/>
      <c r="K99" s="290" t="s">
        <v>636</v>
      </c>
      <c r="X99" s="759">
        <v>0</v>
      </c>
    </row>
    <row s="1636" customFormat="1" customHeight="1" ht="22.5" hidden="1">
      <c r="A100" s="2393"/>
      <c r="B100" s="512" t="s">
        <v>593</v>
      </c>
      <c r="D100" s="666" t="s">
        <v>150</v>
      </c>
      <c r="E100" s="667" t="s">
        <v>939</v>
      </c>
      <c r="F100" s="722" t="s">
        <v>312</v>
      </c>
      <c r="G100" s="386"/>
      <c r="H100" s="1024"/>
      <c r="I100" s="386"/>
      <c r="J100" s="1024"/>
      <c r="K100" s="290" t="s">
        <v>636</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BB1041-D555-1842-842F-0.6F818204}"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"УСТЭК"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107</v>
      </c>
      <c r="E9" s="2128"/>
      <c r="F9" s="2129" t="s">
        <v>108</v>
      </c>
      <c r="G9" s="2130"/>
      <c r="H9" s="2130"/>
      <c r="I9" s="2130"/>
      <c r="J9" s="2133" t="s">
        <v>109</v>
      </c>
      <c r="K9" s="2133"/>
      <c r="L9" s="2133"/>
      <c r="M9" s="2133"/>
      <c r="AM9" s="584">
        <v>18</v>
      </c>
    </row>
    <row customHeight="1" ht="24">
      <c r="A10" s="2127"/>
      <c r="B10" s="593"/>
      <c r="C10" s="526"/>
      <c r="D10" s="524" t="s">
        <v>90</v>
      </c>
      <c r="E10" s="524" t="s">
        <v>91</v>
      </c>
      <c r="F10" s="524" t="s">
        <v>110</v>
      </c>
      <c r="G10" s="2134" t="s">
        <v>90</v>
      </c>
      <c r="H10" s="2135"/>
      <c r="I10" s="524" t="s">
        <v>91</v>
      </c>
      <c r="J10" s="524" t="s">
        <v>110</v>
      </c>
      <c r="K10" s="2134" t="s">
        <v>90</v>
      </c>
      <c r="L10" s="2135"/>
      <c r="M10" s="524" t="s">
        <v>91</v>
      </c>
      <c r="N10" s="1628"/>
      <c r="AM10" s="584">
        <v>23</v>
      </c>
    </row>
    <row s="1854" customFormat="1" customHeight="1" ht="11.25" hidden="1">
      <c r="A11" s="594"/>
      <c r="B11" s="594"/>
      <c r="C11" s="594"/>
      <c r="D11" s="595" t="s">
        <v>111</v>
      </c>
      <c r="E11" s="595" t="s">
        <v>112</v>
      </c>
      <c r="F11" s="595" t="s">
        <v>92</v>
      </c>
      <c r="G11" s="2116" t="s">
        <v>93</v>
      </c>
      <c r="H11" s="2117"/>
      <c r="I11" s="595" t="s">
        <v>113</v>
      </c>
      <c r="J11" s="595" t="s">
        <v>94</v>
      </c>
      <c r="K11" s="2118" t="s">
        <v>95</v>
      </c>
      <c r="L11" s="2119"/>
      <c r="M11" s="595" t="s">
        <v>114</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115</v>
      </c>
      <c r="P12" s="1414" t="s">
        <v>116</v>
      </c>
      <c r="Q12" s="1414" t="s">
        <v>117</v>
      </c>
      <c r="R12" s="1414" t="s">
        <v>118</v>
      </c>
      <c r="AM12" s="584">
        <v>1</v>
      </c>
    </row>
    <row s="1854" customFormat="1" customHeight="1" ht="15.75">
      <c r="A13" s="294"/>
      <c r="B13" s="294"/>
      <c r="C13" s="527"/>
      <c r="D13" s="2109" t="s">
        <v>111</v>
      </c>
      <c r="E13" s="2110"/>
      <c r="F13" s="2113" t="s">
        <v>63</v>
      </c>
      <c r="G13" s="2114"/>
      <c r="H13" s="2115">
        <v>1</v>
      </c>
      <c r="I13" s="2106" t="str">
        <f>IF(U13="","",INDEX(TERRITORY_MR_LIST,MATCH(U13,TERRITORY_LIST_ID,0)))</f>
        <v/>
      </c>
      <c r="J13" s="2108" t="s">
        <v>19</v>
      </c>
      <c r="K13" s="603"/>
      <c r="L13" s="528" t="s">
        <v>111</v>
      </c>
      <c r="M13" s="604" t="s">
        <v>28</v>
      </c>
      <c r="N13" s="813"/>
      <c r="O13" s="1417" t="s">
        <v>119</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120</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121</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122</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123</v>
      </c>
      <c r="F16" s="178"/>
      <c r="G16" s="178"/>
      <c r="H16" s="178"/>
      <c r="I16" s="178"/>
      <c r="J16" s="178"/>
      <c r="K16" s="178" t="s">
        <v>28</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38E548-81AA-8DFB-BB7F-0.84E6C536}"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451</v>
      </c>
      <c r="D3" s="690" t="str">
        <f>B3&amp;".1"</f>
        <v>.1</v>
      </c>
      <c r="E3" s="691" t="s">
        <v>940</v>
      </c>
      <c r="F3" s="692" t="s">
        <v>312</v>
      </c>
      <c r="G3" s="687"/>
      <c r="H3" s="402"/>
      <c r="I3" s="687"/>
      <c r="J3" s="402"/>
      <c r="K3" s="290" t="s">
        <v>941</v>
      </c>
      <c r="V3" s="506">
        <v>0</v>
      </c>
    </row>
    <row customHeight="1" ht="15" hidden="1">
      <c r="A4" s="506"/>
      <c r="B4" s="2398"/>
      <c r="C4" s="2399"/>
      <c r="D4" s="690" t="str">
        <f>B3&amp;".2"</f>
        <v>.2</v>
      </c>
      <c r="E4" s="691" t="s">
        <v>942</v>
      </c>
      <c r="F4" s="692" t="s">
        <v>312</v>
      </c>
      <c r="G4" s="1739" t="s">
        <v>28</v>
      </c>
      <c r="H4" s="402"/>
      <c r="I4" s="1739" t="s">
        <v>28</v>
      </c>
      <c r="J4" s="402"/>
      <c r="K4" s="290" t="s">
        <v>943</v>
      </c>
      <c r="V4" s="506">
        <v>0</v>
      </c>
    </row>
    <row s="1367" customFormat="1" customHeight="1" ht="15" hidden="1">
      <c r="C5" s="673"/>
      <c r="U5" s="421"/>
      <c r="V5" s="418">
        <v>0</v>
      </c>
    </row>
    <row customHeight="1" ht="22.5" hidden="1">
      <c r="A6" s="506"/>
      <c r="B6" s="2398"/>
      <c r="C6" s="2399" t="s">
        <v>451</v>
      </c>
      <c r="D6" s="690" t="str">
        <f>B6&amp;".1"</f>
        <v>.1</v>
      </c>
      <c r="E6" s="691" t="s">
        <v>944</v>
      </c>
      <c r="F6" s="692" t="s">
        <v>312</v>
      </c>
      <c r="G6" s="687"/>
      <c r="H6" s="402"/>
      <c r="I6" s="687"/>
      <c r="J6" s="402"/>
      <c r="K6" s="290" t="s">
        <v>945</v>
      </c>
      <c r="V6" s="506">
        <v>0</v>
      </c>
    </row>
    <row customHeight="1" ht="15" hidden="1">
      <c r="A7" s="506"/>
      <c r="B7" s="2398"/>
      <c r="C7" s="2399"/>
      <c r="D7" s="690" t="str">
        <f>B6&amp;".2"</f>
        <v>.2</v>
      </c>
      <c r="E7" s="691" t="s">
        <v>942</v>
      </c>
      <c r="F7" s="692" t="s">
        <v>312</v>
      </c>
      <c r="G7" s="1739" t="s">
        <v>28</v>
      </c>
      <c r="H7" s="402"/>
      <c r="I7" s="1739" t="s">
        <v>28</v>
      </c>
      <c r="J7" s="402"/>
      <c r="K7" s="290" t="s">
        <v>943</v>
      </c>
      <c r="V7" s="506">
        <v>0</v>
      </c>
    </row>
    <row s="1367" customFormat="1" customHeight="1" ht="15" hidden="1">
      <c r="C8" s="673"/>
      <c r="U8" s="421"/>
      <c r="V8" s="418">
        <v>0</v>
      </c>
    </row>
    <row customHeight="1" ht="22.5" hidden="1">
      <c r="A9" s="506"/>
      <c r="B9" s="2398"/>
      <c r="C9" s="2399" t="s">
        <v>451</v>
      </c>
      <c r="D9" s="690" t="str">
        <f>B9&amp;".1"</f>
        <v>.1</v>
      </c>
      <c r="E9" s="691" t="s">
        <v>946</v>
      </c>
      <c r="F9" s="692" t="s">
        <v>312</v>
      </c>
      <c r="G9" s="698" t="s">
        <v>28</v>
      </c>
      <c r="H9" s="402" t="s">
        <v>28</v>
      </c>
      <c r="I9" s="698" t="s">
        <v>28</v>
      </c>
      <c r="J9" s="402" t="s">
        <v>28</v>
      </c>
      <c r="K9" s="290"/>
      <c r="V9" s="506">
        <v>0</v>
      </c>
    </row>
    <row customHeight="1" ht="15" hidden="1">
      <c r="A10" s="506"/>
      <c r="B10" s="2398"/>
      <c r="C10" s="2399"/>
      <c r="D10" s="690" t="str">
        <f>B9&amp;".2"</f>
        <v>.2</v>
      </c>
      <c r="E10" s="691" t="s">
        <v>947</v>
      </c>
      <c r="F10" s="692" t="s">
        <v>312</v>
      </c>
      <c r="G10" s="1733" t="s">
        <v>28</v>
      </c>
      <c r="H10" s="402" t="s">
        <v>28</v>
      </c>
      <c r="I10" s="1733" t="s">
        <v>28</v>
      </c>
      <c r="J10" s="402" t="s">
        <v>28</v>
      </c>
      <c r="K10" s="290" t="s">
        <v>948</v>
      </c>
      <c r="V10" s="506">
        <v>0</v>
      </c>
    </row>
    <row customHeight="1" ht="15" hidden="1">
      <c r="A11" s="506"/>
      <c r="B11" s="2398"/>
      <c r="C11" s="2399"/>
      <c r="D11" s="690" t="str">
        <f>B9&amp;".3"</f>
        <v>.3</v>
      </c>
      <c r="E11" s="691" t="s">
        <v>949</v>
      </c>
      <c r="F11" s="692" t="s">
        <v>312</v>
      </c>
      <c r="G11" s="1733" t="s">
        <v>28</v>
      </c>
      <c r="H11" s="402" t="s">
        <v>28</v>
      </c>
      <c r="I11" s="1733" t="s">
        <v>28</v>
      </c>
      <c r="J11" s="402" t="s">
        <v>28</v>
      </c>
      <c r="K11" s="290" t="s">
        <v>950</v>
      </c>
      <c r="V11" s="506">
        <v>0</v>
      </c>
    </row>
    <row s="1367" customFormat="1" customHeight="1" ht="15" hidden="1">
      <c r="C12" s="673"/>
      <c r="U12" s="421"/>
      <c r="V12" s="418">
        <v>0</v>
      </c>
    </row>
    <row customHeight="1" ht="33.75" hidden="1">
      <c r="A13" s="506"/>
      <c r="B13" s="2398"/>
      <c r="C13" s="2399" t="s">
        <v>451</v>
      </c>
      <c r="D13" s="690" t="str">
        <f>B13&amp;".1"</f>
        <v>.1</v>
      </c>
      <c r="E13" s="691" t="s">
        <v>951</v>
      </c>
      <c r="F13" s="692" t="s">
        <v>312</v>
      </c>
      <c r="G13" s="698" t="s">
        <v>28</v>
      </c>
      <c r="H13" s="402" t="s">
        <v>28</v>
      </c>
      <c r="I13" s="698" t="s">
        <v>28</v>
      </c>
      <c r="J13" s="402" t="s">
        <v>28</v>
      </c>
      <c r="K13" s="290" t="s">
        <v>952</v>
      </c>
      <c r="V13" s="506">
        <v>0</v>
      </c>
    </row>
    <row customHeight="1" ht="15" hidden="1">
      <c r="B14" s="2398"/>
      <c r="C14" s="2399"/>
      <c r="D14" s="690" t="str">
        <f>B13&amp;".2"</f>
        <v>.2</v>
      </c>
      <c r="E14" s="691" t="s">
        <v>953</v>
      </c>
      <c r="F14" s="692" t="s">
        <v>312</v>
      </c>
      <c r="G14" s="1733" t="s">
        <v>28</v>
      </c>
      <c r="H14" s="402" t="s">
        <v>28</v>
      </c>
      <c r="I14" s="1733" t="s">
        <v>28</v>
      </c>
      <c r="J14" s="402" t="s">
        <v>28</v>
      </c>
      <c r="K14" s="290" t="s">
        <v>954</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"УСТЭК"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119</v>
      </c>
      <c r="J25" s="753"/>
      <c r="K25" s="418"/>
      <c r="U25" s="676"/>
      <c r="V25" s="759">
        <v>1</v>
      </c>
    </row>
    <row customHeight="1" ht="15.75">
      <c r="C26" s="177"/>
      <c r="D26" s="712"/>
      <c r="E26" s="2368" t="s">
        <v>107</v>
      </c>
      <c r="F26" s="2369"/>
      <c r="G26" s="2396" t="str">
        <f>IF(G25="","",INDEX(DIFFERENTIATION_UNMERGE_VD,MATCH(G25,DIFFERENTIATION_ID_DIFF,0)))</f>
        <v/>
      </c>
      <c r="H26" s="2397"/>
      <c r="I26" s="2396">
        <f>IF(I25="","",INDEX(DIFFERENTIATION_UNMERGE_VD,MATCH(I25,DIFFERENTIATION_ID_DIFF,0)))</f>
        <v>0</v>
      </c>
      <c r="J26" s="2397"/>
      <c r="K26" s="2176" t="s">
        <v>307</v>
      </c>
      <c r="V26" s="506">
        <v>15</v>
      </c>
    </row>
    <row s="1636" customFormat="1" customHeight="1" ht="15.75">
      <c r="A27" s="760"/>
      <c r="C27" s="177"/>
      <c r="D27" s="712"/>
      <c r="E27" s="2368" t="s">
        <v>569</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570</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306</v>
      </c>
      <c r="E29" s="2371"/>
      <c r="F29" s="2371"/>
      <c r="G29" s="888"/>
      <c r="H29" s="888"/>
      <c r="I29" s="888"/>
      <c r="J29" s="889"/>
      <c r="K29" s="2196"/>
      <c r="U29" s="676"/>
      <c r="V29" s="759">
        <v>15</v>
      </c>
    </row>
    <row customHeight="1" ht="35.699999999999996">
      <c r="C30" s="177"/>
      <c r="D30" s="762" t="s">
        <v>90</v>
      </c>
      <c r="E30" s="761" t="s">
        <v>308</v>
      </c>
      <c r="F30" s="761" t="s">
        <v>571</v>
      </c>
      <c r="G30" s="809" t="s">
        <v>309</v>
      </c>
      <c r="H30" s="808" t="s">
        <v>396</v>
      </c>
      <c r="I30" s="685" t="s">
        <v>309</v>
      </c>
      <c r="J30" s="466" t="s">
        <v>396</v>
      </c>
      <c r="K30" s="2202"/>
      <c r="V30" s="506">
        <v>34</v>
      </c>
    </row>
    <row customHeight="1" ht="15" hidden="1">
      <c r="C31" s="177"/>
      <c r="D31" s="594"/>
      <c r="E31" s="594"/>
      <c r="F31" s="594"/>
      <c r="G31" s="660"/>
      <c r="H31" s="660"/>
      <c r="I31" s="660"/>
      <c r="J31" s="660"/>
      <c r="K31" s="290"/>
      <c r="V31" s="506">
        <v>0</v>
      </c>
    </row>
    <row customHeight="1" ht="24">
      <c r="A32" s="506"/>
      <c r="B32" s="506" t="s">
        <v>955</v>
      </c>
      <c r="C32" s="527"/>
      <c r="D32" s="693">
        <v>1</v>
      </c>
      <c r="E32" s="694" t="s">
        <v>956</v>
      </c>
      <c r="F32" s="692" t="s">
        <v>312</v>
      </c>
      <c r="G32" s="814" t="s">
        <v>312</v>
      </c>
      <c r="H32" s="814" t="s">
        <v>312</v>
      </c>
      <c r="I32" s="692" t="s">
        <v>312</v>
      </c>
      <c r="J32" s="692" t="s">
        <v>312</v>
      </c>
      <c r="K32" s="290"/>
      <c r="V32" s="506">
        <v>23</v>
      </c>
    </row>
    <row customHeight="1" ht="11.549999999999999">
      <c r="A33" s="506"/>
      <c r="C33" s="506"/>
      <c r="D33" s="348"/>
      <c r="E33" s="581" t="s">
        <v>591</v>
      </c>
      <c r="F33" s="573"/>
      <c r="G33" s="573"/>
      <c r="H33" s="573"/>
      <c r="I33" s="573"/>
      <c r="J33" s="573"/>
      <c r="K33" s="574"/>
      <c r="U33" s="506"/>
      <c r="V33" s="506">
        <v>11</v>
      </c>
    </row>
    <row customHeight="1" ht="24">
      <c r="A34" s="506"/>
      <c r="B34" s="582" t="s">
        <v>641</v>
      </c>
      <c r="C34" s="527"/>
      <c r="D34" s="693">
        <v>2</v>
      </c>
      <c r="E34" s="694" t="s">
        <v>957</v>
      </c>
      <c r="F34" s="821" t="s">
        <v>312</v>
      </c>
      <c r="G34" s="821" t="s">
        <v>312</v>
      </c>
      <c r="H34" s="821" t="s">
        <v>312</v>
      </c>
      <c r="I34" s="692"/>
      <c r="J34" s="692"/>
      <c r="K34" s="290"/>
      <c r="V34" s="506">
        <v>23</v>
      </c>
    </row>
    <row customHeight="1" ht="11.549999999999999">
      <c r="A35" s="506"/>
      <c r="C35" s="506"/>
      <c r="D35" s="348"/>
      <c r="E35" s="581" t="s">
        <v>958</v>
      </c>
      <c r="F35" s="573"/>
      <c r="G35" s="695"/>
      <c r="H35" s="573"/>
      <c r="I35" s="695"/>
      <c r="J35" s="573"/>
      <c r="K35" s="574"/>
      <c r="U35" s="506"/>
      <c r="V35" s="506">
        <v>11</v>
      </c>
    </row>
    <row customHeight="1" ht="71.25">
      <c r="A36" s="506"/>
      <c r="B36" s="506" t="s">
        <v>959</v>
      </c>
      <c r="C36" s="527"/>
      <c r="D36" s="693">
        <v>3</v>
      </c>
      <c r="E36" s="694" t="s">
        <v>960</v>
      </c>
      <c r="F36" s="696" t="s">
        <v>312</v>
      </c>
      <c r="G36" s="815" t="s">
        <v>961</v>
      </c>
      <c r="H36" s="814" t="s">
        <v>312</v>
      </c>
      <c r="I36" s="525" t="s">
        <v>961</v>
      </c>
      <c r="J36" s="692" t="s">
        <v>312</v>
      </c>
      <c r="K36" s="290" t="s">
        <v>962</v>
      </c>
      <c r="V36" s="506">
        <v>68</v>
      </c>
    </row>
    <row customHeight="1" ht="11.549999999999999">
      <c r="A37" s="506"/>
      <c r="C37" s="506"/>
      <c r="D37" s="348"/>
      <c r="E37" s="581" t="s">
        <v>963</v>
      </c>
      <c r="F37" s="573"/>
      <c r="G37" s="695"/>
      <c r="H37" s="695"/>
      <c r="I37" s="695"/>
      <c r="J37" s="695"/>
      <c r="K37" s="574"/>
      <c r="U37" s="506"/>
      <c r="V37" s="506">
        <v>11</v>
      </c>
    </row>
    <row customHeight="1" ht="71.25">
      <c r="A38" s="506"/>
      <c r="B38" s="506" t="s">
        <v>964</v>
      </c>
      <c r="C38" s="527"/>
      <c r="D38" s="693">
        <v>4</v>
      </c>
      <c r="E38" s="694" t="s">
        <v>965</v>
      </c>
      <c r="F38" s="696" t="s">
        <v>312</v>
      </c>
      <c r="G38" s="815" t="s">
        <v>961</v>
      </c>
      <c r="H38" s="816" t="s">
        <v>312</v>
      </c>
      <c r="I38" s="525" t="s">
        <v>961</v>
      </c>
      <c r="J38" s="522" t="s">
        <v>312</v>
      </c>
      <c r="K38" s="680" t="s">
        <v>966</v>
      </c>
      <c r="V38" s="506">
        <v>68</v>
      </c>
    </row>
    <row customHeight="1" ht="11.549999999999999">
      <c r="A39" s="506"/>
      <c r="C39" s="506"/>
      <c r="D39" s="348"/>
      <c r="E39" s="581" t="s">
        <v>967</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4F6875-5998-F355-A30F-0.30D246EB}"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968</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"УСТЭК"</v>
      </c>
      <c r="G6" s="2250"/>
      <c r="H6" s="2250"/>
      <c r="I6" s="2250"/>
      <c r="J6" s="2250"/>
      <c r="K6" s="2250"/>
      <c r="M6" s="583"/>
      <c r="AB6" s="1149"/>
      <c r="AE6" s="1632">
        <v>16</v>
      </c>
    </row>
    <row customHeight="1" ht="10.5">
      <c r="AE7" s="759">
        <v>10</v>
      </c>
    </row>
    <row customHeight="1" ht="10.5">
      <c r="A8" s="1052"/>
      <c r="B8" s="1052"/>
      <c r="C8" s="1052"/>
      <c r="F8" s="2102" t="s">
        <v>306</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968</v>
      </c>
      <c r="H9" s="2176" t="s">
        <v>969</v>
      </c>
      <c r="I9" s="2128" t="s">
        <v>970</v>
      </c>
      <c r="J9" s="2128" t="s">
        <v>971</v>
      </c>
      <c r="K9" s="2128" t="s">
        <v>972</v>
      </c>
      <c r="L9" s="2128" t="s">
        <v>973</v>
      </c>
      <c r="M9" s="2128" t="s">
        <v>974</v>
      </c>
      <c r="N9" s="2210" t="s">
        <v>975</v>
      </c>
      <c r="O9" s="2210"/>
      <c r="P9" s="2210"/>
      <c r="Q9" s="2400" t="s">
        <v>976</v>
      </c>
      <c r="R9" s="2401"/>
      <c r="S9" s="2401"/>
      <c r="T9" s="2402"/>
      <c r="U9" s="2400" t="s">
        <v>977</v>
      </c>
      <c r="V9" s="2401"/>
      <c r="W9" s="2401"/>
      <c r="X9" s="2402"/>
      <c r="Y9" s="2102" t="s">
        <v>978</v>
      </c>
      <c r="Z9" s="2103"/>
      <c r="AA9" s="2103"/>
      <c r="AB9" s="2104"/>
      <c r="AE9" s="759">
        <v>41</v>
      </c>
    </row>
    <row customHeight="1" ht="43.050000000000004">
      <c r="A10" s="906"/>
      <c r="B10" s="906"/>
      <c r="C10" s="906"/>
      <c r="F10" s="2176"/>
      <c r="G10" s="2176"/>
      <c r="H10" s="2233"/>
      <c r="I10" s="2176"/>
      <c r="J10" s="2176"/>
      <c r="K10" s="2176"/>
      <c r="L10" s="2176"/>
      <c r="M10" s="2176"/>
      <c r="N10" s="904" t="s">
        <v>979</v>
      </c>
      <c r="O10" s="904" t="s">
        <v>980</v>
      </c>
      <c r="P10" s="905" t="s">
        <v>981</v>
      </c>
      <c r="Q10" s="916" t="s">
        <v>91</v>
      </c>
      <c r="R10" s="916" t="s">
        <v>982</v>
      </c>
      <c r="S10" s="916" t="s">
        <v>983</v>
      </c>
      <c r="T10" s="917" t="s">
        <v>984</v>
      </c>
      <c r="U10" s="916" t="s">
        <v>91</v>
      </c>
      <c r="V10" s="916" t="s">
        <v>985</v>
      </c>
      <c r="W10" s="916" t="s">
        <v>983</v>
      </c>
      <c r="X10" s="917" t="s">
        <v>984</v>
      </c>
      <c r="Y10" s="302" t="s">
        <v>986</v>
      </c>
      <c r="Z10" s="2102" t="s">
        <v>90</v>
      </c>
      <c r="AA10" s="2104"/>
      <c r="AB10" s="1050" t="s">
        <v>987</v>
      </c>
      <c r="AE10" s="759">
        <v>41</v>
      </c>
    </row>
    <row s="1643" customFormat="1" customHeight="1" ht="5.25" hidden="1">
      <c r="A11" s="1053"/>
      <c r="B11" s="1053"/>
      <c r="C11" s="1053"/>
      <c r="E11" s="1051"/>
      <c r="F11" s="2407" t="s">
        <v>382</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988</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989</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84</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6EC637-8E8A-5E11-3ADF-0.57BDD892}"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"УСТЭК"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306</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990</v>
      </c>
      <c r="G9" s="2410" t="s">
        <v>991</v>
      </c>
      <c r="H9" s="2411"/>
      <c r="I9" s="2128" t="s">
        <v>992</v>
      </c>
      <c r="J9" s="2128"/>
      <c r="K9" s="2128" t="s">
        <v>993</v>
      </c>
      <c r="L9" s="2128"/>
      <c r="M9" s="2128"/>
      <c r="N9" s="2128"/>
      <c r="O9" s="2128"/>
      <c r="P9" s="2128"/>
      <c r="Q9" s="2128"/>
      <c r="R9" s="2128"/>
      <c r="S9" s="2128"/>
      <c r="T9" s="2128"/>
      <c r="U9" s="2128"/>
      <c r="V9" s="2128"/>
      <c r="W9" s="2128"/>
      <c r="X9" s="2128"/>
      <c r="Y9" s="2128"/>
      <c r="Z9" s="2193" t="s">
        <v>994</v>
      </c>
      <c r="AA9" s="2194"/>
      <c r="AB9" s="2128" t="s">
        <v>995</v>
      </c>
      <c r="AC9" s="2128"/>
      <c r="AD9" s="2128"/>
      <c r="AE9" s="2128"/>
      <c r="AF9" s="2176" t="s">
        <v>996</v>
      </c>
      <c r="AG9" s="2128" t="s">
        <v>997</v>
      </c>
      <c r="AH9" s="2128"/>
      <c r="AI9" s="2176" t="s">
        <v>998</v>
      </c>
      <c r="AJ9" s="2128" t="s">
        <v>999</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1000</v>
      </c>
      <c r="L10" s="2102" t="s">
        <v>1001</v>
      </c>
      <c r="M10" s="2104"/>
      <c r="N10" s="2128" t="s">
        <v>1002</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1003</v>
      </c>
      <c r="M11" s="2176" t="s">
        <v>1004</v>
      </c>
      <c r="N11" s="2128" t="s">
        <v>1005</v>
      </c>
      <c r="O11" s="2128"/>
      <c r="P11" s="2419" t="s">
        <v>986</v>
      </c>
      <c r="Q11" s="2419" t="s">
        <v>1006</v>
      </c>
      <c r="R11" s="2419" t="s">
        <v>1007</v>
      </c>
      <c r="S11" s="2419" t="s">
        <v>1008</v>
      </c>
      <c r="T11" s="2419"/>
      <c r="U11" s="2419"/>
      <c r="V11" s="2419"/>
      <c r="W11" s="2419"/>
      <c r="X11" s="2419"/>
      <c r="Y11" s="2419"/>
      <c r="Z11" s="2195"/>
      <c r="AA11" s="2196"/>
      <c r="AB11" s="2128" t="s">
        <v>1009</v>
      </c>
      <c r="AC11" s="2128"/>
      <c r="AD11" s="2102" t="s">
        <v>1010</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1011</v>
      </c>
      <c r="K12" s="2128"/>
      <c r="L12" s="2233"/>
      <c r="M12" s="2233"/>
      <c r="N12" s="2128"/>
      <c r="O12" s="2128"/>
      <c r="P12" s="2419"/>
      <c r="Q12" s="2419"/>
      <c r="R12" s="2419"/>
      <c r="S12" s="1135" t="s">
        <v>88</v>
      </c>
      <c r="T12" s="1135" t="s">
        <v>89</v>
      </c>
      <c r="U12" s="1135" t="s">
        <v>87</v>
      </c>
      <c r="V12" s="1135" t="s">
        <v>1012</v>
      </c>
      <c r="W12" s="1135" t="s">
        <v>87</v>
      </c>
      <c r="X12" s="1135" t="s">
        <v>1013</v>
      </c>
      <c r="Y12" s="1135" t="s">
        <v>1014</v>
      </c>
      <c r="Z12" s="2201"/>
      <c r="AA12" s="2202"/>
      <c r="AB12" s="1142" t="s">
        <v>1015</v>
      </c>
      <c r="AC12" s="1142" t="s">
        <v>1016</v>
      </c>
      <c r="AD12" s="1142" t="s">
        <v>1015</v>
      </c>
      <c r="AE12" s="1142" t="s">
        <v>1016</v>
      </c>
      <c r="AF12" s="2233"/>
      <c r="AG12" s="1155" t="s">
        <v>1017</v>
      </c>
      <c r="AH12" s="1155" t="s">
        <v>1018</v>
      </c>
      <c r="AI12" s="2233"/>
      <c r="AJ12" s="1155" t="s">
        <v>1017</v>
      </c>
      <c r="AK12" s="1155" t="s">
        <v>1018</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1019</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84</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71ADBA-5218-89CF-17AD-0.986694FD}"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"УСТЭК"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306</v>
      </c>
      <c r="G9" s="2421"/>
      <c r="H9" s="2421"/>
      <c r="I9" s="2421"/>
      <c r="J9" s="2421"/>
      <c r="K9" s="1241"/>
      <c r="L9" s="1158"/>
      <c r="M9" s="1158"/>
      <c r="N9" s="1158"/>
      <c r="O9" s="1158"/>
      <c r="P9" s="1158"/>
      <c r="Q9" s="1158"/>
      <c r="R9" s="1158"/>
      <c r="S9" s="1158"/>
      <c r="T9" s="1158"/>
      <c r="U9" s="1158"/>
      <c r="V9" s="1158"/>
      <c r="W9" s="1156">
        <v>10</v>
      </c>
    </row>
    <row customHeight="1" ht="25.2">
      <c r="E10" s="1158"/>
      <c r="F10" s="2424" t="s">
        <v>90</v>
      </c>
      <c r="G10" s="2429" t="s">
        <v>1020</v>
      </c>
      <c r="H10" s="2427" t="s">
        <v>1021</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1022</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1023</v>
      </c>
      <c r="G14" s="2422" t="s">
        <v>1024</v>
      </c>
      <c r="H14" s="2422"/>
      <c r="I14" s="2422"/>
      <c r="J14" s="2422"/>
      <c r="K14" s="1235"/>
      <c r="W14" s="1156">
        <v>11</v>
      </c>
    </row>
    <row customHeight="1" ht="11.549999999999999">
      <c r="F15" s="1231">
        <v>1</v>
      </c>
      <c r="G15" s="691" t="s">
        <v>1025</v>
      </c>
      <c r="H15" s="1237">
        <f>SUM(I15:J15)</f>
        <v>0</v>
      </c>
      <c r="I15" s="1237">
        <f>SUM(I16:I27)</f>
        <v>0</v>
      </c>
      <c r="J15" s="1226"/>
      <c r="K15" s="1235"/>
      <c r="W15" s="1156">
        <v>11</v>
      </c>
    </row>
    <row customHeight="1" ht="24">
      <c r="F16" s="1231" t="s">
        <v>1026</v>
      </c>
      <c r="G16" s="1238" t="s">
        <v>1027</v>
      </c>
      <c r="H16" s="1237">
        <f>SUM(I16:J16)</f>
        <v>0</v>
      </c>
      <c r="I16" s="1236"/>
      <c r="J16" s="1226"/>
      <c r="K16" s="1235"/>
      <c r="W16" s="1156">
        <v>23</v>
      </c>
    </row>
    <row customHeight="1" ht="24">
      <c r="F17" s="1231" t="s">
        <v>1028</v>
      </c>
      <c r="G17" s="1238" t="s">
        <v>1029</v>
      </c>
      <c r="H17" s="1237">
        <f>SUM(I17:J17)</f>
        <v>0</v>
      </c>
      <c r="I17" s="1236"/>
      <c r="J17" s="1226"/>
      <c r="K17" s="1235"/>
      <c r="W17" s="1156">
        <v>23</v>
      </c>
    </row>
    <row customHeight="1" ht="35.699999999999996">
      <c r="F18" s="1231" t="s">
        <v>1030</v>
      </c>
      <c r="G18" s="1238" t="s">
        <v>1031</v>
      </c>
      <c r="H18" s="1237">
        <f>SUM(I18:J18)</f>
        <v>0</v>
      </c>
      <c r="I18" s="1236"/>
      <c r="J18" s="1226"/>
      <c r="K18" s="1235"/>
      <c r="W18" s="1156">
        <v>34</v>
      </c>
    </row>
    <row customHeight="1" ht="35.699999999999996">
      <c r="F19" s="1231" t="s">
        <v>1032</v>
      </c>
      <c r="G19" s="1238" t="s">
        <v>1033</v>
      </c>
      <c r="H19" s="1237">
        <f>SUM(I19:J19)</f>
        <v>0</v>
      </c>
      <c r="I19" s="1236"/>
      <c r="J19" s="1226"/>
      <c r="K19" s="1235"/>
      <c r="W19" s="1156">
        <v>34</v>
      </c>
    </row>
    <row customHeight="1" ht="48.29999999999999">
      <c r="F20" s="1231" t="s">
        <v>1034</v>
      </c>
      <c r="G20" s="1238" t="s">
        <v>1035</v>
      </c>
      <c r="H20" s="1237">
        <f>SUM(I20:J20)</f>
        <v>0</v>
      </c>
      <c r="I20" s="1236"/>
      <c r="J20" s="1226"/>
      <c r="K20" s="1235"/>
      <c r="W20" s="1156">
        <v>46</v>
      </c>
    </row>
    <row customHeight="1" ht="35.699999999999996">
      <c r="F21" s="1231" t="s">
        <v>1036</v>
      </c>
      <c r="G21" s="1238" t="s">
        <v>1037</v>
      </c>
      <c r="H21" s="1237">
        <f>SUM(I21:J21)</f>
        <v>0</v>
      </c>
      <c r="I21" s="1236"/>
      <c r="J21" s="1226"/>
      <c r="K21" s="1235"/>
      <c r="W21" s="1156">
        <v>34</v>
      </c>
    </row>
    <row customHeight="1" ht="35.699999999999996">
      <c r="F22" s="1231" t="s">
        <v>1038</v>
      </c>
      <c r="G22" s="1238" t="s">
        <v>1039</v>
      </c>
      <c r="H22" s="1237">
        <f>SUM(I22:J22)</f>
        <v>0</v>
      </c>
      <c r="I22" s="1236"/>
      <c r="J22" s="1226"/>
      <c r="K22" s="1235"/>
      <c r="W22" s="1156">
        <v>34</v>
      </c>
    </row>
    <row customHeight="1" ht="24">
      <c r="F23" s="1231" t="s">
        <v>1040</v>
      </c>
      <c r="G23" s="1238" t="s">
        <v>1041</v>
      </c>
      <c r="H23" s="1237">
        <f>SUM(I23:J23)</f>
        <v>0</v>
      </c>
      <c r="I23" s="1236"/>
      <c r="J23" s="1226"/>
      <c r="K23" s="1235"/>
      <c r="W23" s="1156">
        <v>23</v>
      </c>
    </row>
    <row customHeight="1" ht="24">
      <c r="F24" s="1231" t="s">
        <v>1042</v>
      </c>
      <c r="G24" s="1238" t="s">
        <v>1043</v>
      </c>
      <c r="H24" s="1237">
        <f>SUM(I24:J24)</f>
        <v>0</v>
      </c>
      <c r="I24" s="1236"/>
      <c r="J24" s="1226"/>
      <c r="K24" s="1235"/>
      <c r="W24" s="1156">
        <v>23</v>
      </c>
    </row>
    <row customHeight="1" ht="35.699999999999996">
      <c r="F25" s="1231" t="s">
        <v>1044</v>
      </c>
      <c r="G25" s="1238" t="s">
        <v>1045</v>
      </c>
      <c r="H25" s="1237">
        <f>SUM(I25:J25)</f>
        <v>0</v>
      </c>
      <c r="I25" s="1236"/>
      <c r="J25" s="1226"/>
      <c r="K25" s="1235"/>
      <c r="W25" s="1156">
        <v>34</v>
      </c>
    </row>
    <row customHeight="1" ht="35.699999999999996">
      <c r="F26" s="1231" t="s">
        <v>1046</v>
      </c>
      <c r="G26" s="1238" t="s">
        <v>1047</v>
      </c>
      <c r="H26" s="1237">
        <f>SUM(I26:J26)</f>
        <v>0</v>
      </c>
      <c r="I26" s="1236"/>
      <c r="J26" s="1226"/>
      <c r="K26" s="1235"/>
      <c r="W26" s="1156">
        <v>34</v>
      </c>
    </row>
    <row customHeight="1" ht="11.549999999999999">
      <c r="F27" s="1231" t="s">
        <v>1048</v>
      </c>
      <c r="G27" s="1238" t="s">
        <v>1049</v>
      </c>
      <c r="H27" s="1237">
        <f>SUM(I27:J27)</f>
        <v>0</v>
      </c>
      <c r="I27" s="1236"/>
      <c r="J27" s="1226"/>
      <c r="K27" s="1235"/>
      <c r="W27" s="1156">
        <v>11</v>
      </c>
    </row>
    <row customHeight="1" ht="11.549999999999999">
      <c r="F28" s="1231">
        <v>2</v>
      </c>
      <c r="G28" s="691" t="s">
        <v>1050</v>
      </c>
      <c r="H28" s="1237">
        <f>SUM(I28:J28)</f>
        <v>0</v>
      </c>
      <c r="I28" s="1237">
        <f>SUM(I29:I31)</f>
        <v>0</v>
      </c>
      <c r="J28" s="1226"/>
      <c r="K28" s="1235"/>
      <c r="W28" s="1156">
        <v>11</v>
      </c>
    </row>
    <row customHeight="1" ht="11.549999999999999">
      <c r="F29" s="1231" t="s">
        <v>713</v>
      </c>
      <c r="G29" s="1238" t="s">
        <v>1051</v>
      </c>
      <c r="H29" s="1237">
        <f>SUM(I29:J29)</f>
        <v>0</v>
      </c>
      <c r="I29" s="1236"/>
      <c r="J29" s="1226"/>
      <c r="K29" s="1235"/>
      <c r="W29" s="1156">
        <v>11</v>
      </c>
    </row>
    <row customHeight="1" ht="11.549999999999999">
      <c r="F30" s="1231" t="s">
        <v>313</v>
      </c>
      <c r="G30" s="1238" t="s">
        <v>1052</v>
      </c>
      <c r="H30" s="1237">
        <f>SUM(I30:J30)</f>
        <v>0</v>
      </c>
      <c r="I30" s="1236"/>
      <c r="J30" s="1226"/>
      <c r="K30" s="1235"/>
      <c r="W30" s="1156">
        <v>11</v>
      </c>
    </row>
    <row customHeight="1" ht="11.549999999999999">
      <c r="F31" s="1231" t="s">
        <v>316</v>
      </c>
      <c r="G31" s="1238" t="s">
        <v>1053</v>
      </c>
      <c r="H31" s="1237">
        <f>SUM(I31:J31)</f>
        <v>0</v>
      </c>
      <c r="I31" s="1236"/>
      <c r="J31" s="1226"/>
      <c r="K31" s="1235"/>
      <c r="W31" s="1156">
        <v>11</v>
      </c>
    </row>
    <row customHeight="1" ht="11.549999999999999">
      <c r="F32" s="1231">
        <v>3</v>
      </c>
      <c r="G32" s="691" t="s">
        <v>1054</v>
      </c>
      <c r="H32" s="1237">
        <f>SUM(I32:J32)</f>
        <v>0</v>
      </c>
      <c r="I32" s="1237">
        <f>SUM(I33:I34)</f>
        <v>0</v>
      </c>
      <c r="J32" s="1226"/>
      <c r="K32" s="1235"/>
      <c r="W32" s="1156">
        <v>11</v>
      </c>
    </row>
    <row customHeight="1" ht="48.29999999999999">
      <c r="F33" s="1231" t="s">
        <v>330</v>
      </c>
      <c r="G33" s="1238" t="s">
        <v>1055</v>
      </c>
      <c r="H33" s="1237">
        <f>SUM(I33:J33)</f>
        <v>0</v>
      </c>
      <c r="I33" s="1236"/>
      <c r="J33" s="1226"/>
      <c r="K33" s="1235"/>
      <c r="W33" s="1156">
        <v>46</v>
      </c>
    </row>
    <row customHeight="1" ht="11.549999999999999">
      <c r="F34" s="1231" t="s">
        <v>338</v>
      </c>
      <c r="G34" s="1238" t="s">
        <v>1056</v>
      </c>
      <c r="H34" s="1237">
        <f>SUM(I34:J34)</f>
        <v>0</v>
      </c>
      <c r="I34" s="1236"/>
      <c r="J34" s="1226"/>
      <c r="K34" s="1235"/>
      <c r="W34" s="1156">
        <v>11</v>
      </c>
    </row>
    <row customHeight="1" ht="11.549999999999999">
      <c r="F35" s="1231">
        <v>4</v>
      </c>
      <c r="G35" s="691" t="s">
        <v>1057</v>
      </c>
      <c r="H35" s="1237">
        <f>SUM(I35:J35)</f>
        <v>0</v>
      </c>
      <c r="I35" s="1236"/>
      <c r="J35" s="1226"/>
      <c r="K35" s="1235"/>
      <c r="W35" s="1156">
        <v>11</v>
      </c>
    </row>
    <row customHeight="1" ht="11.549999999999999">
      <c r="F36" s="1231"/>
      <c r="G36" s="694" t="s">
        <v>1058</v>
      </c>
      <c r="H36" s="1237">
        <f>SUM(I36:J36)</f>
        <v>0</v>
      </c>
      <c r="I36" s="1237">
        <f>SUM(I15,I28,I32,I35)</f>
        <v>0</v>
      </c>
      <c r="J36" s="1226"/>
      <c r="K36" s="1235"/>
      <c r="W36" s="1156">
        <v>11</v>
      </c>
    </row>
    <row customHeight="1" ht="29.25">
      <c r="F37" s="1232" t="s">
        <v>1059</v>
      </c>
      <c r="G37" s="2423" t="s">
        <v>1060</v>
      </c>
      <c r="H37" s="2423"/>
      <c r="I37" s="2423"/>
      <c r="J37" s="2423"/>
      <c r="K37" s="1235"/>
      <c r="W37" s="1156">
        <v>28</v>
      </c>
    </row>
    <row customHeight="1" ht="24">
      <c r="F38" s="1231" t="s">
        <v>111</v>
      </c>
      <c r="G38" s="691" t="s">
        <v>1061</v>
      </c>
      <c r="H38" s="1237">
        <f>SUM(I38:J38)</f>
        <v>0</v>
      </c>
      <c r="I38" s="1237">
        <f>SUM(I39,I44,I47)</f>
        <v>0</v>
      </c>
      <c r="J38" s="1226"/>
      <c r="K38" s="1235"/>
      <c r="W38" s="1156">
        <v>23</v>
      </c>
    </row>
    <row customHeight="1" ht="11.549999999999999">
      <c r="F39" s="1231" t="s">
        <v>1026</v>
      </c>
      <c r="G39" s="1238" t="s">
        <v>1025</v>
      </c>
      <c r="H39" s="1237">
        <f>SUM(I39:J39)</f>
        <v>0</v>
      </c>
      <c r="I39" s="1237">
        <f>SUM(I40:I43)</f>
        <v>0</v>
      </c>
      <c r="J39" s="1226"/>
      <c r="K39" s="1235"/>
      <c r="W39" s="1156">
        <v>11</v>
      </c>
    </row>
    <row customHeight="1" ht="24">
      <c r="F40" s="1231" t="s">
        <v>1062</v>
      </c>
      <c r="G40" s="1239" t="s">
        <v>1063</v>
      </c>
      <c r="H40" s="1237">
        <f>SUM(I40:J40)</f>
        <v>0</v>
      </c>
      <c r="I40" s="1236"/>
      <c r="J40" s="1226"/>
      <c r="K40" s="1235"/>
      <c r="W40" s="1156">
        <v>23</v>
      </c>
    </row>
    <row customHeight="1" ht="11.549999999999999">
      <c r="F41" s="1231" t="s">
        <v>1064</v>
      </c>
      <c r="G41" s="1239" t="s">
        <v>1065</v>
      </c>
      <c r="H41" s="1237">
        <f>SUM(I41:J41)</f>
        <v>0</v>
      </c>
      <c r="I41" s="1236"/>
      <c r="J41" s="1226"/>
      <c r="K41" s="1235"/>
      <c r="W41" s="1156">
        <v>11</v>
      </c>
    </row>
    <row customHeight="1" ht="11.549999999999999">
      <c r="F42" s="1231" t="s">
        <v>1066</v>
      </c>
      <c r="G42" s="1239" t="s">
        <v>1067</v>
      </c>
      <c r="H42" s="1237">
        <f>SUM(I42:J42)</f>
        <v>0</v>
      </c>
      <c r="I42" s="1236"/>
      <c r="J42" s="1226"/>
      <c r="K42" s="1235"/>
      <c r="W42" s="1156">
        <v>11</v>
      </c>
    </row>
    <row customHeight="1" ht="35.699999999999996">
      <c r="F43" s="1231" t="s">
        <v>1068</v>
      </c>
      <c r="G43" s="1239" t="s">
        <v>1069</v>
      </c>
      <c r="H43" s="1237">
        <f>SUM(I43:J43)</f>
        <v>0</v>
      </c>
      <c r="I43" s="1236"/>
      <c r="J43" s="1226"/>
      <c r="K43" s="1235"/>
      <c r="W43" s="1156">
        <v>34</v>
      </c>
    </row>
    <row customHeight="1" ht="11.549999999999999">
      <c r="F44" s="1231" t="s">
        <v>1028</v>
      </c>
      <c r="G44" s="1238" t="s">
        <v>1054</v>
      </c>
      <c r="H44" s="1237">
        <f>SUM(I44:J44)</f>
        <v>0</v>
      </c>
      <c r="I44" s="1237">
        <f>SUM(I45:I46)</f>
        <v>0</v>
      </c>
      <c r="J44" s="1226"/>
      <c r="K44" s="1235"/>
      <c r="W44" s="1156">
        <v>11</v>
      </c>
    </row>
    <row customHeight="1" ht="48.29999999999999">
      <c r="F45" s="1231" t="s">
        <v>1070</v>
      </c>
      <c r="G45" s="1239" t="s">
        <v>1055</v>
      </c>
      <c r="H45" s="1237">
        <f>SUM(I45:J45)</f>
        <v>0</v>
      </c>
      <c r="I45" s="1236"/>
      <c r="J45" s="1226"/>
      <c r="K45" s="1235"/>
      <c r="W45" s="1156">
        <v>46</v>
      </c>
    </row>
    <row customHeight="1" ht="11.549999999999999">
      <c r="F46" s="1231" t="s">
        <v>1071</v>
      </c>
      <c r="G46" s="1239" t="s">
        <v>1056</v>
      </c>
      <c r="H46" s="1237">
        <f>SUM(I46:J46)</f>
        <v>0</v>
      </c>
      <c r="I46" s="1236"/>
      <c r="J46" s="1226"/>
      <c r="K46" s="1235"/>
      <c r="W46" s="1156">
        <v>11</v>
      </c>
    </row>
    <row customHeight="1" ht="11.549999999999999">
      <c r="F47" s="1231" t="s">
        <v>1030</v>
      </c>
      <c r="G47" s="1238" t="s">
        <v>1072</v>
      </c>
      <c r="H47" s="1237">
        <f>SUM(I47:J47)</f>
        <v>0</v>
      </c>
      <c r="I47" s="1236"/>
      <c r="J47" s="1226"/>
      <c r="K47" s="1235"/>
      <c r="W47" s="1156">
        <v>11</v>
      </c>
    </row>
    <row customHeight="1" ht="24">
      <c r="F48" s="1231" t="s">
        <v>112</v>
      </c>
      <c r="G48" s="691" t="s">
        <v>1073</v>
      </c>
      <c r="H48" s="1237">
        <f>SUM(I48:J48)</f>
        <v>0</v>
      </c>
      <c r="I48" s="1237">
        <f>SUM(I49,I54,I57)</f>
        <v>0</v>
      </c>
      <c r="J48" s="1226"/>
      <c r="K48" s="1235"/>
      <c r="W48" s="1156">
        <v>23</v>
      </c>
    </row>
    <row customHeight="1" ht="11.549999999999999">
      <c r="F49" s="1231" t="s">
        <v>713</v>
      </c>
      <c r="G49" s="1238" t="s">
        <v>1025</v>
      </c>
      <c r="H49" s="1237">
        <f>SUM(I49:J49)</f>
        <v>0</v>
      </c>
      <c r="I49" s="1237">
        <f>SUM(I50:I53)</f>
        <v>0</v>
      </c>
      <c r="J49" s="1226"/>
      <c r="K49" s="1235"/>
      <c r="W49" s="1156">
        <v>11</v>
      </c>
    </row>
    <row customHeight="1" ht="24">
      <c r="F50" s="1231" t="s">
        <v>716</v>
      </c>
      <c r="G50" s="1239" t="s">
        <v>1063</v>
      </c>
      <c r="H50" s="1237">
        <f>SUM(I50:J50)</f>
        <v>0</v>
      </c>
      <c r="I50" s="1236"/>
      <c r="J50" s="1226"/>
      <c r="K50" s="1235"/>
      <c r="W50" s="1156">
        <v>23</v>
      </c>
    </row>
    <row customHeight="1" ht="11.549999999999999">
      <c r="F51" s="1231" t="s">
        <v>719</v>
      </c>
      <c r="G51" s="1239" t="s">
        <v>1065</v>
      </c>
      <c r="H51" s="1237">
        <f>SUM(I51:J51)</f>
        <v>0</v>
      </c>
      <c r="I51" s="1236"/>
      <c r="J51" s="1226"/>
      <c r="K51" s="1235"/>
      <c r="W51" s="1156">
        <v>11</v>
      </c>
    </row>
    <row customHeight="1" ht="11.549999999999999">
      <c r="F52" s="1231" t="s">
        <v>1074</v>
      </c>
      <c r="G52" s="1239" t="s">
        <v>1067</v>
      </c>
      <c r="H52" s="1237">
        <f>SUM(I52:J52)</f>
        <v>0</v>
      </c>
      <c r="I52" s="1236"/>
      <c r="J52" s="1226"/>
      <c r="K52" s="1235"/>
      <c r="W52" s="1156">
        <v>11</v>
      </c>
    </row>
    <row customHeight="1" ht="35.699999999999996">
      <c r="F53" s="1231" t="s">
        <v>1075</v>
      </c>
      <c r="G53" s="1239" t="s">
        <v>1069</v>
      </c>
      <c r="H53" s="1237">
        <f>SUM(I53:J53)</f>
        <v>0</v>
      </c>
      <c r="I53" s="1236"/>
      <c r="J53" s="1226"/>
      <c r="K53" s="1235"/>
      <c r="W53" s="1156">
        <v>34</v>
      </c>
    </row>
    <row customHeight="1" ht="11.549999999999999">
      <c r="F54" s="1231" t="s">
        <v>313</v>
      </c>
      <c r="G54" s="1238" t="s">
        <v>1054</v>
      </c>
      <c r="H54" s="1237">
        <f>SUM(I54:J54)</f>
        <v>0</v>
      </c>
      <c r="I54" s="1237">
        <f>SUM(I55:I56)</f>
        <v>0</v>
      </c>
      <c r="J54" s="1226"/>
      <c r="K54" s="1235"/>
      <c r="W54" s="1156">
        <v>11</v>
      </c>
    </row>
    <row customHeight="1" ht="48.29999999999999">
      <c r="F55" s="1231" t="s">
        <v>723</v>
      </c>
      <c r="G55" s="1239" t="s">
        <v>1055</v>
      </c>
      <c r="H55" s="1237">
        <f>SUM(I55:J55)</f>
        <v>0</v>
      </c>
      <c r="I55" s="1236"/>
      <c r="J55" s="1226"/>
      <c r="K55" s="1235"/>
      <c r="W55" s="1156">
        <v>46</v>
      </c>
    </row>
    <row customHeight="1" ht="11.549999999999999">
      <c r="F56" s="1231" t="s">
        <v>725</v>
      </c>
      <c r="G56" s="1239" t="s">
        <v>1056</v>
      </c>
      <c r="H56" s="1237">
        <f>SUM(I56:J56)</f>
        <v>0</v>
      </c>
      <c r="I56" s="1236"/>
      <c r="J56" s="1226"/>
      <c r="K56" s="1235"/>
      <c r="W56" s="1156">
        <v>11</v>
      </c>
    </row>
    <row customHeight="1" ht="11.549999999999999">
      <c r="F57" s="1231" t="s">
        <v>316</v>
      </c>
      <c r="G57" s="1238" t="s">
        <v>1072</v>
      </c>
      <c r="H57" s="1237">
        <f>SUM(I57:J57)</f>
        <v>0</v>
      </c>
      <c r="I57" s="1236"/>
      <c r="J57" s="1226"/>
      <c r="K57" s="1235"/>
      <c r="W57" s="1156">
        <v>11</v>
      </c>
    </row>
    <row customHeight="1" ht="11.549999999999999">
      <c r="F58" s="1231"/>
      <c r="G58" s="1240" t="s">
        <v>1058</v>
      </c>
      <c r="H58" s="1237">
        <f>SUM(I58:J58)</f>
        <v>0</v>
      </c>
      <c r="I58" s="1237">
        <f>SUM(I38,I48)</f>
        <v>0</v>
      </c>
      <c r="J58" s="1226"/>
      <c r="K58" s="1235"/>
      <c r="W58" s="1156">
        <v>11</v>
      </c>
    </row>
    <row customHeight="1" ht="10.5" hidden="1">
      <c r="A59" s="1167" t="s">
        <v>84</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2E73AD-4516-9224-9B6E-0.D368F8D1}"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"УСТЭК"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1076</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1077</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306</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1078</v>
      </c>
      <c r="H11" s="2438" t="s">
        <v>1079</v>
      </c>
      <c r="I11" s="2438" t="s">
        <v>1080</v>
      </c>
      <c r="J11" s="2439"/>
      <c r="K11" s="2439"/>
      <c r="L11" s="2439"/>
      <c r="M11" s="2439"/>
      <c r="N11" s="2439"/>
      <c r="O11" s="2210" t="s">
        <v>1081</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1081</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1081</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1082</v>
      </c>
      <c r="P12" s="2210"/>
      <c r="Q12" s="2210"/>
      <c r="R12" s="2210"/>
      <c r="S12" s="2210" t="s">
        <v>1083</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1084</v>
      </c>
      <c r="BU12" s="2388"/>
      <c r="BV12" s="2388"/>
      <c r="BW12" s="2434"/>
      <c r="BX12" s="2387" t="s">
        <v>1085</v>
      </c>
      <c r="BY12" s="2388"/>
      <c r="BZ12" s="2388"/>
      <c r="CA12" s="2434"/>
      <c r="CB12" s="2387" t="s">
        <v>1086</v>
      </c>
      <c r="CC12" s="2434"/>
      <c r="CD12" s="2387" t="s">
        <v>1087</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1088</v>
      </c>
      <c r="CZ12" s="2388"/>
      <c r="DA12" s="2388"/>
      <c r="DB12" s="2388"/>
      <c r="DC12" s="2388"/>
      <c r="DD12" s="2434"/>
      <c r="DE12" s="2387" t="s">
        <v>1089</v>
      </c>
      <c r="DF12" s="2434"/>
      <c r="DG12" s="2387" t="s">
        <v>1087</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1090</v>
      </c>
      <c r="P13" s="2210"/>
      <c r="Q13" s="2210"/>
      <c r="R13" s="2210"/>
      <c r="S13" s="2337" t="s">
        <v>1091</v>
      </c>
      <c r="T13" s="2389"/>
      <c r="U13" s="2128" t="s">
        <v>1092</v>
      </c>
      <c r="V13" s="2128"/>
      <c r="W13" s="2128"/>
      <c r="X13" s="2128"/>
      <c r="Y13" s="2128" t="s">
        <v>1093</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1094</v>
      </c>
      <c r="BU13" s="2389"/>
      <c r="BV13" s="2337" t="s">
        <v>1095</v>
      </c>
      <c r="BW13" s="2389"/>
      <c r="BX13" s="2337" t="s">
        <v>1096</v>
      </c>
      <c r="BY13" s="2389"/>
      <c r="BZ13" s="2337" t="s">
        <v>1097</v>
      </c>
      <c r="CA13" s="2389"/>
      <c r="CB13" s="2337" t="s">
        <v>1098</v>
      </c>
      <c r="CC13" s="2389"/>
      <c r="CD13" s="2337" t="s">
        <v>1099</v>
      </c>
      <c r="CE13" s="2389"/>
      <c r="CF13" s="2337" t="s">
        <v>1100</v>
      </c>
      <c r="CG13" s="2389"/>
      <c r="CH13" s="2387" t="s">
        <v>1101</v>
      </c>
      <c r="CI13" s="2388"/>
      <c r="CJ13" s="2388"/>
      <c r="CK13" s="2434"/>
      <c r="CL13" s="2437"/>
      <c r="CM13" s="2435"/>
      <c r="CN13" s="2435"/>
      <c r="CO13" s="2435"/>
      <c r="CP13" s="2435"/>
      <c r="CQ13" s="2435"/>
      <c r="CR13" s="2435"/>
      <c r="CS13" s="2435"/>
      <c r="CT13" s="2435"/>
      <c r="CU13" s="2435"/>
      <c r="CV13" s="2435"/>
      <c r="CW13" s="2435"/>
      <c r="CX13" s="2454"/>
      <c r="CY13" s="2337" t="s">
        <v>1102</v>
      </c>
      <c r="CZ13" s="2389"/>
      <c r="DA13" s="2337" t="s">
        <v>1103</v>
      </c>
      <c r="DB13" s="2389"/>
      <c r="DC13" s="2337" t="s">
        <v>1104</v>
      </c>
      <c r="DD13" s="2389"/>
      <c r="DE13" s="2337" t="s">
        <v>1105</v>
      </c>
      <c r="DF13" s="2389"/>
      <c r="DG13" s="2387" t="s">
        <v>1106</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1107</v>
      </c>
      <c r="P14" s="2389"/>
      <c r="Q14" s="2337" t="s">
        <v>1108</v>
      </c>
      <c r="R14" s="2389"/>
      <c r="S14" s="2338"/>
      <c r="T14" s="2214"/>
      <c r="U14" s="2337" t="s">
        <v>840</v>
      </c>
      <c r="V14" s="2389"/>
      <c r="W14" s="2337" t="s">
        <v>843</v>
      </c>
      <c r="X14" s="2389"/>
      <c r="Y14" s="2337" t="s">
        <v>840</v>
      </c>
      <c r="Z14" s="2389"/>
      <c r="AA14" s="2337" t="s">
        <v>850</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1109</v>
      </c>
      <c r="CI14" s="2389"/>
      <c r="CJ14" s="2337" t="s">
        <v>1110</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1111</v>
      </c>
      <c r="DH14" s="2389"/>
      <c r="DI14" s="2337" t="s">
        <v>1112</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830</v>
      </c>
      <c r="P16" s="2434"/>
      <c r="Q16" s="2387" t="s">
        <v>832</v>
      </c>
      <c r="R16" s="2434"/>
      <c r="S16" s="2387" t="s">
        <v>836</v>
      </c>
      <c r="T16" s="2434"/>
      <c r="U16" s="2387" t="s">
        <v>841</v>
      </c>
      <c r="V16" s="2434"/>
      <c r="W16" s="2387" t="s">
        <v>844</v>
      </c>
      <c r="X16" s="2434"/>
      <c r="Y16" s="2387" t="s">
        <v>848</v>
      </c>
      <c r="Z16" s="2434"/>
      <c r="AA16" s="2387" t="s">
        <v>851</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563</v>
      </c>
      <c r="BU16" s="2434"/>
      <c r="BV16" s="2387" t="s">
        <v>563</v>
      </c>
      <c r="BW16" s="2434"/>
      <c r="BX16" s="2387" t="s">
        <v>563</v>
      </c>
      <c r="BY16" s="2434"/>
      <c r="BZ16" s="2387" t="s">
        <v>563</v>
      </c>
      <c r="CA16" s="2434"/>
      <c r="CB16" s="2387" t="s">
        <v>1113</v>
      </c>
      <c r="CC16" s="2434"/>
      <c r="CD16" s="2387" t="s">
        <v>563</v>
      </c>
      <c r="CE16" s="2434"/>
      <c r="CF16" s="2387" t="s">
        <v>1114</v>
      </c>
      <c r="CG16" s="2434"/>
      <c r="CH16" s="2387" t="s">
        <v>1115</v>
      </c>
      <c r="CI16" s="2434"/>
      <c r="CJ16" s="2387" t="s">
        <v>1115</v>
      </c>
      <c r="CK16" s="2434"/>
      <c r="CL16" s="2437"/>
      <c r="CM16" s="2435"/>
      <c r="CN16" s="2435"/>
      <c r="CO16" s="2435"/>
      <c r="CP16" s="2435"/>
      <c r="CQ16" s="2435"/>
      <c r="CR16" s="2435"/>
      <c r="CS16" s="2435"/>
      <c r="CT16" s="2435"/>
      <c r="CU16" s="2435"/>
      <c r="CV16" s="2435"/>
      <c r="CW16" s="2435"/>
      <c r="CX16" s="2454"/>
      <c r="CY16" s="2337" t="s">
        <v>563</v>
      </c>
      <c r="CZ16" s="2389"/>
      <c r="DA16" s="2337" t="s">
        <v>563</v>
      </c>
      <c r="DB16" s="2389"/>
      <c r="DC16" s="2337" t="s">
        <v>563</v>
      </c>
      <c r="DD16" s="2389"/>
      <c r="DE16" s="2387" t="s">
        <v>1113</v>
      </c>
      <c r="DF16" s="2434"/>
      <c r="DG16" s="2387" t="s">
        <v>1116</v>
      </c>
      <c r="DH16" s="2434"/>
      <c r="DI16" s="2387" t="s">
        <v>1116</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1117</v>
      </c>
      <c r="P17" s="1192" t="s">
        <v>1118</v>
      </c>
      <c r="Q17" s="1192" t="s">
        <v>1117</v>
      </c>
      <c r="R17" s="1192" t="s">
        <v>1118</v>
      </c>
      <c r="S17" s="1192" t="s">
        <v>1117</v>
      </c>
      <c r="T17" s="1192" t="s">
        <v>1118</v>
      </c>
      <c r="U17" s="1192" t="s">
        <v>1117</v>
      </c>
      <c r="V17" s="1192" t="s">
        <v>1118</v>
      </c>
      <c r="W17" s="1192" t="s">
        <v>1117</v>
      </c>
      <c r="X17" s="1192" t="s">
        <v>1118</v>
      </c>
      <c r="Y17" s="1192" t="s">
        <v>1117</v>
      </c>
      <c r="Z17" s="1192" t="s">
        <v>1118</v>
      </c>
      <c r="AA17" s="1192" t="s">
        <v>1117</v>
      </c>
      <c r="AB17" s="1192" t="s">
        <v>1118</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1117</v>
      </c>
      <c r="BU17" s="1192" t="s">
        <v>1118</v>
      </c>
      <c r="BV17" s="1192" t="s">
        <v>1117</v>
      </c>
      <c r="BW17" s="1192" t="s">
        <v>1118</v>
      </c>
      <c r="BX17" s="1192" t="s">
        <v>1117</v>
      </c>
      <c r="BY17" s="1192" t="s">
        <v>1118</v>
      </c>
      <c r="BZ17" s="1192" t="s">
        <v>1117</v>
      </c>
      <c r="CA17" s="1192" t="s">
        <v>1118</v>
      </c>
      <c r="CB17" s="1192" t="s">
        <v>1117</v>
      </c>
      <c r="CC17" s="1192" t="s">
        <v>1118</v>
      </c>
      <c r="CD17" s="1192" t="s">
        <v>1117</v>
      </c>
      <c r="CE17" s="1192" t="s">
        <v>1118</v>
      </c>
      <c r="CF17" s="1192" t="s">
        <v>1117</v>
      </c>
      <c r="CG17" s="1192" t="s">
        <v>1118</v>
      </c>
      <c r="CH17" s="1192" t="s">
        <v>1117</v>
      </c>
      <c r="CI17" s="1192" t="s">
        <v>1118</v>
      </c>
      <c r="CJ17" s="1192" t="s">
        <v>1117</v>
      </c>
      <c r="CK17" s="1192" t="s">
        <v>1118</v>
      </c>
      <c r="CL17" s="2437"/>
      <c r="CM17" s="2435"/>
      <c r="CN17" s="2435"/>
      <c r="CO17" s="2435"/>
      <c r="CP17" s="2435"/>
      <c r="CQ17" s="2435"/>
      <c r="CR17" s="2435"/>
      <c r="CS17" s="2435"/>
      <c r="CT17" s="2435"/>
      <c r="CU17" s="2435"/>
      <c r="CV17" s="2435"/>
      <c r="CW17" s="2435"/>
      <c r="CX17" s="2454"/>
      <c r="CY17" s="1192" t="s">
        <v>1117</v>
      </c>
      <c r="CZ17" s="1192" t="s">
        <v>1118</v>
      </c>
      <c r="DA17" s="1192" t="s">
        <v>1117</v>
      </c>
      <c r="DB17" s="1192" t="s">
        <v>1118</v>
      </c>
      <c r="DC17" s="1192" t="s">
        <v>1117</v>
      </c>
      <c r="DD17" s="1192" t="s">
        <v>1118</v>
      </c>
      <c r="DE17" s="1192" t="s">
        <v>1117</v>
      </c>
      <c r="DF17" s="1192" t="s">
        <v>1118</v>
      </c>
      <c r="DG17" s="1192" t="s">
        <v>1117</v>
      </c>
      <c r="DH17" s="1192" t="s">
        <v>1118</v>
      </c>
      <c r="DI17" s="1192" t="s">
        <v>1117</v>
      </c>
      <c r="DJ17" s="1192" t="s">
        <v>1118</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382</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84</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153EF-A4AC-DA1F-B264-0.D5727B25}"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451</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"УСТЭК"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119</v>
      </c>
      <c r="S8" s="506">
        <v>1</v>
      </c>
    </row>
    <row customHeight="1" ht="15.75">
      <c r="C9" s="177"/>
      <c r="D9" s="712"/>
      <c r="E9" s="2368" t="s">
        <v>107</v>
      </c>
      <c r="F9" s="2369"/>
      <c r="G9" s="817" t="str">
        <f>IF(G8="","",INDEX(DIFFERENTIATION_UNMERGE_VD,MATCH(G8,DIFFERENTIATION_ID_DIFF,0)))</f>
        <v/>
      </c>
      <c r="H9" s="817">
        <f>IF(H8="","",INDEX(DIFFERENTIATION_UNMERGE_VD,MATCH(H8,DIFFERENTIATION_ID_DIFF,0)))</f>
        <v>0</v>
      </c>
      <c r="I9" s="2128" t="s">
        <v>307</v>
      </c>
      <c r="S9" s="506">
        <v>15</v>
      </c>
    </row>
    <row s="1636" customFormat="1" customHeight="1" ht="15.75">
      <c r="A10" s="760"/>
      <c r="C10" s="177"/>
      <c r="D10" s="712"/>
      <c r="E10" s="2368" t="s">
        <v>569</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570</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306</v>
      </c>
      <c r="E12" s="2371"/>
      <c r="F12" s="2371"/>
      <c r="G12" s="888"/>
      <c r="H12" s="888"/>
      <c r="I12" s="2128"/>
      <c r="R12" s="676"/>
      <c r="S12" s="759">
        <v>15</v>
      </c>
    </row>
    <row customHeight="1" ht="35.699999999999996">
      <c r="C13" s="177"/>
      <c r="D13" s="762" t="s">
        <v>90</v>
      </c>
      <c r="E13" s="761" t="s">
        <v>308</v>
      </c>
      <c r="F13" s="761" t="s">
        <v>571</v>
      </c>
      <c r="G13" s="809" t="s">
        <v>309</v>
      </c>
      <c r="H13" s="755" t="s">
        <v>309</v>
      </c>
      <c r="I13" s="2128"/>
      <c r="S13" s="506">
        <v>34</v>
      </c>
    </row>
    <row customHeight="1" ht="15" hidden="1">
      <c r="C14" s="177"/>
      <c r="D14" s="594" t="s">
        <v>111</v>
      </c>
      <c r="E14" s="594" t="s">
        <v>112</v>
      </c>
      <c r="F14" s="594" t="s">
        <v>92</v>
      </c>
      <c r="G14" s="660" t="str">
        <f>G1&amp;".1"</f>
        <v>.1</v>
      </c>
      <c r="H14" s="660" t="str">
        <f>H1&amp;".1"</f>
        <v>4.1</v>
      </c>
      <c r="I14" s="290"/>
      <c r="S14" s="506">
        <v>0</v>
      </c>
    </row>
    <row customHeight="1" ht="15.75">
      <c r="A15" s="506"/>
      <c r="C15" s="527"/>
      <c r="D15" s="522">
        <v>1</v>
      </c>
      <c r="E15" s="1931" t="str">
        <f>TP_P_A</f>
        <v>Количество поданных заявок</v>
      </c>
      <c r="F15" s="522" t="s">
        <v>1119</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1119</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1119</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312</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1120</v>
      </c>
      <c r="E20" s="689"/>
      <c r="F20" s="510"/>
      <c r="G20" s="510"/>
      <c r="H20" s="510"/>
      <c r="I20" s="1764"/>
      <c r="S20" s="506">
        <v>0</v>
      </c>
    </row>
    <row customHeight="1" ht="29.25">
      <c r="C21" s="452"/>
      <c r="D21" s="540" t="s">
        <v>319</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1121</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F84FF2-173D-D007-2A05-0.F264EF}"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"УСТЭК"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306</v>
      </c>
      <c r="E9" s="2210"/>
      <c r="F9" s="2210"/>
      <c r="G9" s="2390" t="s">
        <v>307</v>
      </c>
      <c r="Q9" s="84">
        <v>14</v>
      </c>
    </row>
    <row customHeight="1" ht="24">
      <c r="C10" s="97"/>
      <c r="D10" s="106" t="s">
        <v>90</v>
      </c>
      <c r="E10" s="109" t="s">
        <v>308</v>
      </c>
      <c r="F10" s="109" t="s">
        <v>396</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312</v>
      </c>
      <c r="G12" s="152"/>
      <c r="Q12" s="84">
        <v>62</v>
      </c>
    </row>
    <row customHeight="1" ht="24">
      <c r="A13" s="193"/>
      <c r="C13" s="97"/>
      <c r="D13" s="148" t="s">
        <v>1026</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312</v>
      </c>
      <c r="G13" s="152"/>
      <c r="Q13" s="84">
        <v>23</v>
      </c>
    </row>
    <row customHeight="1" ht="14.699999999999998">
      <c r="A14" s="193"/>
      <c r="C14" s="97"/>
      <c r="D14" s="148" t="s">
        <v>1062</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1122</v>
      </c>
      <c r="F15" s="202"/>
      <c r="G15" s="2172"/>
      <c r="Q15" s="84">
        <v>15</v>
      </c>
    </row>
    <row customHeight="1" ht="14.699999999999998">
      <c r="A16" s="193"/>
      <c r="C16" s="97"/>
      <c r="D16" s="148" t="s">
        <v>1028</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312</v>
      </c>
      <c r="G16" s="338"/>
      <c r="Q16" s="84">
        <v>14</v>
      </c>
    </row>
    <row customHeight="1" ht="14.699999999999998">
      <c r="A17" s="193"/>
      <c r="C17" s="97"/>
      <c r="D17" s="148" t="s">
        <v>1070</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1123</v>
      </c>
      <c r="F18" s="339"/>
      <c r="G18" s="2172"/>
      <c r="I18" s="351"/>
      <c r="J18" s="351"/>
      <c r="Q18" s="343">
        <v>21</v>
      </c>
    </row>
    <row s="1636" customFormat="1" customHeight="1" ht="256.5" hidden="1">
      <c r="A19" s="344"/>
      <c r="B19" s="418"/>
      <c r="C19" s="377"/>
      <c r="D19" s="885" t="s">
        <v>1030</v>
      </c>
      <c r="E19" s="884" t="s">
        <v>1124</v>
      </c>
      <c r="F19" s="386"/>
      <c r="G19" s="338" t="s">
        <v>1125</v>
      </c>
      <c r="I19" s="501"/>
      <c r="J19" s="501"/>
      <c r="Q19" s="759">
        <v>0</v>
      </c>
    </row>
    <row s="1636" customFormat="1" customHeight="1" ht="14.699999999999998">
      <c r="A20" s="344"/>
      <c r="B20" s="147"/>
      <c r="C20" s="308"/>
      <c r="D20" s="886">
        <v>2</v>
      </c>
      <c r="E20" s="331" t="s">
        <v>1126</v>
      </c>
      <c r="F20" s="199" t="s">
        <v>312</v>
      </c>
      <c r="G20" s="338"/>
      <c r="I20" s="351"/>
      <c r="J20" s="351"/>
      <c r="Q20" s="343">
        <v>14</v>
      </c>
    </row>
    <row s="1636" customFormat="1" customHeight="1" ht="18.75" hidden="1">
      <c r="A21" s="344"/>
      <c r="B21" s="147"/>
      <c r="C21" s="308"/>
      <c r="D21" s="334" t="s">
        <v>641</v>
      </c>
      <c r="E21" s="333"/>
      <c r="F21" s="332"/>
      <c r="G21" s="342"/>
      <c r="H21" s="335"/>
      <c r="I21" s="351"/>
      <c r="J21" s="351"/>
      <c r="Q21" s="343">
        <v>0</v>
      </c>
    </row>
    <row customHeight="1" ht="15.75">
      <c r="A22" s="193"/>
      <c r="C22" s="97"/>
      <c r="D22" s="110"/>
      <c r="E22" s="204" t="s">
        <v>328</v>
      </c>
      <c r="F22" s="339"/>
      <c r="G22" s="340"/>
      <c r="Q22" s="84">
        <v>15</v>
      </c>
    </row>
    <row s="1636" customFormat="1" customHeight="1" ht="22.5" hidden="1">
      <c r="A23" s="344"/>
      <c r="B23" s="1161"/>
      <c r="C23" s="377"/>
      <c r="D23" s="1674" t="s">
        <v>112</v>
      </c>
      <c r="E23" s="198" t="s">
        <v>1127</v>
      </c>
      <c r="F23" s="1671" t="s">
        <v>312</v>
      </c>
      <c r="G23" s="346"/>
      <c r="I23" s="1625"/>
      <c r="J23" s="1625"/>
      <c r="Q23" s="1632">
        <v>0</v>
      </c>
    </row>
    <row s="1636" customFormat="1" customHeight="1" ht="14.25" hidden="1">
      <c r="A24" s="344"/>
      <c r="B24" s="1161"/>
      <c r="C24" s="377"/>
      <c r="D24" s="1674" t="s">
        <v>713</v>
      </c>
      <c r="E24" s="1673" t="s">
        <v>1128</v>
      </c>
      <c r="F24" s="1671" t="s">
        <v>312</v>
      </c>
      <c r="G24" s="338"/>
      <c r="I24" s="1625"/>
      <c r="J24" s="1625"/>
      <c r="Q24" s="1632">
        <v>0</v>
      </c>
    </row>
    <row s="1636" customFormat="1" customHeight="1" ht="14.25" hidden="1">
      <c r="A25" s="344"/>
      <c r="B25" s="1161"/>
      <c r="C25" s="377"/>
      <c r="D25" s="1674" t="s">
        <v>716</v>
      </c>
      <c r="E25" s="196"/>
      <c r="F25" s="386"/>
      <c r="G25" s="2170" t="s">
        <v>1129</v>
      </c>
      <c r="I25" s="1625"/>
      <c r="J25" s="1625"/>
      <c r="Q25" s="1632">
        <v>0</v>
      </c>
    </row>
    <row s="1636" customFormat="1" customHeight="1" ht="22.5" hidden="1">
      <c r="A26" s="344"/>
      <c r="B26" s="1161"/>
      <c r="C26" s="377"/>
      <c r="D26" s="348"/>
      <c r="E26" s="350" t="s">
        <v>1130</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A01DD3-D24C-91DB-BB44-0.5CFE75}" mc:Ignorable="x14ac xr xr2 xr3">
  <sheetPr>
    <tabColor theme="6" tint="0.4"/>
  </sheetPr>
  <dimension ref="A1:M43"/>
  <sheetViews>
    <sheetView topLeftCell="C13" showGridLines="0" zoomScale="90" workbookViewId="0" tabSelected="1">
      <selection activeCell="H27" sqref="H27"/>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451</v>
      </c>
      <c r="D2" s="1674"/>
      <c r="E2" s="200"/>
      <c r="F2" s="1671"/>
      <c r="G2" s="1671" t="s">
        <v>312</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451</v>
      </c>
      <c r="D4" s="1674"/>
      <c r="E4" s="206" t="s">
        <v>1131</v>
      </c>
      <c r="F4" s="1671"/>
      <c r="G4" s="258"/>
      <c r="H4" s="1671" t="s">
        <v>312</v>
      </c>
      <c r="K4" s="1625"/>
      <c r="L4" s="1625"/>
      <c r="M4" s="1632">
        <v>0</v>
      </c>
    </row>
    <row s="1636" customFormat="1" customHeight="1" ht="14.25" hidden="1">
      <c r="A5" s="1363"/>
      <c r="B5" s="1161"/>
      <c r="C5" s="345"/>
      <c r="K5" s="1625"/>
      <c r="L5" s="1625"/>
      <c r="M5" s="1632">
        <v>0</v>
      </c>
    </row>
    <row s="1636" customFormat="1" customHeight="1" ht="18.75" hidden="1">
      <c r="A6" s="1684"/>
      <c r="B6" s="1161"/>
      <c r="C6" s="1731" t="s">
        <v>451</v>
      </c>
      <c r="D6" s="1674"/>
      <c r="E6" s="207" t="s">
        <v>1132</v>
      </c>
      <c r="F6" s="1671"/>
      <c r="G6" s="258"/>
      <c r="H6" s="1671" t="s">
        <v>312</v>
      </c>
      <c r="K6" s="1625"/>
      <c r="L6" s="1625"/>
      <c r="M6" s="1632">
        <v>0</v>
      </c>
    </row>
    <row s="1636" customFormat="1" customHeight="1" ht="14.25" hidden="1">
      <c r="A7" s="1363"/>
      <c r="B7" s="1161"/>
      <c r="C7" s="345"/>
      <c r="K7" s="1625"/>
      <c r="L7" s="1625"/>
      <c r="M7" s="1632">
        <v>0</v>
      </c>
    </row>
    <row s="1636" customFormat="1" customHeight="1" ht="18.75" hidden="1">
      <c r="A8" s="1684"/>
      <c r="B8" s="1161"/>
      <c r="C8" s="1731" t="s">
        <v>451</v>
      </c>
      <c r="D8" s="1674"/>
      <c r="E8" s="207" t="s">
        <v>1133</v>
      </c>
      <c r="F8" s="1671"/>
      <c r="G8" s="258"/>
      <c r="H8" s="1671" t="s">
        <v>312</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451</v>
      </c>
      <c r="D10" s="1674"/>
      <c r="E10" s="207" t="s">
        <v>1134</v>
      </c>
      <c r="F10" s="1671"/>
      <c r="G10" s="1675"/>
      <c r="H10" s="1671" t="s">
        <v>312</v>
      </c>
      <c r="K10" s="1625"/>
      <c r="L10" s="1625" t="s">
        <v>1135</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"УСТЭК"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306</v>
      </c>
      <c r="E18" s="2210"/>
      <c r="F18" s="2210"/>
      <c r="G18" s="2210"/>
      <c r="H18" s="2210"/>
      <c r="I18" s="2390" t="s">
        <v>307</v>
      </c>
      <c r="M18" s="84">
        <v>21</v>
      </c>
    </row>
    <row customHeight="1" ht="22.049999999999997">
      <c r="C19" s="97"/>
      <c r="D19" s="106" t="s">
        <v>90</v>
      </c>
      <c r="E19" s="109" t="s">
        <v>308</v>
      </c>
      <c r="F19" s="109"/>
      <c r="G19" s="109" t="s">
        <v>309</v>
      </c>
      <c r="H19" s="109" t="s">
        <v>396</v>
      </c>
      <c r="I19" s="2390"/>
      <c r="M19" s="84">
        <v>21</v>
      </c>
    </row>
    <row customHeight="1" ht="12" hidden="1">
      <c r="C20" s="97"/>
      <c r="D20" s="88"/>
      <c r="E20" s="88"/>
      <c r="F20" s="88"/>
      <c r="G20" s="88"/>
      <c r="H20" s="88"/>
      <c r="I20" s="88"/>
      <c r="M20" s="84">
        <v>0</v>
      </c>
    </row>
    <row customHeight="1" ht="14.699999999999998">
      <c r="A21" s="1684"/>
      <c r="C21" s="97"/>
      <c r="D21" s="148">
        <v>1</v>
      </c>
      <c r="E21" s="2462" t="s">
        <v>1136</v>
      </c>
      <c r="F21" s="2462"/>
      <c r="G21" s="2462"/>
      <c r="H21" s="2462"/>
      <c r="I21" s="209"/>
      <c r="M21" s="84">
        <v>14</v>
      </c>
    </row>
    <row customHeight="1" ht="21">
      <c r="A22" s="1684"/>
      <c r="C22" s="97"/>
      <c r="D22" s="148" t="s">
        <v>1026</v>
      </c>
      <c r="E22" s="195" t="s">
        <v>1137</v>
      </c>
      <c r="F22" s="199"/>
      <c r="G22" s="1738">
        <v>43101</v>
      </c>
      <c r="H22" s="199" t="s">
        <v>312</v>
      </c>
      <c r="I22" s="152" t="s">
        <v>1138</v>
      </c>
      <c r="M22" s="84">
        <v>20</v>
      </c>
    </row>
    <row customHeight="1" ht="60">
      <c r="A23" s="1684"/>
      <c r="C23" s="97"/>
      <c r="D23" s="148" t="s">
        <v>1028</v>
      </c>
      <c r="E23" s="195" t="s">
        <v>1139</v>
      </c>
      <c r="F23" s="199"/>
      <c r="G23" s="2724" t="s">
        <v>1140</v>
      </c>
      <c r="H23" s="2725" t="s">
        <v>1141</v>
      </c>
      <c r="I23" s="259" t="s">
        <v>1142</v>
      </c>
      <c r="M23" s="84">
        <v>57</v>
      </c>
    </row>
    <row customHeight="1" ht="35.55554707845052">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312</v>
      </c>
      <c r="H24" s="2725" t="s">
        <v>1143</v>
      </c>
      <c r="I24" s="260" t="s">
        <v>636</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5">
      <c r="A26" s="1684"/>
      <c r="C26" s="97"/>
      <c r="D26" s="148" t="s">
        <v>330</v>
      </c>
      <c r="E26" s="200" t="s">
        <v>1144</v>
      </c>
      <c r="F26" s="199"/>
      <c r="G26" s="199" t="s">
        <v>312</v>
      </c>
      <c r="H26" s="2725" t="s">
        <v>1145</v>
      </c>
      <c r="I26" s="2170" t="s">
        <v>1146</v>
      </c>
      <c r="M26" s="84">
        <v>14</v>
      </c>
    </row>
    <row customHeight="1" ht="15.75">
      <c r="A27" s="1684" t="s">
        <v>111</v>
      </c>
      <c r="C27" s="97"/>
      <c r="D27" s="110"/>
      <c r="E27" s="204" t="s">
        <v>328</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758</v>
      </c>
      <c r="E29" s="206" t="s">
        <v>1131</v>
      </c>
      <c r="F29" s="199"/>
      <c r="G29" s="258" t="s">
        <v>1147</v>
      </c>
      <c r="H29" s="199" t="s">
        <v>312</v>
      </c>
      <c r="I29" s="2170" t="s">
        <v>1148</v>
      </c>
      <c r="M29" s="84">
        <v>20</v>
      </c>
    </row>
    <row customHeight="1" ht="15.75">
      <c r="A30" s="1684" t="s">
        <v>112</v>
      </c>
      <c r="C30" s="97"/>
      <c r="D30" s="110"/>
      <c r="E30" s="204" t="s">
        <v>328</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319</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5">
      <c r="A33" s="1684"/>
      <c r="C33" s="97"/>
      <c r="D33" s="148" t="s">
        <v>1149</v>
      </c>
      <c r="E33" s="207" t="s">
        <v>1132</v>
      </c>
      <c r="F33" s="199"/>
      <c r="G33" s="258" t="s">
        <v>1150</v>
      </c>
      <c r="H33" s="199" t="s">
        <v>312</v>
      </c>
      <c r="I33" s="2170" t="s">
        <v>1151</v>
      </c>
      <c r="M33" s="84">
        <v>14</v>
      </c>
    </row>
    <row customHeight="1" ht="15.75">
      <c r="A34" s="1684" t="s">
        <v>92</v>
      </c>
      <c r="C34" s="97"/>
      <c r="D34" s="110"/>
      <c r="E34" s="205" t="s">
        <v>328</v>
      </c>
      <c r="F34" s="201"/>
      <c r="G34" s="201"/>
      <c r="H34" s="202"/>
      <c r="I34" s="2172"/>
      <c r="M34" s="84">
        <v>15</v>
      </c>
    </row>
    <row customHeight="1" ht="25.2">
      <c r="A35" s="1684"/>
      <c r="C35" s="97"/>
      <c r="D35" s="148" t="s">
        <v>886</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5">
      <c r="A36" s="1684"/>
      <c r="C36" s="97"/>
      <c r="D36" s="148" t="s">
        <v>1152</v>
      </c>
      <c r="E36" s="207" t="s">
        <v>1133</v>
      </c>
      <c r="F36" s="199"/>
      <c r="G36" s="258" t="s">
        <v>1153</v>
      </c>
      <c r="H36" s="199" t="s">
        <v>312</v>
      </c>
      <c r="I36" s="2144" t="s">
        <v>1154</v>
      </c>
      <c r="M36" s="84">
        <v>14</v>
      </c>
    </row>
    <row customHeight="1" ht="15.75">
      <c r="A37" s="1684" t="s">
        <v>93</v>
      </c>
      <c r="C37" s="97"/>
      <c r="D37" s="110"/>
      <c r="E37" s="205" t="s">
        <v>328</v>
      </c>
      <c r="F37" s="201"/>
      <c r="G37" s="201"/>
      <c r="H37" s="202"/>
      <c r="I37" s="2144"/>
      <c r="M37" s="84">
        <v>15</v>
      </c>
    </row>
    <row customHeight="1" ht="27.299999999999997">
      <c r="A38" s="1684"/>
      <c r="C38" s="97"/>
      <c r="D38" s="148" t="s">
        <v>887</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5">
      <c r="A39" s="1684"/>
      <c r="C39" s="97"/>
      <c r="D39" s="148" t="s">
        <v>888</v>
      </c>
      <c r="E39" s="207" t="s">
        <v>1134</v>
      </c>
      <c r="F39" s="199"/>
      <c r="G39" s="208" t="s">
        <v>1155</v>
      </c>
      <c r="H39" s="199" t="s">
        <v>312</v>
      </c>
      <c r="I39" s="2170" t="s">
        <v>1156</v>
      </c>
      <c r="L39" s="156" t="s">
        <v>1135</v>
      </c>
      <c r="M39" s="84">
        <v>14</v>
      </c>
    </row>
    <row customHeight="1" ht="15.75">
      <c r="A40" s="1684" t="s">
        <v>113</v>
      </c>
      <c r="C40" s="97"/>
      <c r="D40" s="110"/>
      <c r="E40" s="205" t="s">
        <v>328</v>
      </c>
      <c r="F40" s="201"/>
      <c r="G40" s="201"/>
      <c r="H40" s="202"/>
      <c r="I40" s="2172"/>
      <c r="M40" s="84">
        <v>15</v>
      </c>
    </row>
    <row s="1824" customFormat="1" customHeight="1" ht="3">
      <c r="A41" s="1684"/>
      <c r="K41" s="197"/>
      <c r="L41" s="197"/>
      <c r="M41" s="141">
        <v>3</v>
      </c>
    </row>
    <row customHeight="1" ht="26.25">
      <c r="D42" s="1682" t="s">
        <v>808</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84</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G23" r:id="rId2" xr:uid="{9CBF944B-D1C7-0B4A-546B-0.ECD32EF7}"/>
    <hyperlink ref="H23" r:id="rId3" xr:uid="{E6513651-88FB-E7EA-0D1B-0.3211B9}"/>
    <hyperlink ref="H24" r:id="rId4" xr:uid="{.DFC4232-F5BF-8A54-FBB2-0.3F0E4354}"/>
    <hyperlink ref="H26" r:id="rId5" xr:uid="{8391416D-E072-A5FE-EFA8-0.04370EEB}"/>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8C44EA-7E2C-BEA9-902F-0.52387701}"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157</v>
      </c>
      <c r="B2" s="1781" t="s">
        <v>158</v>
      </c>
      <c r="C2" s="370"/>
      <c r="D2" s="345"/>
      <c r="E2" s="1032"/>
      <c r="F2" s="1032"/>
      <c r="G2" s="2428" t="str">
        <f>INDEX(PT_DIFFERENTIATION_NTAR,MATCH(B2,PT_DIFFERENTIATION_NTAR_ID,0))</f>
        <v/>
      </c>
      <c r="H2" s="1865"/>
      <c r="I2" s="1740"/>
      <c r="J2" s="1774"/>
      <c r="K2" s="1866"/>
      <c r="L2" s="1865" t="s">
        <v>312</v>
      </c>
      <c r="M2" s="1876"/>
      <c r="N2" s="335"/>
      <c r="O2" s="1625"/>
      <c r="P2" s="1625"/>
      <c r="AH2" s="1632">
        <v>0</v>
      </c>
    </row>
    <row s="1636" customFormat="1" customHeight="1" ht="18.75" hidden="1">
      <c r="A3" s="1781"/>
      <c r="B3" s="1781"/>
      <c r="C3" s="370" t="s">
        <v>1157</v>
      </c>
      <c r="D3" s="345"/>
      <c r="E3" s="1032"/>
      <c r="F3" s="1032"/>
      <c r="G3" s="2428"/>
      <c r="H3" s="1501"/>
      <c r="I3" s="652" t="s">
        <v>1158</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157</v>
      </c>
      <c r="B5" s="1781" t="s">
        <v>158</v>
      </c>
      <c r="C5" s="370"/>
      <c r="D5" s="345"/>
      <c r="E5" s="1032"/>
      <c r="F5" s="1032"/>
      <c r="G5" s="2428" t="str">
        <f>INDEX(PT_DIFFERENTIATION_NTAR,MATCH(B5,PT_DIFFERENTIATION_NTAR_ID,0))</f>
        <v/>
      </c>
      <c r="H5" s="1865"/>
      <c r="I5" s="1740"/>
      <c r="J5" s="1774"/>
      <c r="K5" s="1779"/>
      <c r="L5" s="1865" t="s">
        <v>312</v>
      </c>
      <c r="M5" s="1876"/>
      <c r="N5" s="335"/>
      <c r="O5" s="1625"/>
      <c r="P5" s="1625"/>
      <c r="AH5" s="1632">
        <v>0</v>
      </c>
    </row>
    <row s="1636" customFormat="1" customHeight="1" ht="18.75" hidden="1">
      <c r="A6" s="1781"/>
      <c r="B6" s="1781"/>
      <c r="C6" s="370" t="s">
        <v>1159</v>
      </c>
      <c r="D6" s="345"/>
      <c r="E6" s="1032"/>
      <c r="F6" s="1032"/>
      <c r="G6" s="2428"/>
      <c r="H6" s="1501"/>
      <c r="I6" s="652" t="s">
        <v>1158</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312</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312</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46009</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417/01-21</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306</v>
      </c>
      <c r="F19" s="2210"/>
      <c r="G19" s="2210"/>
      <c r="H19" s="2210"/>
      <c r="I19" s="2210"/>
      <c r="J19" s="2210"/>
      <c r="K19" s="2210"/>
      <c r="L19" s="2210"/>
      <c r="M19" s="2390" t="s">
        <v>307</v>
      </c>
      <c r="AH19" s="375">
        <v>21</v>
      </c>
    </row>
    <row customHeight="1" ht="22.049999999999997">
      <c r="D20" s="377"/>
      <c r="E20" s="2278" t="s">
        <v>90</v>
      </c>
      <c r="F20" s="2225" t="s">
        <v>124</v>
      </c>
      <c r="G20" s="2225" t="s">
        <v>125</v>
      </c>
      <c r="H20" s="2387" t="s">
        <v>1160</v>
      </c>
      <c r="I20" s="2388"/>
      <c r="J20" s="2434"/>
      <c r="K20" s="2225" t="s">
        <v>309</v>
      </c>
      <c r="L20" s="2225" t="s">
        <v>396</v>
      </c>
      <c r="M20" s="2390"/>
      <c r="AH20" s="375">
        <v>21</v>
      </c>
    </row>
    <row customHeight="1" ht="22.049999999999997">
      <c r="D21" s="377"/>
      <c r="E21" s="2280"/>
      <c r="F21" s="2226"/>
      <c r="G21" s="2226"/>
      <c r="H21" s="2219" t="s">
        <v>1161</v>
      </c>
      <c r="I21" s="2221"/>
      <c r="J21" s="109" t="s">
        <v>1162</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111</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312</v>
      </c>
      <c r="L23" s="2462"/>
      <c r="M23" s="1770"/>
      <c r="N23" s="335"/>
      <c r="AH23" s="375">
        <v>19</v>
      </c>
    </row>
    <row customHeight="1" ht="60.75" hidden="1">
      <c r="A24" s="1781" t="s">
        <v>157</v>
      </c>
      <c r="B24" s="1781" t="s">
        <v>158</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312</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1157</v>
      </c>
      <c r="D25" s="2467"/>
      <c r="E25" s="2205"/>
      <c r="F25" s="2471"/>
      <c r="G25" s="2428"/>
      <c r="H25" s="1501"/>
      <c r="I25" s="652" t="s">
        <v>1158</v>
      </c>
      <c r="J25" s="572"/>
      <c r="K25" s="1501"/>
      <c r="L25" s="215"/>
      <c r="M25" s="2171"/>
      <c r="N25" s="335"/>
      <c r="O25" s="1625"/>
      <c r="P25" s="1625"/>
      <c r="AH25" s="1632">
        <v>0</v>
      </c>
    </row>
    <row customHeight="1" ht="0.75" hidden="1">
      <c r="A26" s="1781"/>
      <c r="B26" s="1781"/>
      <c r="C26" s="370" t="s">
        <v>1163</v>
      </c>
      <c r="D26" s="2467"/>
      <c r="E26" s="2205"/>
      <c r="F26" s="2384"/>
      <c r="G26" s="401"/>
      <c r="H26" s="1501"/>
      <c r="I26" s="396"/>
      <c r="J26" s="350"/>
      <c r="K26" s="1501"/>
      <c r="L26" s="202"/>
      <c r="M26" s="2171"/>
      <c r="N26" s="335"/>
      <c r="AH26" s="375">
        <v>0</v>
      </c>
    </row>
    <row s="1636" customFormat="1" customHeight="1" ht="45" hidden="1">
      <c r="A27" s="1781" t="s">
        <v>165</v>
      </c>
      <c r="B27" s="1781" t="s">
        <v>166</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Тарифы на тепловую энергию (мощность), поставляемую потребителям г. Тюмени на 2026-2030 годы</v>
      </c>
      <c r="H27" s="1863"/>
      <c r="I27" s="1740"/>
      <c r="J27" s="1774"/>
      <c r="K27" s="1866"/>
      <c r="L27" s="1863" t="s">
        <v>312</v>
      </c>
      <c r="M27" s="2171"/>
      <c r="N27" s="335"/>
      <c r="O27" s="1625"/>
      <c r="P27" s="1625"/>
      <c r="AH27" s="1632">
        <v>0</v>
      </c>
    </row>
    <row s="1636" customFormat="1" customHeight="1" ht="18.75" hidden="1">
      <c r="A28" s="1781"/>
      <c r="B28" s="1781"/>
      <c r="C28" s="370" t="s">
        <v>1157</v>
      </c>
      <c r="D28" s="2463"/>
      <c r="E28" s="2464"/>
      <c r="F28" s="2465"/>
      <c r="G28" s="2428"/>
      <c r="H28" s="1501"/>
      <c r="I28" s="652" t="s">
        <v>1158</v>
      </c>
      <c r="J28" s="572"/>
      <c r="K28" s="1501"/>
      <c r="L28" s="215"/>
      <c r="M28" s="2171"/>
      <c r="N28" s="335"/>
      <c r="O28" s="1625"/>
      <c r="P28" s="1625"/>
      <c r="AH28" s="1632">
        <v>0</v>
      </c>
    </row>
    <row s="1636" customFormat="1" customHeight="1" ht="0.75" hidden="1">
      <c r="A29" s="1781"/>
      <c r="B29" s="1781"/>
      <c r="C29" s="370" t="s">
        <v>1163</v>
      </c>
      <c r="D29" s="2463"/>
      <c r="E29" s="2205"/>
      <c r="F29" s="2384"/>
      <c r="G29" s="401"/>
      <c r="H29" s="1501"/>
      <c r="I29" s="652"/>
      <c r="J29" s="572"/>
      <c r="K29" s="1501"/>
      <c r="L29" s="215"/>
      <c r="M29" s="2171"/>
      <c r="N29" s="335"/>
      <c r="O29" s="1625"/>
      <c r="P29" s="1625"/>
      <c r="AH29" s="1632">
        <v>0</v>
      </c>
    </row>
    <row s="1636" customFormat="1" customHeight="1" ht="45" hidden="1">
      <c r="A30" s="1781" t="s">
        <v>175</v>
      </c>
      <c r="B30" s="1781" t="s">
        <v>176</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312</v>
      </c>
      <c r="M30" s="2171"/>
      <c r="N30" s="335"/>
      <c r="O30" s="1625"/>
      <c r="P30" s="1625"/>
      <c r="AH30" s="1632">
        <v>0</v>
      </c>
    </row>
    <row s="1636" customFormat="1" customHeight="1" ht="18.75" hidden="1">
      <c r="A31" s="1781"/>
      <c r="B31" s="1781"/>
      <c r="C31" s="370" t="s">
        <v>1157</v>
      </c>
      <c r="D31" s="2463"/>
      <c r="E31" s="2205"/>
      <c r="F31" s="2384"/>
      <c r="G31" s="2428"/>
      <c r="H31" s="1501"/>
      <c r="I31" s="652" t="s">
        <v>1158</v>
      </c>
      <c r="J31" s="572"/>
      <c r="K31" s="1501"/>
      <c r="L31" s="215"/>
      <c r="M31" s="2171"/>
      <c r="N31" s="335"/>
      <c r="O31" s="1625"/>
      <c r="P31" s="1625"/>
      <c r="AH31" s="1632">
        <v>0</v>
      </c>
    </row>
    <row s="1636" customFormat="1" customHeight="1" ht="0.75" hidden="1">
      <c r="A32" s="1781"/>
      <c r="B32" s="1781"/>
      <c r="C32" s="370" t="s">
        <v>1163</v>
      </c>
      <c r="D32" s="2463"/>
      <c r="E32" s="2205"/>
      <c r="F32" s="2384"/>
      <c r="G32" s="401"/>
      <c r="H32" s="1501"/>
      <c r="I32" s="652"/>
      <c r="J32" s="572"/>
      <c r="K32" s="1501"/>
      <c r="L32" s="215"/>
      <c r="M32" s="2171"/>
      <c r="N32" s="335"/>
      <c r="O32" s="1625"/>
      <c r="P32" s="1625"/>
      <c r="AH32" s="1632">
        <v>0</v>
      </c>
    </row>
    <row s="1636" customFormat="1" customHeight="1" ht="45" hidden="1">
      <c r="A33" s="1781" t="s">
        <v>181</v>
      </c>
      <c r="B33" s="1781" t="s">
        <v>182</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312</v>
      </c>
      <c r="M33" s="2171"/>
      <c r="N33" s="335"/>
      <c r="O33" s="1625"/>
      <c r="P33" s="1625"/>
      <c r="AH33" s="1632">
        <v>0</v>
      </c>
    </row>
    <row s="1636" customFormat="1" customHeight="1" ht="18.75" hidden="1">
      <c r="A34" s="1781"/>
      <c r="B34" s="1781"/>
      <c r="C34" s="370" t="s">
        <v>1157</v>
      </c>
      <c r="D34" s="2463"/>
      <c r="E34" s="2205"/>
      <c r="F34" s="2384"/>
      <c r="G34" s="2428"/>
      <c r="H34" s="1501"/>
      <c r="I34" s="652" t="s">
        <v>1158</v>
      </c>
      <c r="J34" s="572"/>
      <c r="K34" s="1501"/>
      <c r="L34" s="215"/>
      <c r="M34" s="2171"/>
      <c r="N34" s="335"/>
      <c r="O34" s="1625"/>
      <c r="P34" s="1625"/>
      <c r="AH34" s="1632">
        <v>0</v>
      </c>
    </row>
    <row s="1636" customFormat="1" customHeight="1" ht="0.75" hidden="1">
      <c r="A35" s="1781"/>
      <c r="B35" s="1781"/>
      <c r="C35" s="370" t="s">
        <v>1163</v>
      </c>
      <c r="D35" s="2463"/>
      <c r="E35" s="2205"/>
      <c r="F35" s="2384"/>
      <c r="G35" s="401"/>
      <c r="H35" s="1501"/>
      <c r="I35" s="652"/>
      <c r="J35" s="572"/>
      <c r="K35" s="1501"/>
      <c r="L35" s="215"/>
      <c r="M35" s="2171"/>
      <c r="N35" s="335"/>
      <c r="O35" s="1625"/>
      <c r="P35" s="1625"/>
      <c r="AH35" s="1632">
        <v>0</v>
      </c>
    </row>
    <row s="1636" customFormat="1" customHeight="1" ht="18.75" hidden="1">
      <c r="A36" s="1781" t="s">
        <v>187</v>
      </c>
      <c r="B36" s="1781" t="s">
        <v>188</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312</v>
      </c>
      <c r="M36" s="2171"/>
      <c r="N36" s="335"/>
      <c r="O36" s="1625"/>
      <c r="P36" s="1625"/>
      <c r="AH36" s="1632">
        <v>0</v>
      </c>
    </row>
    <row s="1636" customFormat="1" customHeight="1" ht="18.75" hidden="1">
      <c r="A37" s="1781"/>
      <c r="B37" s="1781"/>
      <c r="C37" s="370" t="s">
        <v>1157</v>
      </c>
      <c r="D37" s="2463"/>
      <c r="E37" s="2205"/>
      <c r="F37" s="2384"/>
      <c r="G37" s="2428"/>
      <c r="H37" s="1501"/>
      <c r="I37" s="652" t="s">
        <v>1158</v>
      </c>
      <c r="J37" s="572"/>
      <c r="K37" s="1501"/>
      <c r="L37" s="215"/>
      <c r="M37" s="2171"/>
      <c r="N37" s="335"/>
      <c r="O37" s="1625"/>
      <c r="P37" s="1625"/>
      <c r="AH37" s="1632">
        <v>0</v>
      </c>
    </row>
    <row s="1636" customFormat="1" customHeight="1" ht="0.75" hidden="1">
      <c r="A38" s="1781"/>
      <c r="B38" s="1781"/>
      <c r="C38" s="370" t="s">
        <v>1163</v>
      </c>
      <c r="D38" s="2463"/>
      <c r="E38" s="2205"/>
      <c r="F38" s="2384"/>
      <c r="G38" s="401"/>
      <c r="H38" s="1501"/>
      <c r="I38" s="652"/>
      <c r="J38" s="572"/>
      <c r="K38" s="1501"/>
      <c r="L38" s="215"/>
      <c r="M38" s="2171"/>
      <c r="N38" s="335"/>
      <c r="O38" s="1625"/>
      <c r="P38" s="1625"/>
      <c r="AH38" s="1632">
        <v>0</v>
      </c>
    </row>
    <row s="1636" customFormat="1" customHeight="1" ht="18.75" hidden="1">
      <c r="A39" s="1781" t="s">
        <v>193</v>
      </c>
      <c r="B39" s="1781" t="s">
        <v>194</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312</v>
      </c>
      <c r="M39" s="2171"/>
      <c r="N39" s="335"/>
      <c r="O39" s="1625"/>
      <c r="P39" s="1625"/>
      <c r="AH39" s="1632">
        <v>0</v>
      </c>
    </row>
    <row s="1636" customFormat="1" customHeight="1" ht="18.75" hidden="1">
      <c r="A40" s="1781"/>
      <c r="B40" s="1781"/>
      <c r="C40" s="370" t="s">
        <v>1157</v>
      </c>
      <c r="D40" s="2463"/>
      <c r="E40" s="2205"/>
      <c r="F40" s="2384"/>
      <c r="G40" s="2428"/>
      <c r="H40" s="1501"/>
      <c r="I40" s="652" t="s">
        <v>1158</v>
      </c>
      <c r="J40" s="572"/>
      <c r="K40" s="1501"/>
      <c r="L40" s="215"/>
      <c r="M40" s="2171"/>
      <c r="N40" s="335"/>
      <c r="O40" s="1625"/>
      <c r="P40" s="1625"/>
      <c r="AH40" s="1632">
        <v>0</v>
      </c>
    </row>
    <row s="1636" customFormat="1" customHeight="1" ht="0.75" hidden="1">
      <c r="A41" s="1781"/>
      <c r="B41" s="1781"/>
      <c r="C41" s="370" t="s">
        <v>1163</v>
      </c>
      <c r="D41" s="2463"/>
      <c r="E41" s="2205"/>
      <c r="F41" s="2384"/>
      <c r="G41" s="401"/>
      <c r="H41" s="1501"/>
      <c r="I41" s="652"/>
      <c r="J41" s="572"/>
      <c r="K41" s="1501"/>
      <c r="L41" s="215"/>
      <c r="M41" s="2171"/>
      <c r="N41" s="335"/>
      <c r="O41" s="1625"/>
      <c r="P41" s="1625"/>
      <c r="AH41" s="1632">
        <v>0</v>
      </c>
    </row>
    <row s="1636" customFormat="1" customHeight="1" ht="18.75" hidden="1">
      <c r="A42" s="1781" t="s">
        <v>199</v>
      </c>
      <c r="B42" s="1781" t="s">
        <v>200</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312</v>
      </c>
      <c r="M42" s="2171"/>
      <c r="N42" s="335"/>
      <c r="O42" s="1625"/>
      <c r="P42" s="1625"/>
      <c r="AH42" s="1632">
        <v>0</v>
      </c>
    </row>
    <row s="1636" customFormat="1" customHeight="1" ht="18.75" hidden="1">
      <c r="A43" s="1781"/>
      <c r="B43" s="1781"/>
      <c r="C43" s="370" t="s">
        <v>1157</v>
      </c>
      <c r="D43" s="2463"/>
      <c r="E43" s="2205"/>
      <c r="F43" s="2384"/>
      <c r="G43" s="2428"/>
      <c r="H43" s="1501"/>
      <c r="I43" s="652" t="s">
        <v>1158</v>
      </c>
      <c r="J43" s="572"/>
      <c r="K43" s="1501"/>
      <c r="L43" s="215"/>
      <c r="M43" s="2171"/>
      <c r="N43" s="335"/>
      <c r="O43" s="1625"/>
      <c r="P43" s="1625"/>
      <c r="AH43" s="1632">
        <v>0</v>
      </c>
    </row>
    <row s="1636" customFormat="1" customHeight="1" ht="0.75" hidden="1">
      <c r="A44" s="1781"/>
      <c r="B44" s="1781"/>
      <c r="C44" s="370" t="s">
        <v>1163</v>
      </c>
      <c r="D44" s="2463"/>
      <c r="E44" s="2205"/>
      <c r="F44" s="2384"/>
      <c r="G44" s="401"/>
      <c r="H44" s="1501"/>
      <c r="I44" s="652"/>
      <c r="J44" s="572"/>
      <c r="K44" s="1501"/>
      <c r="L44" s="215"/>
      <c r="M44" s="2171"/>
      <c r="N44" s="335"/>
      <c r="O44" s="1625"/>
      <c r="P44" s="1625"/>
      <c r="AH44" s="1632">
        <v>0</v>
      </c>
    </row>
    <row s="1636" customFormat="1" customHeight="1" ht="18.75" hidden="1">
      <c r="A45" s="1781" t="s">
        <v>205</v>
      </c>
      <c r="B45" s="1781" t="s">
        <v>206</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312</v>
      </c>
      <c r="M45" s="2171"/>
      <c r="N45" s="335"/>
      <c r="O45" s="1625"/>
      <c r="P45" s="1625"/>
      <c r="AH45" s="1632">
        <v>0</v>
      </c>
    </row>
    <row s="1636" customFormat="1" customHeight="1" ht="18.75" hidden="1">
      <c r="A46" s="1781"/>
      <c r="B46" s="1781"/>
      <c r="C46" s="370" t="s">
        <v>1157</v>
      </c>
      <c r="D46" s="2463"/>
      <c r="E46" s="2205"/>
      <c r="F46" s="2384"/>
      <c r="G46" s="2428"/>
      <c r="H46" s="1501"/>
      <c r="I46" s="652" t="s">
        <v>1158</v>
      </c>
      <c r="J46" s="572"/>
      <c r="K46" s="1501"/>
      <c r="L46" s="215"/>
      <c r="M46" s="2171"/>
      <c r="N46" s="335"/>
      <c r="O46" s="1625"/>
      <c r="P46" s="1625"/>
      <c r="AH46" s="1632">
        <v>0</v>
      </c>
    </row>
    <row s="1636" customFormat="1" customHeight="1" ht="0.75" hidden="1">
      <c r="A47" s="1781"/>
      <c r="B47" s="1781"/>
      <c r="C47" s="370" t="s">
        <v>1163</v>
      </c>
      <c r="D47" s="2463"/>
      <c r="E47" s="2205"/>
      <c r="F47" s="2384"/>
      <c r="G47" s="401"/>
      <c r="H47" s="1501"/>
      <c r="I47" s="652"/>
      <c r="J47" s="572"/>
      <c r="K47" s="1501"/>
      <c r="L47" s="215"/>
      <c r="M47" s="2171"/>
      <c r="N47" s="335"/>
      <c r="O47" s="1625"/>
      <c r="P47" s="1625"/>
      <c r="AH47" s="1632">
        <v>0</v>
      </c>
    </row>
    <row s="1636" customFormat="1" customHeight="1" ht="18.75" hidden="1">
      <c r="A48" s="1781" t="s">
        <v>211</v>
      </c>
      <c r="B48" s="1781" t="s">
        <v>212</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312</v>
      </c>
      <c r="M48" s="2171"/>
      <c r="N48" s="335"/>
      <c r="O48" s="1625"/>
      <c r="P48" s="1625"/>
      <c r="AH48" s="1632">
        <v>0</v>
      </c>
    </row>
    <row s="1636" customFormat="1" customHeight="1" ht="18.75" hidden="1">
      <c r="A49" s="1781"/>
      <c r="B49" s="1781"/>
      <c r="C49" s="370" t="s">
        <v>1157</v>
      </c>
      <c r="D49" s="2463"/>
      <c r="E49" s="2205"/>
      <c r="F49" s="2384"/>
      <c r="G49" s="2428"/>
      <c r="H49" s="1501"/>
      <c r="I49" s="652" t="s">
        <v>1158</v>
      </c>
      <c r="J49" s="572"/>
      <c r="K49" s="1501"/>
      <c r="L49" s="215"/>
      <c r="M49" s="2171"/>
      <c r="N49" s="335"/>
      <c r="O49" s="1625"/>
      <c r="P49" s="1625"/>
      <c r="AH49" s="1632">
        <v>0</v>
      </c>
    </row>
    <row s="1636" customFormat="1" customHeight="1" ht="0.75" hidden="1">
      <c r="A50" s="1781"/>
      <c r="B50" s="1781"/>
      <c r="C50" s="370" t="s">
        <v>1163</v>
      </c>
      <c r="D50" s="2463"/>
      <c r="E50" s="2205"/>
      <c r="F50" s="2384"/>
      <c r="G50" s="401"/>
      <c r="H50" s="1501"/>
      <c r="I50" s="652"/>
      <c r="J50" s="572"/>
      <c r="K50" s="1501"/>
      <c r="L50" s="215"/>
      <c r="M50" s="2171"/>
      <c r="N50" s="335"/>
      <c r="O50" s="1625"/>
      <c r="P50" s="1625"/>
      <c r="AH50" s="1632">
        <v>0</v>
      </c>
    </row>
    <row s="1636" customFormat="1" customHeight="1" ht="18.75" hidden="1">
      <c r="A51" s="1781" t="s">
        <v>231</v>
      </c>
      <c r="B51" s="1781" t="s">
        <v>232</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312</v>
      </c>
      <c r="M51" s="2171"/>
      <c r="N51" s="335"/>
      <c r="O51" s="1625"/>
      <c r="P51" s="1625"/>
      <c r="AH51" s="1632">
        <v>0</v>
      </c>
    </row>
    <row s="1636" customFormat="1" customHeight="1" ht="18.75" hidden="1">
      <c r="A52" s="1781"/>
      <c r="B52" s="1781"/>
      <c r="C52" s="370" t="s">
        <v>1157</v>
      </c>
      <c r="D52" s="2463"/>
      <c r="E52" s="2205"/>
      <c r="F52" s="2384"/>
      <c r="G52" s="2428"/>
      <c r="H52" s="1501"/>
      <c r="I52" s="652" t="s">
        <v>1158</v>
      </c>
      <c r="J52" s="572"/>
      <c r="K52" s="1501"/>
      <c r="L52" s="215"/>
      <c r="M52" s="2171"/>
      <c r="N52" s="335"/>
      <c r="O52" s="1625"/>
      <c r="P52" s="1625"/>
      <c r="AH52" s="1632">
        <v>0</v>
      </c>
    </row>
    <row s="1636" customFormat="1" customHeight="1" ht="0.75" hidden="1">
      <c r="A53" s="1781"/>
      <c r="B53" s="1781"/>
      <c r="C53" s="370" t="s">
        <v>1163</v>
      </c>
      <c r="D53" s="2463"/>
      <c r="E53" s="2205"/>
      <c r="F53" s="2384"/>
      <c r="G53" s="401"/>
      <c r="H53" s="1501"/>
      <c r="I53" s="652"/>
      <c r="J53" s="572"/>
      <c r="K53" s="1501"/>
      <c r="L53" s="215"/>
      <c r="M53" s="2171"/>
      <c r="N53" s="335"/>
      <c r="O53" s="1625"/>
      <c r="P53" s="1625"/>
      <c r="AH53" s="1632">
        <v>0</v>
      </c>
    </row>
    <row s="1636" customFormat="1" customHeight="1" ht="18.75" hidden="1">
      <c r="A54" s="1781" t="s">
        <v>236</v>
      </c>
      <c r="B54" s="1781" t="s">
        <v>237</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312</v>
      </c>
      <c r="M54" s="2171"/>
      <c r="N54" s="335"/>
      <c r="O54" s="1625"/>
      <c r="P54" s="1625"/>
      <c r="AH54" s="1632">
        <v>0</v>
      </c>
    </row>
    <row s="1636" customFormat="1" customHeight="1" ht="18.75" hidden="1">
      <c r="A55" s="1781"/>
      <c r="B55" s="1781"/>
      <c r="C55" s="370" t="s">
        <v>1157</v>
      </c>
      <c r="D55" s="2463"/>
      <c r="E55" s="2205"/>
      <c r="F55" s="2384"/>
      <c r="G55" s="2428"/>
      <c r="H55" s="1501"/>
      <c r="I55" s="652" t="s">
        <v>1158</v>
      </c>
      <c r="J55" s="572"/>
      <c r="K55" s="1501"/>
      <c r="L55" s="215"/>
      <c r="M55" s="2171"/>
      <c r="N55" s="335"/>
      <c r="O55" s="1625"/>
      <c r="P55" s="1625"/>
      <c r="AH55" s="1632">
        <v>0</v>
      </c>
    </row>
    <row s="1636" customFormat="1" customHeight="1" ht="0.75" hidden="1">
      <c r="A56" s="1781"/>
      <c r="B56" s="1781"/>
      <c r="C56" s="370" t="s">
        <v>1163</v>
      </c>
      <c r="D56" s="2463"/>
      <c r="E56" s="2205"/>
      <c r="F56" s="2384"/>
      <c r="G56" s="401"/>
      <c r="H56" s="1501"/>
      <c r="I56" s="652"/>
      <c r="J56" s="572"/>
      <c r="K56" s="1501"/>
      <c r="L56" s="215"/>
      <c r="M56" s="2171"/>
      <c r="N56" s="335"/>
      <c r="O56" s="1625"/>
      <c r="P56" s="1625"/>
      <c r="AH56" s="1632">
        <v>0</v>
      </c>
    </row>
    <row s="1636" customFormat="1" customHeight="1" ht="18.75" hidden="1">
      <c r="A57" s="1781" t="s">
        <v>241</v>
      </c>
      <c r="B57" s="1781" t="s">
        <v>242</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312</v>
      </c>
      <c r="M57" s="2171"/>
      <c r="N57" s="335"/>
      <c r="O57" s="1625"/>
      <c r="P57" s="1625"/>
      <c r="AH57" s="1632">
        <v>0</v>
      </c>
    </row>
    <row s="1636" customFormat="1" customHeight="1" ht="18.75" hidden="1">
      <c r="A58" s="1781"/>
      <c r="B58" s="1781"/>
      <c r="C58" s="370" t="s">
        <v>1157</v>
      </c>
      <c r="D58" s="2463"/>
      <c r="E58" s="2205"/>
      <c r="F58" s="2384"/>
      <c r="G58" s="2428"/>
      <c r="H58" s="1501"/>
      <c r="I58" s="652" t="s">
        <v>1158</v>
      </c>
      <c r="J58" s="572"/>
      <c r="K58" s="1501"/>
      <c r="L58" s="215"/>
      <c r="M58" s="2171"/>
      <c r="N58" s="335"/>
      <c r="O58" s="1625"/>
      <c r="P58" s="1625"/>
      <c r="AH58" s="1632">
        <v>0</v>
      </c>
    </row>
    <row s="1636" customFormat="1" customHeight="1" ht="0.75" hidden="1">
      <c r="A59" s="1781"/>
      <c r="B59" s="1781"/>
      <c r="C59" s="370" t="s">
        <v>1163</v>
      </c>
      <c r="D59" s="2463"/>
      <c r="E59" s="2205"/>
      <c r="F59" s="2384"/>
      <c r="G59" s="401"/>
      <c r="H59" s="1501"/>
      <c r="I59" s="652"/>
      <c r="J59" s="572"/>
      <c r="K59" s="1501"/>
      <c r="L59" s="215"/>
      <c r="M59" s="2171"/>
      <c r="N59" s="335"/>
      <c r="O59" s="1625"/>
      <c r="P59" s="1625"/>
      <c r="AH59" s="1632">
        <v>0</v>
      </c>
    </row>
    <row s="1636" customFormat="1" customHeight="1" ht="18.75" hidden="1">
      <c r="A60" s="1781" t="s">
        <v>246</v>
      </c>
      <c r="B60" s="1781" t="s">
        <v>247</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312</v>
      </c>
      <c r="M60" s="2171"/>
      <c r="N60" s="335"/>
      <c r="O60" s="1625"/>
      <c r="P60" s="1625"/>
      <c r="AH60" s="1632">
        <v>0</v>
      </c>
    </row>
    <row s="1636" customFormat="1" customHeight="1" ht="18.75" hidden="1">
      <c r="A61" s="1781"/>
      <c r="B61" s="1781"/>
      <c r="C61" s="370" t="s">
        <v>1157</v>
      </c>
      <c r="D61" s="2463"/>
      <c r="E61" s="2205"/>
      <c r="F61" s="2384"/>
      <c r="G61" s="2428"/>
      <c r="H61" s="1501"/>
      <c r="I61" s="652" t="s">
        <v>1158</v>
      </c>
      <c r="J61" s="572"/>
      <c r="K61" s="1501"/>
      <c r="L61" s="215"/>
      <c r="M61" s="2171"/>
      <c r="N61" s="335"/>
      <c r="O61" s="1625"/>
      <c r="P61" s="1625"/>
      <c r="AH61" s="1632">
        <v>0</v>
      </c>
    </row>
    <row s="1636" customFormat="1" customHeight="1" ht="0.75" hidden="1">
      <c r="A62" s="1781"/>
      <c r="B62" s="1781"/>
      <c r="C62" s="370" t="s">
        <v>1163</v>
      </c>
      <c r="D62" s="2463"/>
      <c r="E62" s="2205"/>
      <c r="F62" s="2384"/>
      <c r="G62" s="401"/>
      <c r="H62" s="1501"/>
      <c r="I62" s="652"/>
      <c r="J62" s="572"/>
      <c r="K62" s="1501"/>
      <c r="L62" s="215"/>
      <c r="M62" s="2171"/>
      <c r="N62" s="335"/>
      <c r="O62" s="1625"/>
      <c r="P62" s="1625"/>
      <c r="AH62" s="1632">
        <v>0</v>
      </c>
    </row>
    <row s="1636" customFormat="1" customHeight="1" ht="18.75" hidden="1">
      <c r="A63" s="1781" t="s">
        <v>251</v>
      </c>
      <c r="B63" s="1781" t="s">
        <v>252</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312</v>
      </c>
      <c r="M63" s="2171"/>
      <c r="N63" s="335"/>
      <c r="O63" s="1625"/>
      <c r="P63" s="1625"/>
      <c r="AH63" s="1632">
        <v>0</v>
      </c>
    </row>
    <row s="1636" customFormat="1" customHeight="1" ht="18.75" hidden="1">
      <c r="A64" s="1781"/>
      <c r="B64" s="1781"/>
      <c r="C64" s="370" t="s">
        <v>1157</v>
      </c>
      <c r="D64" s="2463"/>
      <c r="E64" s="2205"/>
      <c r="F64" s="2384"/>
      <c r="G64" s="2428"/>
      <c r="H64" s="1501"/>
      <c r="I64" s="652" t="s">
        <v>1158</v>
      </c>
      <c r="J64" s="572"/>
      <c r="K64" s="1501"/>
      <c r="L64" s="215"/>
      <c r="M64" s="2171"/>
      <c r="N64" s="335"/>
      <c r="O64" s="1625"/>
      <c r="P64" s="1625"/>
      <c r="AH64" s="1632">
        <v>0</v>
      </c>
    </row>
    <row s="1636" customFormat="1" customHeight="1" ht="0.75" hidden="1">
      <c r="A65" s="1781"/>
      <c r="B65" s="1781"/>
      <c r="C65" s="370" t="s">
        <v>1163</v>
      </c>
      <c r="D65" s="2463"/>
      <c r="E65" s="2205"/>
      <c r="F65" s="2384"/>
      <c r="G65" s="401"/>
      <c r="H65" s="1501"/>
      <c r="I65" s="652"/>
      <c r="J65" s="572"/>
      <c r="K65" s="1501"/>
      <c r="L65" s="215"/>
      <c r="M65" s="2171"/>
      <c r="N65" s="335"/>
      <c r="O65" s="1625"/>
      <c r="P65" s="1625"/>
      <c r="AH65" s="1632">
        <v>0</v>
      </c>
    </row>
    <row s="1636" customFormat="1" customHeight="1" ht="18.75" hidden="1">
      <c r="A66" s="1781" t="s">
        <v>256</v>
      </c>
      <c r="B66" s="1781" t="s">
        <v>257</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312</v>
      </c>
      <c r="M66" s="2171"/>
      <c r="N66" s="335"/>
      <c r="O66" s="1625"/>
      <c r="P66" s="1625"/>
      <c r="AH66" s="1632">
        <v>0</v>
      </c>
    </row>
    <row s="1636" customFormat="1" customHeight="1" ht="18.75" hidden="1">
      <c r="A67" s="1781"/>
      <c r="B67" s="1781"/>
      <c r="C67" s="370" t="s">
        <v>1157</v>
      </c>
      <c r="D67" s="2463"/>
      <c r="E67" s="2205"/>
      <c r="F67" s="2384"/>
      <c r="G67" s="2428"/>
      <c r="H67" s="1501"/>
      <c r="I67" s="652" t="s">
        <v>1158</v>
      </c>
      <c r="J67" s="572"/>
      <c r="K67" s="1501"/>
      <c r="L67" s="215"/>
      <c r="M67" s="2171"/>
      <c r="N67" s="335"/>
      <c r="O67" s="1625"/>
      <c r="P67" s="1625"/>
      <c r="AH67" s="1632">
        <v>0</v>
      </c>
    </row>
    <row s="1636" customFormat="1" customHeight="1" ht="0.75" hidden="1">
      <c r="A68" s="1781"/>
      <c r="B68" s="1781"/>
      <c r="C68" s="370" t="s">
        <v>1163</v>
      </c>
      <c r="D68" s="2463"/>
      <c r="E68" s="2205"/>
      <c r="F68" s="2384"/>
      <c r="G68" s="401"/>
      <c r="H68" s="1501"/>
      <c r="I68" s="652"/>
      <c r="J68" s="572"/>
      <c r="K68" s="1501"/>
      <c r="L68" s="215"/>
      <c r="M68" s="2171"/>
      <c r="N68" s="335"/>
      <c r="O68" s="1625"/>
      <c r="P68" s="1625"/>
      <c r="AH68" s="1632">
        <v>0</v>
      </c>
    </row>
    <row s="1636" customFormat="1" customHeight="1" ht="18.75" hidden="1">
      <c r="A69" s="1781" t="s">
        <v>261</v>
      </c>
      <c r="B69" s="1781" t="s">
        <v>262</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312</v>
      </c>
      <c r="M69" s="2171"/>
      <c r="N69" s="335"/>
      <c r="O69" s="1625"/>
      <c r="P69" s="1625"/>
      <c r="AH69" s="1632">
        <v>0</v>
      </c>
    </row>
    <row s="1636" customFormat="1" customHeight="1" ht="18.75" hidden="1">
      <c r="A70" s="1781"/>
      <c r="B70" s="1781"/>
      <c r="C70" s="370" t="s">
        <v>1157</v>
      </c>
      <c r="D70" s="2463"/>
      <c r="E70" s="2205"/>
      <c r="F70" s="2384"/>
      <c r="G70" s="2428"/>
      <c r="H70" s="1501"/>
      <c r="I70" s="652" t="s">
        <v>1158</v>
      </c>
      <c r="J70" s="572"/>
      <c r="K70" s="1501"/>
      <c r="L70" s="215"/>
      <c r="M70" s="2171"/>
      <c r="N70" s="335"/>
      <c r="O70" s="1625"/>
      <c r="P70" s="1625"/>
      <c r="AH70" s="1632">
        <v>0</v>
      </c>
    </row>
    <row s="1636" customFormat="1" customHeight="1" ht="0.75" hidden="1">
      <c r="A71" s="1781"/>
      <c r="B71" s="1781"/>
      <c r="C71" s="370" t="s">
        <v>1163</v>
      </c>
      <c r="D71" s="2463"/>
      <c r="E71" s="2205"/>
      <c r="F71" s="2384"/>
      <c r="G71" s="401"/>
      <c r="H71" s="1501"/>
      <c r="I71" s="652"/>
      <c r="J71" s="572"/>
      <c r="K71" s="1501"/>
      <c r="L71" s="215"/>
      <c r="M71" s="2171"/>
      <c r="N71" s="335"/>
      <c r="O71" s="1625"/>
      <c r="P71" s="1625"/>
      <c r="AH71" s="1632">
        <v>0</v>
      </c>
    </row>
    <row s="1636" customFormat="1" customHeight="1" ht="18.75" hidden="1">
      <c r="A72" s="1781" t="s">
        <v>266</v>
      </c>
      <c r="B72" s="1781" t="s">
        <v>267</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312</v>
      </c>
      <c r="M72" s="2171"/>
      <c r="N72" s="335"/>
      <c r="O72" s="1625"/>
      <c r="P72" s="1625"/>
      <c r="AH72" s="1632">
        <v>0</v>
      </c>
    </row>
    <row s="1636" customFormat="1" customHeight="1" ht="18.75" hidden="1">
      <c r="A73" s="1781"/>
      <c r="B73" s="1781"/>
      <c r="C73" s="370" t="s">
        <v>1157</v>
      </c>
      <c r="D73" s="2463"/>
      <c r="E73" s="2205"/>
      <c r="F73" s="2384"/>
      <c r="G73" s="2428"/>
      <c r="H73" s="1501"/>
      <c r="I73" s="652" t="s">
        <v>1158</v>
      </c>
      <c r="J73" s="572"/>
      <c r="K73" s="1501"/>
      <c r="L73" s="215"/>
      <c r="M73" s="2171"/>
      <c r="N73" s="335"/>
      <c r="O73" s="1625"/>
      <c r="P73" s="1625"/>
      <c r="AH73" s="1632">
        <v>0</v>
      </c>
    </row>
    <row s="1636" customFormat="1" customHeight="1" ht="0.75" hidden="1">
      <c r="A74" s="1781"/>
      <c r="B74" s="1781"/>
      <c r="C74" s="370" t="s">
        <v>1163</v>
      </c>
      <c r="D74" s="2463"/>
      <c r="E74" s="2205"/>
      <c r="F74" s="2384"/>
      <c r="G74" s="401"/>
      <c r="H74" s="1501"/>
      <c r="I74" s="652"/>
      <c r="J74" s="572"/>
      <c r="K74" s="1501"/>
      <c r="L74" s="215"/>
      <c r="M74" s="2171"/>
      <c r="N74" s="335"/>
      <c r="O74" s="1625"/>
      <c r="P74" s="1625"/>
      <c r="AH74" s="1632">
        <v>0</v>
      </c>
    </row>
    <row s="1636" customFormat="1" customHeight="1" ht="18.75" hidden="1">
      <c r="A75" s="1781" t="s">
        <v>271</v>
      </c>
      <c r="B75" s="1781" t="s">
        <v>272</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312</v>
      </c>
      <c r="M75" s="2171"/>
      <c r="N75" s="335"/>
      <c r="O75" s="1625"/>
      <c r="P75" s="1625"/>
      <c r="AH75" s="1632">
        <v>0</v>
      </c>
    </row>
    <row s="1636" customFormat="1" customHeight="1" ht="18.75" hidden="1">
      <c r="A76" s="1781"/>
      <c r="B76" s="1781"/>
      <c r="C76" s="370" t="s">
        <v>1157</v>
      </c>
      <c r="D76" s="2463"/>
      <c r="E76" s="2205"/>
      <c r="F76" s="2384"/>
      <c r="G76" s="2428"/>
      <c r="H76" s="1501"/>
      <c r="I76" s="652" t="s">
        <v>1158</v>
      </c>
      <c r="J76" s="572"/>
      <c r="K76" s="1501"/>
      <c r="L76" s="215"/>
      <c r="M76" s="2171"/>
      <c r="N76" s="335"/>
      <c r="O76" s="1625"/>
      <c r="P76" s="1625"/>
      <c r="AH76" s="1632">
        <v>0</v>
      </c>
    </row>
    <row s="1636" customFormat="1" customHeight="1" ht="0.75" hidden="1">
      <c r="A77" s="1781"/>
      <c r="B77" s="1781"/>
      <c r="C77" s="370" t="s">
        <v>1163</v>
      </c>
      <c r="D77" s="2463"/>
      <c r="E77" s="2205"/>
      <c r="F77" s="2384"/>
      <c r="G77" s="401"/>
      <c r="H77" s="1501"/>
      <c r="I77" s="652"/>
      <c r="J77" s="572"/>
      <c r="K77" s="1501"/>
      <c r="L77" s="215"/>
      <c r="M77" s="2171"/>
      <c r="N77" s="335"/>
      <c r="O77" s="1625"/>
      <c r="P77" s="1625"/>
      <c r="AH77" s="1632">
        <v>0</v>
      </c>
    </row>
    <row s="1636" customFormat="1" customHeight="1" ht="18.75" hidden="1">
      <c r="A78" s="1781" t="s">
        <v>276</v>
      </c>
      <c r="B78" s="1781" t="s">
        <v>277</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312</v>
      </c>
      <c r="M78" s="2171"/>
      <c r="N78" s="335"/>
      <c r="O78" s="1625"/>
      <c r="P78" s="1625"/>
      <c r="AH78" s="1632">
        <v>0</v>
      </c>
    </row>
    <row s="1636" customFormat="1" customHeight="1" ht="18.75" hidden="1">
      <c r="A79" s="1781"/>
      <c r="B79" s="1781"/>
      <c r="C79" s="370" t="s">
        <v>1157</v>
      </c>
      <c r="D79" s="2463"/>
      <c r="E79" s="2205"/>
      <c r="F79" s="2384"/>
      <c r="G79" s="2428"/>
      <c r="H79" s="1501"/>
      <c r="I79" s="652" t="s">
        <v>1158</v>
      </c>
      <c r="J79" s="572"/>
      <c r="K79" s="1501"/>
      <c r="L79" s="215"/>
      <c r="M79" s="2171"/>
      <c r="N79" s="335"/>
      <c r="O79" s="1625"/>
      <c r="P79" s="1625"/>
      <c r="AH79" s="1632">
        <v>0</v>
      </c>
    </row>
    <row s="1636" customFormat="1" customHeight="1" ht="0.75" hidden="1">
      <c r="A80" s="1781"/>
      <c r="B80" s="1781"/>
      <c r="C80" s="370" t="s">
        <v>1163</v>
      </c>
      <c r="D80" s="2463"/>
      <c r="E80" s="2205"/>
      <c r="F80" s="2384"/>
      <c r="G80" s="401"/>
      <c r="H80" s="1501"/>
      <c r="I80" s="652"/>
      <c r="J80" s="572"/>
      <c r="K80" s="1501"/>
      <c r="L80" s="215"/>
      <c r="M80" s="2171"/>
      <c r="N80" s="335"/>
      <c r="O80" s="1625"/>
      <c r="P80" s="1625"/>
      <c r="AH80" s="1632">
        <v>0</v>
      </c>
    </row>
    <row s="1636" customFormat="1" customHeight="1" ht="18.75" hidden="1">
      <c r="A81" s="1781" t="s">
        <v>281</v>
      </c>
      <c r="B81" s="1781" t="s">
        <v>282</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312</v>
      </c>
      <c r="M81" s="2171"/>
      <c r="N81" s="335"/>
      <c r="O81" s="1625"/>
      <c r="P81" s="1625"/>
      <c r="AH81" s="1632">
        <v>0</v>
      </c>
    </row>
    <row s="1636" customFormat="1" customHeight="1" ht="18.75" hidden="1">
      <c r="A82" s="1781"/>
      <c r="B82" s="1781"/>
      <c r="C82" s="370" t="s">
        <v>1157</v>
      </c>
      <c r="D82" s="2463"/>
      <c r="E82" s="2205"/>
      <c r="F82" s="2384"/>
      <c r="G82" s="2428"/>
      <c r="H82" s="1501"/>
      <c r="I82" s="652" t="s">
        <v>1158</v>
      </c>
      <c r="J82" s="572"/>
      <c r="K82" s="1501"/>
      <c r="L82" s="215"/>
      <c r="M82" s="2171"/>
      <c r="N82" s="335"/>
      <c r="O82" s="1625"/>
      <c r="P82" s="1625"/>
      <c r="AH82" s="1632">
        <v>0</v>
      </c>
    </row>
    <row s="1636" customFormat="1" customHeight="1" ht="1.05">
      <c r="A83" s="1781"/>
      <c r="B83" s="1781"/>
      <c r="C83" s="370" t="s">
        <v>1163</v>
      </c>
      <c r="D83" s="2463"/>
      <c r="E83" s="2205"/>
      <c r="F83" s="2384"/>
      <c r="G83" s="401"/>
      <c r="H83" s="1501"/>
      <c r="I83" s="652"/>
      <c r="J83" s="572"/>
      <c r="K83" s="1501"/>
      <c r="L83" s="215"/>
      <c r="M83" s="2171"/>
      <c r="N83" s="335"/>
      <c r="O83" s="1625"/>
      <c r="P83" s="1625"/>
      <c r="AH83" s="1632">
        <v>1</v>
      </c>
    </row>
    <row customHeight="1" ht="19.95">
      <c r="A84" s="1781"/>
      <c r="B84" s="1781"/>
      <c r="D84" s="377"/>
      <c r="E84" s="148" t="s">
        <v>112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312</v>
      </c>
      <c r="G85" s="199" t="s">
        <v>312</v>
      </c>
      <c r="H85" s="2219" t="s">
        <v>312</v>
      </c>
      <c r="I85" s="2221"/>
      <c r="J85" s="199" t="s">
        <v>312</v>
      </c>
      <c r="K85" s="199" t="s">
        <v>312</v>
      </c>
      <c r="L85" s="402"/>
      <c r="M85" s="346" t="s">
        <v>1164</v>
      </c>
      <c r="N85" s="335"/>
      <c r="AH85" s="375">
        <v>34</v>
      </c>
    </row>
    <row customHeight="1" ht="19.95">
      <c r="A86" s="1781"/>
      <c r="B86" s="1781"/>
      <c r="D86" s="377"/>
      <c r="E86" s="148" t="s">
        <v>92</v>
      </c>
      <c r="F86" s="2461" t="s">
        <v>1165</v>
      </c>
      <c r="G86" s="2461"/>
      <c r="H86" s="2461"/>
      <c r="I86" s="2461"/>
      <c r="J86" s="2461"/>
      <c r="K86" s="2461"/>
      <c r="L86" s="2461"/>
      <c r="M86" s="298"/>
      <c r="N86" s="335"/>
      <c r="AH86" s="375">
        <v>19</v>
      </c>
    </row>
    <row s="1636" customFormat="1" customHeight="1" ht="60.75" hidden="1">
      <c r="A87" s="1781" t="s">
        <v>157</v>
      </c>
      <c r="B87" s="1781" t="s">
        <v>158</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312</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1159</v>
      </c>
      <c r="D88" s="2463"/>
      <c r="E88" s="2205"/>
      <c r="F88" s="2384"/>
      <c r="G88" s="2428"/>
      <c r="H88" s="1501"/>
      <c r="I88" s="652" t="s">
        <v>1158</v>
      </c>
      <c r="J88" s="572"/>
      <c r="K88" s="1501"/>
      <c r="L88" s="215"/>
      <c r="M88" s="2171"/>
      <c r="N88" s="335"/>
      <c r="O88" s="1625"/>
      <c r="P88" s="1625"/>
      <c r="AH88" s="1632">
        <v>0</v>
      </c>
    </row>
    <row s="1636" customFormat="1" customHeight="1" ht="0.75" hidden="1">
      <c r="A89" s="1781"/>
      <c r="B89" s="1781"/>
      <c r="C89" s="370" t="s">
        <v>1166</v>
      </c>
      <c r="D89" s="2463"/>
      <c r="E89" s="2205"/>
      <c r="F89" s="2384"/>
      <c r="G89" s="401"/>
      <c r="H89" s="1501"/>
      <c r="I89" s="652"/>
      <c r="J89" s="572"/>
      <c r="K89" s="1501"/>
      <c r="L89" s="215"/>
      <c r="M89" s="2171"/>
      <c r="N89" s="335"/>
      <c r="O89" s="1625"/>
      <c r="P89" s="1625"/>
      <c r="AH89" s="1632">
        <v>0</v>
      </c>
    </row>
    <row s="1636" customFormat="1" customHeight="1" ht="45" hidden="1">
      <c r="A90" s="1781" t="s">
        <v>165</v>
      </c>
      <c r="B90" s="1781" t="s">
        <v>166</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Тарифы на тепловую энергию (мощность), поставляемую потребителям г. Тюмени на 2026-2030 годы</v>
      </c>
      <c r="H90" s="1863"/>
      <c r="I90" s="1740"/>
      <c r="J90" s="1774"/>
      <c r="K90" s="1779"/>
      <c r="L90" s="1863" t="s">
        <v>312</v>
      </c>
      <c r="M90" s="2172"/>
      <c r="N90" s="335"/>
      <c r="O90" s="1625"/>
      <c r="P90" s="1625"/>
      <c r="AH90" s="1632">
        <v>0</v>
      </c>
    </row>
    <row s="1636" customFormat="1" customHeight="1" ht="18.75" hidden="1">
      <c r="A91" s="1781"/>
      <c r="B91" s="1781"/>
      <c r="C91" s="370" t="s">
        <v>1159</v>
      </c>
      <c r="D91" s="2463"/>
      <c r="E91" s="2205"/>
      <c r="F91" s="2384"/>
      <c r="G91" s="2428"/>
      <c r="H91" s="1501"/>
      <c r="I91" s="652" t="s">
        <v>1158</v>
      </c>
      <c r="J91" s="572"/>
      <c r="K91" s="1501"/>
      <c r="L91" s="215"/>
      <c r="M91" s="1862"/>
      <c r="N91" s="335"/>
      <c r="O91" s="1625"/>
      <c r="P91" s="1625"/>
      <c r="AH91" s="1632">
        <v>0</v>
      </c>
    </row>
    <row s="1636" customFormat="1" customHeight="1" ht="0.75" hidden="1">
      <c r="A92" s="1781"/>
      <c r="B92" s="1781"/>
      <c r="C92" s="370" t="s">
        <v>1166</v>
      </c>
      <c r="D92" s="2463"/>
      <c r="E92" s="2205"/>
      <c r="F92" s="2384"/>
      <c r="G92" s="401"/>
      <c r="H92" s="1501"/>
      <c r="I92" s="652"/>
      <c r="J92" s="572"/>
      <c r="K92" s="1501"/>
      <c r="L92" s="215"/>
      <c r="M92" s="342"/>
      <c r="N92" s="335"/>
      <c r="O92" s="1625"/>
      <c r="P92" s="1625"/>
      <c r="AH92" s="1632">
        <v>0</v>
      </c>
    </row>
    <row s="1636" customFormat="1" customHeight="1" ht="45" hidden="1">
      <c r="A93" s="1781" t="s">
        <v>175</v>
      </c>
      <c r="B93" s="1781" t="s">
        <v>176</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312</v>
      </c>
      <c r="M93" s="342"/>
      <c r="N93" s="335"/>
      <c r="O93" s="1625"/>
      <c r="P93" s="1625"/>
      <c r="AH93" s="1632">
        <v>0</v>
      </c>
    </row>
    <row s="1636" customFormat="1" customHeight="1" ht="18.75" hidden="1">
      <c r="A94" s="1781"/>
      <c r="B94" s="1781"/>
      <c r="C94" s="370" t="s">
        <v>1159</v>
      </c>
      <c r="D94" s="2463"/>
      <c r="E94" s="2205"/>
      <c r="F94" s="2384"/>
      <c r="G94" s="2428"/>
      <c r="H94" s="1501"/>
      <c r="I94" s="652" t="s">
        <v>1158</v>
      </c>
      <c r="J94" s="572"/>
      <c r="K94" s="1501"/>
      <c r="L94" s="215"/>
      <c r="M94" s="342"/>
      <c r="N94" s="335"/>
      <c r="O94" s="1625"/>
      <c r="P94" s="1625"/>
      <c r="AH94" s="1632">
        <v>0</v>
      </c>
    </row>
    <row s="1636" customFormat="1" customHeight="1" ht="0.75" hidden="1">
      <c r="A95" s="1781"/>
      <c r="B95" s="1781"/>
      <c r="C95" s="370" t="s">
        <v>1166</v>
      </c>
      <c r="D95" s="2463"/>
      <c r="E95" s="2205"/>
      <c r="F95" s="2384"/>
      <c r="G95" s="401"/>
      <c r="H95" s="1501"/>
      <c r="I95" s="652"/>
      <c r="J95" s="572"/>
      <c r="K95" s="1501"/>
      <c r="L95" s="215"/>
      <c r="M95" s="342"/>
      <c r="N95" s="335"/>
      <c r="O95" s="1625"/>
      <c r="P95" s="1625"/>
      <c r="AH95" s="1632">
        <v>0</v>
      </c>
    </row>
    <row s="1636" customFormat="1" customHeight="1" ht="45" hidden="1">
      <c r="A96" s="1781" t="s">
        <v>181</v>
      </c>
      <c r="B96" s="1781" t="s">
        <v>182</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312</v>
      </c>
      <c r="M96" s="342"/>
      <c r="N96" s="335"/>
      <c r="O96" s="1625"/>
      <c r="P96" s="1625"/>
      <c r="AH96" s="1632">
        <v>0</v>
      </c>
    </row>
    <row s="1636" customFormat="1" customHeight="1" ht="18.75" hidden="1">
      <c r="A97" s="1781"/>
      <c r="B97" s="1781"/>
      <c r="C97" s="370" t="s">
        <v>1159</v>
      </c>
      <c r="D97" s="2463"/>
      <c r="E97" s="2205"/>
      <c r="F97" s="2384"/>
      <c r="G97" s="2428"/>
      <c r="H97" s="1501"/>
      <c r="I97" s="652" t="s">
        <v>1158</v>
      </c>
      <c r="J97" s="572"/>
      <c r="K97" s="1501"/>
      <c r="L97" s="215"/>
      <c r="M97" s="342"/>
      <c r="N97" s="335"/>
      <c r="O97" s="1625"/>
      <c r="P97" s="1625"/>
      <c r="AH97" s="1632">
        <v>0</v>
      </c>
    </row>
    <row s="1636" customFormat="1" customHeight="1" ht="0.75" hidden="1">
      <c r="A98" s="1781"/>
      <c r="B98" s="1781"/>
      <c r="C98" s="370" t="s">
        <v>1166</v>
      </c>
      <c r="D98" s="2463"/>
      <c r="E98" s="2205"/>
      <c r="F98" s="2384"/>
      <c r="G98" s="401"/>
      <c r="H98" s="1501"/>
      <c r="I98" s="652"/>
      <c r="J98" s="572"/>
      <c r="K98" s="1501"/>
      <c r="L98" s="215"/>
      <c r="M98" s="342"/>
      <c r="N98" s="335"/>
      <c r="O98" s="1625"/>
      <c r="P98" s="1625"/>
      <c r="AH98" s="1632">
        <v>0</v>
      </c>
    </row>
    <row s="1636" customFormat="1" customHeight="1" ht="18.75" hidden="1">
      <c r="A99" s="1781" t="s">
        <v>187</v>
      </c>
      <c r="B99" s="1781" t="s">
        <v>188</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312</v>
      </c>
      <c r="M99" s="342"/>
      <c r="N99" s="335"/>
      <c r="O99" s="1625"/>
      <c r="P99" s="1625"/>
      <c r="AH99" s="1632">
        <v>0</v>
      </c>
    </row>
    <row s="1636" customFormat="1" customHeight="1" ht="18.75" hidden="1">
      <c r="A100" s="1781"/>
      <c r="B100" s="1781"/>
      <c r="C100" s="370" t="s">
        <v>1159</v>
      </c>
      <c r="D100" s="2463"/>
      <c r="E100" s="2205"/>
      <c r="F100" s="2384"/>
      <c r="G100" s="2428"/>
      <c r="H100" s="1501"/>
      <c r="I100" s="652" t="s">
        <v>1158</v>
      </c>
      <c r="J100" s="572"/>
      <c r="K100" s="1501"/>
      <c r="L100" s="215"/>
      <c r="M100" s="342"/>
      <c r="N100" s="335"/>
      <c r="O100" s="1625"/>
      <c r="P100" s="1625"/>
      <c r="AH100" s="1632">
        <v>0</v>
      </c>
    </row>
    <row s="1636" customFormat="1" customHeight="1" ht="0.75" hidden="1">
      <c r="A101" s="1781"/>
      <c r="B101" s="1781"/>
      <c r="C101" s="370" t="s">
        <v>1166</v>
      </c>
      <c r="D101" s="2463"/>
      <c r="E101" s="2205"/>
      <c r="F101" s="2384"/>
      <c r="G101" s="401"/>
      <c r="H101" s="1501"/>
      <c r="I101" s="652"/>
      <c r="J101" s="572"/>
      <c r="K101" s="1501"/>
      <c r="L101" s="215"/>
      <c r="M101" s="342"/>
      <c r="N101" s="335"/>
      <c r="O101" s="1625"/>
      <c r="P101" s="1625"/>
      <c r="AH101" s="1632">
        <v>0</v>
      </c>
    </row>
    <row s="1636" customFormat="1" customHeight="1" ht="18.75" hidden="1">
      <c r="A102" s="1781" t="s">
        <v>193</v>
      </c>
      <c r="B102" s="1781" t="s">
        <v>194</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312</v>
      </c>
      <c r="M102" s="342"/>
      <c r="N102" s="335"/>
      <c r="O102" s="1625"/>
      <c r="P102" s="1625"/>
      <c r="AH102" s="1632">
        <v>0</v>
      </c>
    </row>
    <row s="1636" customFormat="1" customHeight="1" ht="18.75" hidden="1">
      <c r="A103" s="1781"/>
      <c r="B103" s="1781"/>
      <c r="C103" s="370" t="s">
        <v>1159</v>
      </c>
      <c r="D103" s="2463"/>
      <c r="E103" s="2205"/>
      <c r="F103" s="2384"/>
      <c r="G103" s="2428"/>
      <c r="H103" s="1501"/>
      <c r="I103" s="652" t="s">
        <v>1158</v>
      </c>
      <c r="J103" s="572"/>
      <c r="K103" s="1501"/>
      <c r="L103" s="215"/>
      <c r="M103" s="342"/>
      <c r="N103" s="335"/>
      <c r="O103" s="1625"/>
      <c r="P103" s="1625"/>
      <c r="AH103" s="1632">
        <v>0</v>
      </c>
    </row>
    <row s="1636" customFormat="1" customHeight="1" ht="0.75" hidden="1">
      <c r="A104" s="1781"/>
      <c r="B104" s="1781"/>
      <c r="C104" s="370" t="s">
        <v>1166</v>
      </c>
      <c r="D104" s="2463"/>
      <c r="E104" s="2205"/>
      <c r="F104" s="2384"/>
      <c r="G104" s="401"/>
      <c r="H104" s="1501"/>
      <c r="I104" s="652"/>
      <c r="J104" s="572"/>
      <c r="K104" s="1501"/>
      <c r="L104" s="215"/>
      <c r="M104" s="342"/>
      <c r="N104" s="335"/>
      <c r="O104" s="1625"/>
      <c r="P104" s="1625"/>
      <c r="AH104" s="1632">
        <v>0</v>
      </c>
    </row>
    <row s="1636" customFormat="1" customHeight="1" ht="18.75" hidden="1">
      <c r="A105" s="1781" t="s">
        <v>199</v>
      </c>
      <c r="B105" s="1781" t="s">
        <v>200</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312</v>
      </c>
      <c r="M105" s="342"/>
      <c r="N105" s="335"/>
      <c r="O105" s="1625"/>
      <c r="P105" s="1625"/>
      <c r="AH105" s="1632">
        <v>0</v>
      </c>
    </row>
    <row s="1636" customFormat="1" customHeight="1" ht="18.75" hidden="1">
      <c r="A106" s="1781"/>
      <c r="B106" s="1781"/>
      <c r="C106" s="370" t="s">
        <v>1159</v>
      </c>
      <c r="D106" s="2463"/>
      <c r="E106" s="2205"/>
      <c r="F106" s="2384"/>
      <c r="G106" s="2428"/>
      <c r="H106" s="1501"/>
      <c r="I106" s="652" t="s">
        <v>1158</v>
      </c>
      <c r="J106" s="572"/>
      <c r="K106" s="1501"/>
      <c r="L106" s="215"/>
      <c r="M106" s="342"/>
      <c r="N106" s="335"/>
      <c r="O106" s="1625"/>
      <c r="P106" s="1625"/>
      <c r="AH106" s="1632">
        <v>0</v>
      </c>
    </row>
    <row s="1636" customFormat="1" customHeight="1" ht="0.75" hidden="1">
      <c r="A107" s="1781"/>
      <c r="B107" s="1781"/>
      <c r="C107" s="370" t="s">
        <v>1166</v>
      </c>
      <c r="D107" s="2463"/>
      <c r="E107" s="2205"/>
      <c r="F107" s="2384"/>
      <c r="G107" s="401"/>
      <c r="H107" s="1501"/>
      <c r="I107" s="652"/>
      <c r="J107" s="572"/>
      <c r="K107" s="1501"/>
      <c r="L107" s="215"/>
      <c r="M107" s="342"/>
      <c r="N107" s="335"/>
      <c r="O107" s="1625"/>
      <c r="P107" s="1625"/>
      <c r="AH107" s="1632">
        <v>0</v>
      </c>
    </row>
    <row s="1636" customFormat="1" customHeight="1" ht="18.75" hidden="1">
      <c r="A108" s="1781" t="s">
        <v>205</v>
      </c>
      <c r="B108" s="1781" t="s">
        <v>206</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312</v>
      </c>
      <c r="M108" s="342"/>
      <c r="N108" s="335"/>
      <c r="O108" s="1625"/>
      <c r="P108" s="1625"/>
      <c r="AH108" s="1632">
        <v>0</v>
      </c>
    </row>
    <row s="1636" customFormat="1" customHeight="1" ht="18.75" hidden="1">
      <c r="A109" s="1781"/>
      <c r="B109" s="1781"/>
      <c r="C109" s="370" t="s">
        <v>1159</v>
      </c>
      <c r="D109" s="2463"/>
      <c r="E109" s="2205"/>
      <c r="F109" s="2384"/>
      <c r="G109" s="2428"/>
      <c r="H109" s="1501"/>
      <c r="I109" s="652" t="s">
        <v>1158</v>
      </c>
      <c r="J109" s="572"/>
      <c r="K109" s="1501"/>
      <c r="L109" s="215"/>
      <c r="M109" s="342"/>
      <c r="N109" s="335"/>
      <c r="O109" s="1625"/>
      <c r="P109" s="1625"/>
      <c r="AH109" s="1632">
        <v>0</v>
      </c>
    </row>
    <row s="1636" customFormat="1" customHeight="1" ht="0.75" hidden="1">
      <c r="A110" s="1781"/>
      <c r="B110" s="1781"/>
      <c r="C110" s="370" t="s">
        <v>1166</v>
      </c>
      <c r="D110" s="2463"/>
      <c r="E110" s="2205"/>
      <c r="F110" s="2384"/>
      <c r="G110" s="401"/>
      <c r="H110" s="1501"/>
      <c r="I110" s="652"/>
      <c r="J110" s="572"/>
      <c r="K110" s="1501"/>
      <c r="L110" s="215"/>
      <c r="M110" s="342"/>
      <c r="N110" s="335"/>
      <c r="O110" s="1625"/>
      <c r="P110" s="1625"/>
      <c r="AH110" s="1632">
        <v>0</v>
      </c>
    </row>
    <row s="1636" customFormat="1" customHeight="1" ht="18.75" hidden="1">
      <c r="A111" s="1781" t="s">
        <v>211</v>
      </c>
      <c r="B111" s="1781" t="s">
        <v>212</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312</v>
      </c>
      <c r="M111" s="342"/>
      <c r="N111" s="335"/>
      <c r="O111" s="1625"/>
      <c r="P111" s="1625"/>
      <c r="AH111" s="1632">
        <v>0</v>
      </c>
    </row>
    <row s="1636" customFormat="1" customHeight="1" ht="18.75" hidden="1">
      <c r="A112" s="1781"/>
      <c r="B112" s="1781"/>
      <c r="C112" s="370" t="s">
        <v>1159</v>
      </c>
      <c r="D112" s="2463"/>
      <c r="E112" s="2205"/>
      <c r="F112" s="2384"/>
      <c r="G112" s="2428"/>
      <c r="H112" s="1501"/>
      <c r="I112" s="652" t="s">
        <v>1158</v>
      </c>
      <c r="J112" s="572"/>
      <c r="K112" s="1501"/>
      <c r="L112" s="215"/>
      <c r="M112" s="342"/>
      <c r="N112" s="335"/>
      <c r="O112" s="1625"/>
      <c r="P112" s="1625"/>
      <c r="AH112" s="1632">
        <v>0</v>
      </c>
    </row>
    <row s="1636" customFormat="1" customHeight="1" ht="0.75" hidden="1">
      <c r="A113" s="1781"/>
      <c r="B113" s="1781"/>
      <c r="C113" s="370" t="s">
        <v>1166</v>
      </c>
      <c r="D113" s="2463"/>
      <c r="E113" s="2205"/>
      <c r="F113" s="2384"/>
      <c r="G113" s="401"/>
      <c r="H113" s="1501"/>
      <c r="I113" s="652"/>
      <c r="J113" s="572"/>
      <c r="K113" s="1501"/>
      <c r="L113" s="215"/>
      <c r="M113" s="342"/>
      <c r="N113" s="335"/>
      <c r="O113" s="1625"/>
      <c r="P113" s="1625"/>
      <c r="AH113" s="1632">
        <v>0</v>
      </c>
    </row>
    <row s="1636" customFormat="1" customHeight="1" ht="18.75" hidden="1">
      <c r="A114" s="1781" t="s">
        <v>231</v>
      </c>
      <c r="B114" s="1781" t="s">
        <v>232</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312</v>
      </c>
      <c r="M114" s="342"/>
      <c r="N114" s="335"/>
      <c r="O114" s="1625"/>
      <c r="P114" s="1625"/>
      <c r="AH114" s="1632">
        <v>0</v>
      </c>
    </row>
    <row s="1636" customFormat="1" customHeight="1" ht="18.75" hidden="1">
      <c r="A115" s="1781"/>
      <c r="B115" s="1781"/>
      <c r="C115" s="370" t="s">
        <v>1159</v>
      </c>
      <c r="D115" s="2463"/>
      <c r="E115" s="2205"/>
      <c r="F115" s="2384"/>
      <c r="G115" s="2428"/>
      <c r="H115" s="1501"/>
      <c r="I115" s="652" t="s">
        <v>1158</v>
      </c>
      <c r="J115" s="572"/>
      <c r="K115" s="1501"/>
      <c r="L115" s="215"/>
      <c r="M115" s="342"/>
      <c r="N115" s="335"/>
      <c r="O115" s="1625"/>
      <c r="P115" s="1625"/>
      <c r="AH115" s="1632">
        <v>0</v>
      </c>
    </row>
    <row s="1636" customFormat="1" customHeight="1" ht="0.75" hidden="1">
      <c r="A116" s="1781"/>
      <c r="B116" s="1781"/>
      <c r="C116" s="370" t="s">
        <v>1166</v>
      </c>
      <c r="D116" s="2463"/>
      <c r="E116" s="2205"/>
      <c r="F116" s="2384"/>
      <c r="G116" s="401"/>
      <c r="H116" s="1501"/>
      <c r="I116" s="652"/>
      <c r="J116" s="572"/>
      <c r="K116" s="1501"/>
      <c r="L116" s="215"/>
      <c r="M116" s="342"/>
      <c r="N116" s="335"/>
      <c r="O116" s="1625"/>
      <c r="P116" s="1625"/>
      <c r="AH116" s="1632">
        <v>0</v>
      </c>
    </row>
    <row s="1636" customFormat="1" customHeight="1" ht="18.75" hidden="1">
      <c r="A117" s="1781" t="s">
        <v>236</v>
      </c>
      <c r="B117" s="1781" t="s">
        <v>237</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312</v>
      </c>
      <c r="M117" s="342"/>
      <c r="N117" s="335"/>
      <c r="O117" s="1625"/>
      <c r="P117" s="1625"/>
      <c r="AH117" s="1632">
        <v>0</v>
      </c>
    </row>
    <row s="1636" customFormat="1" customHeight="1" ht="18.75" hidden="1">
      <c r="A118" s="1781"/>
      <c r="B118" s="1781"/>
      <c r="C118" s="370" t="s">
        <v>1159</v>
      </c>
      <c r="D118" s="2463"/>
      <c r="E118" s="2205"/>
      <c r="F118" s="2384"/>
      <c r="G118" s="2428"/>
      <c r="H118" s="1501"/>
      <c r="I118" s="652" t="s">
        <v>1158</v>
      </c>
      <c r="J118" s="572"/>
      <c r="K118" s="1501"/>
      <c r="L118" s="215"/>
      <c r="M118" s="342"/>
      <c r="N118" s="335"/>
      <c r="O118" s="1625"/>
      <c r="P118" s="1625"/>
      <c r="AH118" s="1632">
        <v>0</v>
      </c>
    </row>
    <row s="1636" customFormat="1" customHeight="1" ht="0.75" hidden="1">
      <c r="A119" s="1781"/>
      <c r="B119" s="1781"/>
      <c r="C119" s="370" t="s">
        <v>1166</v>
      </c>
      <c r="D119" s="2463"/>
      <c r="E119" s="2205"/>
      <c r="F119" s="2384"/>
      <c r="G119" s="401"/>
      <c r="H119" s="1501"/>
      <c r="I119" s="652"/>
      <c r="J119" s="572"/>
      <c r="K119" s="1501"/>
      <c r="L119" s="215"/>
      <c r="M119" s="342"/>
      <c r="N119" s="335"/>
      <c r="O119" s="1625"/>
      <c r="P119" s="1625"/>
      <c r="AH119" s="1632">
        <v>0</v>
      </c>
    </row>
    <row s="1636" customFormat="1" customHeight="1" ht="18.75" hidden="1">
      <c r="A120" s="1781" t="s">
        <v>241</v>
      </c>
      <c r="B120" s="1781" t="s">
        <v>242</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312</v>
      </c>
      <c r="M120" s="342"/>
      <c r="N120" s="335"/>
      <c r="O120" s="1625"/>
      <c r="P120" s="1625"/>
      <c r="AH120" s="1632">
        <v>0</v>
      </c>
    </row>
    <row s="1636" customFormat="1" customHeight="1" ht="18.75" hidden="1">
      <c r="A121" s="1781"/>
      <c r="B121" s="1781"/>
      <c r="C121" s="370" t="s">
        <v>1159</v>
      </c>
      <c r="D121" s="2463"/>
      <c r="E121" s="2205"/>
      <c r="F121" s="2384"/>
      <c r="G121" s="2428"/>
      <c r="H121" s="1501"/>
      <c r="I121" s="652" t="s">
        <v>1158</v>
      </c>
      <c r="J121" s="572"/>
      <c r="K121" s="1501"/>
      <c r="L121" s="215"/>
      <c r="M121" s="342"/>
      <c r="N121" s="335"/>
      <c r="O121" s="1625"/>
      <c r="P121" s="1625"/>
      <c r="AH121" s="1632">
        <v>0</v>
      </c>
    </row>
    <row s="1636" customFormat="1" customHeight="1" ht="0.75" hidden="1">
      <c r="A122" s="1781"/>
      <c r="B122" s="1781"/>
      <c r="C122" s="370" t="s">
        <v>1166</v>
      </c>
      <c r="D122" s="2463"/>
      <c r="E122" s="2205"/>
      <c r="F122" s="2384"/>
      <c r="G122" s="401"/>
      <c r="H122" s="1501"/>
      <c r="I122" s="652"/>
      <c r="J122" s="572"/>
      <c r="K122" s="1501"/>
      <c r="L122" s="215"/>
      <c r="M122" s="342"/>
      <c r="N122" s="335"/>
      <c r="O122" s="1625"/>
      <c r="P122" s="1625"/>
      <c r="AH122" s="1632">
        <v>0</v>
      </c>
    </row>
    <row s="1636" customFormat="1" customHeight="1" ht="18.75" hidden="1">
      <c r="A123" s="1781" t="s">
        <v>246</v>
      </c>
      <c r="B123" s="1781" t="s">
        <v>247</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312</v>
      </c>
      <c r="M123" s="342"/>
      <c r="N123" s="335"/>
      <c r="O123" s="1625"/>
      <c r="P123" s="1625"/>
      <c r="AH123" s="1632">
        <v>0</v>
      </c>
    </row>
    <row s="1636" customFormat="1" customHeight="1" ht="18.75" hidden="1">
      <c r="A124" s="1781"/>
      <c r="B124" s="1781"/>
      <c r="C124" s="370" t="s">
        <v>1159</v>
      </c>
      <c r="D124" s="2463"/>
      <c r="E124" s="2205"/>
      <c r="F124" s="2384"/>
      <c r="G124" s="2428"/>
      <c r="H124" s="1501"/>
      <c r="I124" s="652" t="s">
        <v>1158</v>
      </c>
      <c r="J124" s="572"/>
      <c r="K124" s="1501"/>
      <c r="L124" s="215"/>
      <c r="M124" s="342"/>
      <c r="N124" s="335"/>
      <c r="O124" s="1625"/>
      <c r="P124" s="1625"/>
      <c r="AH124" s="1632">
        <v>0</v>
      </c>
    </row>
    <row s="1636" customFormat="1" customHeight="1" ht="0.75" hidden="1">
      <c r="A125" s="1781"/>
      <c r="B125" s="1781"/>
      <c r="C125" s="370" t="s">
        <v>1166</v>
      </c>
      <c r="D125" s="2463"/>
      <c r="E125" s="2205"/>
      <c r="F125" s="2384"/>
      <c r="G125" s="401"/>
      <c r="H125" s="1501"/>
      <c r="I125" s="652"/>
      <c r="J125" s="572"/>
      <c r="K125" s="1501"/>
      <c r="L125" s="215"/>
      <c r="M125" s="342"/>
      <c r="N125" s="335"/>
      <c r="O125" s="1625"/>
      <c r="P125" s="1625"/>
      <c r="AH125" s="1632">
        <v>0</v>
      </c>
    </row>
    <row s="1636" customFormat="1" customHeight="1" ht="18.75" hidden="1">
      <c r="A126" s="1781" t="s">
        <v>251</v>
      </c>
      <c r="B126" s="1781" t="s">
        <v>252</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312</v>
      </c>
      <c r="M126" s="342"/>
      <c r="N126" s="335"/>
      <c r="O126" s="1625"/>
      <c r="P126" s="1625"/>
      <c r="AH126" s="1632">
        <v>0</v>
      </c>
    </row>
    <row s="1636" customFormat="1" customHeight="1" ht="18.75" hidden="1">
      <c r="A127" s="1781"/>
      <c r="B127" s="1781"/>
      <c r="C127" s="370" t="s">
        <v>1159</v>
      </c>
      <c r="D127" s="2463"/>
      <c r="E127" s="2205"/>
      <c r="F127" s="2384"/>
      <c r="G127" s="2428"/>
      <c r="H127" s="1501"/>
      <c r="I127" s="652" t="s">
        <v>1158</v>
      </c>
      <c r="J127" s="572"/>
      <c r="K127" s="1501"/>
      <c r="L127" s="215"/>
      <c r="M127" s="342"/>
      <c r="N127" s="335"/>
      <c r="O127" s="1625"/>
      <c r="P127" s="1625"/>
      <c r="AH127" s="1632">
        <v>0</v>
      </c>
    </row>
    <row s="1636" customFormat="1" customHeight="1" ht="0.75" hidden="1">
      <c r="A128" s="1781"/>
      <c r="B128" s="1781"/>
      <c r="C128" s="370" t="s">
        <v>1166</v>
      </c>
      <c r="D128" s="2463"/>
      <c r="E128" s="2205"/>
      <c r="F128" s="2384"/>
      <c r="G128" s="401"/>
      <c r="H128" s="1501"/>
      <c r="I128" s="652"/>
      <c r="J128" s="572"/>
      <c r="K128" s="1501"/>
      <c r="L128" s="215"/>
      <c r="M128" s="342"/>
      <c r="N128" s="335"/>
      <c r="O128" s="1625"/>
      <c r="P128" s="1625"/>
      <c r="AH128" s="1632">
        <v>0</v>
      </c>
    </row>
    <row s="1636" customFormat="1" customHeight="1" ht="18.75" hidden="1">
      <c r="A129" s="1781" t="s">
        <v>256</v>
      </c>
      <c r="B129" s="1781" t="s">
        <v>257</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312</v>
      </c>
      <c r="M129" s="342"/>
      <c r="N129" s="335"/>
      <c r="O129" s="1625"/>
      <c r="P129" s="1625"/>
      <c r="AH129" s="1632">
        <v>0</v>
      </c>
    </row>
    <row s="1636" customFormat="1" customHeight="1" ht="18.75" hidden="1">
      <c r="A130" s="1781"/>
      <c r="B130" s="1781"/>
      <c r="C130" s="370" t="s">
        <v>1159</v>
      </c>
      <c r="D130" s="2463"/>
      <c r="E130" s="2205"/>
      <c r="F130" s="2384"/>
      <c r="G130" s="2428"/>
      <c r="H130" s="1501"/>
      <c r="I130" s="652" t="s">
        <v>1158</v>
      </c>
      <c r="J130" s="572"/>
      <c r="K130" s="1501"/>
      <c r="L130" s="215"/>
      <c r="M130" s="342"/>
      <c r="N130" s="335"/>
      <c r="O130" s="1625"/>
      <c r="P130" s="1625"/>
      <c r="AH130" s="1632">
        <v>0</v>
      </c>
    </row>
    <row s="1636" customFormat="1" customHeight="1" ht="0.75" hidden="1">
      <c r="A131" s="1781"/>
      <c r="B131" s="1781"/>
      <c r="C131" s="370" t="s">
        <v>1166</v>
      </c>
      <c r="D131" s="2463"/>
      <c r="E131" s="2205"/>
      <c r="F131" s="2384"/>
      <c r="G131" s="401"/>
      <c r="H131" s="1501"/>
      <c r="I131" s="652"/>
      <c r="J131" s="572"/>
      <c r="K131" s="1501"/>
      <c r="L131" s="215"/>
      <c r="M131" s="342"/>
      <c r="N131" s="335"/>
      <c r="O131" s="1625"/>
      <c r="P131" s="1625"/>
      <c r="AH131" s="1632">
        <v>0</v>
      </c>
    </row>
    <row s="1636" customFormat="1" customHeight="1" ht="18.75" hidden="1">
      <c r="A132" s="1781" t="s">
        <v>261</v>
      </c>
      <c r="B132" s="1781" t="s">
        <v>262</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312</v>
      </c>
      <c r="M132" s="342"/>
      <c r="N132" s="335"/>
      <c r="O132" s="1625"/>
      <c r="P132" s="1625"/>
      <c r="AH132" s="1632">
        <v>0</v>
      </c>
    </row>
    <row s="1636" customFormat="1" customHeight="1" ht="18.75" hidden="1">
      <c r="A133" s="1781"/>
      <c r="B133" s="1781"/>
      <c r="C133" s="370" t="s">
        <v>1159</v>
      </c>
      <c r="D133" s="2463"/>
      <c r="E133" s="2205"/>
      <c r="F133" s="2384"/>
      <c r="G133" s="2428"/>
      <c r="H133" s="1501"/>
      <c r="I133" s="652" t="s">
        <v>1158</v>
      </c>
      <c r="J133" s="572"/>
      <c r="K133" s="1501"/>
      <c r="L133" s="215"/>
      <c r="M133" s="342"/>
      <c r="N133" s="335"/>
      <c r="O133" s="1625"/>
      <c r="P133" s="1625"/>
      <c r="AH133" s="1632">
        <v>0</v>
      </c>
    </row>
    <row s="1636" customFormat="1" customHeight="1" ht="0.75" hidden="1">
      <c r="A134" s="1781"/>
      <c r="B134" s="1781"/>
      <c r="C134" s="370" t="s">
        <v>1166</v>
      </c>
      <c r="D134" s="2463"/>
      <c r="E134" s="2205"/>
      <c r="F134" s="2384"/>
      <c r="G134" s="401"/>
      <c r="H134" s="1501"/>
      <c r="I134" s="652"/>
      <c r="J134" s="572"/>
      <c r="K134" s="1501"/>
      <c r="L134" s="215"/>
      <c r="M134" s="342"/>
      <c r="N134" s="335"/>
      <c r="O134" s="1625"/>
      <c r="P134" s="1625"/>
      <c r="AH134" s="1632">
        <v>0</v>
      </c>
    </row>
    <row s="1636" customFormat="1" customHeight="1" ht="18.75" hidden="1">
      <c r="A135" s="1781" t="s">
        <v>266</v>
      </c>
      <c r="B135" s="1781" t="s">
        <v>267</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312</v>
      </c>
      <c r="M135" s="342"/>
      <c r="N135" s="335"/>
      <c r="O135" s="1625"/>
      <c r="P135" s="1625"/>
      <c r="AH135" s="1632">
        <v>0</v>
      </c>
    </row>
    <row s="1636" customFormat="1" customHeight="1" ht="18.75" hidden="1">
      <c r="A136" s="1781"/>
      <c r="B136" s="1781"/>
      <c r="C136" s="370" t="s">
        <v>1159</v>
      </c>
      <c r="D136" s="2463"/>
      <c r="E136" s="2205"/>
      <c r="F136" s="2384"/>
      <c r="G136" s="2428"/>
      <c r="H136" s="1501"/>
      <c r="I136" s="652" t="s">
        <v>1158</v>
      </c>
      <c r="J136" s="572"/>
      <c r="K136" s="1501"/>
      <c r="L136" s="215"/>
      <c r="M136" s="342"/>
      <c r="N136" s="335"/>
      <c r="O136" s="1625"/>
      <c r="P136" s="1625"/>
      <c r="AH136" s="1632">
        <v>0</v>
      </c>
    </row>
    <row s="1636" customFormat="1" customHeight="1" ht="0.75" hidden="1">
      <c r="A137" s="1781"/>
      <c r="B137" s="1781"/>
      <c r="C137" s="370" t="s">
        <v>1166</v>
      </c>
      <c r="D137" s="2463"/>
      <c r="E137" s="2205"/>
      <c r="F137" s="2384"/>
      <c r="G137" s="401"/>
      <c r="H137" s="1501"/>
      <c r="I137" s="652"/>
      <c r="J137" s="572"/>
      <c r="K137" s="1501"/>
      <c r="L137" s="215"/>
      <c r="M137" s="342"/>
      <c r="N137" s="335"/>
      <c r="O137" s="1625"/>
      <c r="P137" s="1625"/>
      <c r="AH137" s="1632">
        <v>0</v>
      </c>
    </row>
    <row s="1636" customFormat="1" customHeight="1" ht="18.75" hidden="1">
      <c r="A138" s="1781" t="s">
        <v>271</v>
      </c>
      <c r="B138" s="1781" t="s">
        <v>272</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312</v>
      </c>
      <c r="M138" s="342"/>
      <c r="N138" s="335"/>
      <c r="O138" s="1625"/>
      <c r="P138" s="1625"/>
      <c r="AH138" s="1632">
        <v>0</v>
      </c>
    </row>
    <row s="1636" customFormat="1" customHeight="1" ht="18.75" hidden="1">
      <c r="A139" s="1781"/>
      <c r="B139" s="1781"/>
      <c r="C139" s="370" t="s">
        <v>1159</v>
      </c>
      <c r="D139" s="2463"/>
      <c r="E139" s="2205"/>
      <c r="F139" s="2384"/>
      <c r="G139" s="2428"/>
      <c r="H139" s="1501"/>
      <c r="I139" s="652" t="s">
        <v>1158</v>
      </c>
      <c r="J139" s="572"/>
      <c r="K139" s="1501"/>
      <c r="L139" s="215"/>
      <c r="M139" s="342"/>
      <c r="N139" s="335"/>
      <c r="O139" s="1625"/>
      <c r="P139" s="1625"/>
      <c r="AH139" s="1632">
        <v>0</v>
      </c>
    </row>
    <row s="1636" customFormat="1" customHeight="1" ht="0.75" hidden="1">
      <c r="A140" s="1781"/>
      <c r="B140" s="1781"/>
      <c r="C140" s="370" t="s">
        <v>1166</v>
      </c>
      <c r="D140" s="2463"/>
      <c r="E140" s="2205"/>
      <c r="F140" s="2384"/>
      <c r="G140" s="401"/>
      <c r="H140" s="1501"/>
      <c r="I140" s="652"/>
      <c r="J140" s="572"/>
      <c r="K140" s="1501"/>
      <c r="L140" s="215"/>
      <c r="M140" s="342"/>
      <c r="N140" s="335"/>
      <c r="O140" s="1625"/>
      <c r="P140" s="1625"/>
      <c r="AH140" s="1632">
        <v>0</v>
      </c>
    </row>
    <row s="1636" customFormat="1" customHeight="1" ht="18.75" hidden="1">
      <c r="A141" s="1781" t="s">
        <v>276</v>
      </c>
      <c r="B141" s="1781" t="s">
        <v>277</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312</v>
      </c>
      <c r="M141" s="342"/>
      <c r="N141" s="335"/>
      <c r="O141" s="1625"/>
      <c r="P141" s="1625"/>
      <c r="AH141" s="1632">
        <v>0</v>
      </c>
    </row>
    <row s="1636" customFormat="1" customHeight="1" ht="18.75" hidden="1">
      <c r="A142" s="1781"/>
      <c r="B142" s="1781"/>
      <c r="C142" s="370" t="s">
        <v>1159</v>
      </c>
      <c r="D142" s="2463"/>
      <c r="E142" s="2205"/>
      <c r="F142" s="2384"/>
      <c r="G142" s="2428"/>
      <c r="H142" s="1501"/>
      <c r="I142" s="652" t="s">
        <v>1158</v>
      </c>
      <c r="J142" s="572"/>
      <c r="K142" s="1501"/>
      <c r="L142" s="215"/>
      <c r="M142" s="342"/>
      <c r="N142" s="335"/>
      <c r="O142" s="1625"/>
      <c r="P142" s="1625"/>
      <c r="AH142" s="1632">
        <v>0</v>
      </c>
    </row>
    <row s="1636" customFormat="1" customHeight="1" ht="0.75" hidden="1">
      <c r="A143" s="1781"/>
      <c r="B143" s="1781"/>
      <c r="C143" s="370" t="s">
        <v>1166</v>
      </c>
      <c r="D143" s="2463"/>
      <c r="E143" s="2205"/>
      <c r="F143" s="2384"/>
      <c r="G143" s="401"/>
      <c r="H143" s="1501"/>
      <c r="I143" s="652"/>
      <c r="J143" s="572"/>
      <c r="K143" s="1501"/>
      <c r="L143" s="215"/>
      <c r="M143" s="342"/>
      <c r="N143" s="335"/>
      <c r="O143" s="1625"/>
      <c r="P143" s="1625"/>
      <c r="AH143" s="1632">
        <v>0</v>
      </c>
    </row>
    <row s="1636" customFormat="1" customHeight="1" ht="18.75" hidden="1">
      <c r="A144" s="1781" t="s">
        <v>281</v>
      </c>
      <c r="B144" s="1781" t="s">
        <v>282</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312</v>
      </c>
      <c r="M144" s="342"/>
      <c r="N144" s="335"/>
      <c r="O144" s="1625"/>
      <c r="P144" s="1625"/>
      <c r="AH144" s="1632">
        <v>0</v>
      </c>
    </row>
    <row s="1636" customFormat="1" customHeight="1" ht="18.75" hidden="1">
      <c r="A145" s="1781"/>
      <c r="B145" s="1781"/>
      <c r="C145" s="370" t="s">
        <v>1159</v>
      </c>
      <c r="D145" s="2463"/>
      <c r="E145" s="2205"/>
      <c r="F145" s="2384"/>
      <c r="G145" s="2428"/>
      <c r="H145" s="1501"/>
      <c r="I145" s="652" t="s">
        <v>1158</v>
      </c>
      <c r="J145" s="572"/>
      <c r="K145" s="1501"/>
      <c r="L145" s="215"/>
      <c r="M145" s="342"/>
      <c r="N145" s="335"/>
      <c r="O145" s="1625"/>
      <c r="P145" s="1625"/>
      <c r="AH145" s="1632">
        <v>0</v>
      </c>
    </row>
    <row s="1636" customFormat="1" customHeight="1" ht="1.05">
      <c r="A146" s="1781"/>
      <c r="B146" s="1781"/>
      <c r="C146" s="370" t="s">
        <v>1166</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93</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157</v>
      </c>
      <c r="B148" s="1781" t="s">
        <v>158</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312</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1159</v>
      </c>
      <c r="D149" s="2463"/>
      <c r="E149" s="2205"/>
      <c r="F149" s="2384"/>
      <c r="G149" s="2428"/>
      <c r="H149" s="1501"/>
      <c r="I149" s="652" t="s">
        <v>1158</v>
      </c>
      <c r="J149" s="572"/>
      <c r="K149" s="1501"/>
      <c r="L149" s="215"/>
      <c r="M149" s="2171"/>
      <c r="N149" s="335"/>
      <c r="O149" s="1625"/>
      <c r="P149" s="1625"/>
      <c r="AH149" s="1632">
        <v>0</v>
      </c>
    </row>
    <row s="1636" customFormat="1" customHeight="1" ht="0.75" hidden="1">
      <c r="A150" s="1781"/>
      <c r="B150" s="1781"/>
      <c r="C150" s="370" t="s">
        <v>1166</v>
      </c>
      <c r="D150" s="2463"/>
      <c r="E150" s="2205"/>
      <c r="F150" s="2384"/>
      <c r="G150" s="401"/>
      <c r="H150" s="1501"/>
      <c r="I150" s="652"/>
      <c r="J150" s="572"/>
      <c r="K150" s="1501"/>
      <c r="L150" s="215"/>
      <c r="M150" s="2171"/>
      <c r="N150" s="335"/>
      <c r="O150" s="1625"/>
      <c r="P150" s="1625"/>
      <c r="AH150" s="1632">
        <v>0</v>
      </c>
    </row>
    <row s="1636" customFormat="1" customHeight="1" ht="45" hidden="1">
      <c r="A151" s="1781" t="s">
        <v>165</v>
      </c>
      <c r="B151" s="1781" t="s">
        <v>166</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Тарифы на тепловую энергию (мощность), поставляемую потребителям г. Тюмени на 2026-2030 годы</v>
      </c>
      <c r="H151" s="1863"/>
      <c r="I151" s="1740"/>
      <c r="J151" s="1774"/>
      <c r="K151" s="1779"/>
      <c r="L151" s="1863" t="s">
        <v>312</v>
      </c>
      <c r="M151" s="2172"/>
      <c r="N151" s="335"/>
      <c r="O151" s="1625"/>
      <c r="P151" s="1625"/>
      <c r="AH151" s="1632">
        <v>0</v>
      </c>
    </row>
    <row s="1636" customFormat="1" customHeight="1" ht="18.75" hidden="1">
      <c r="A152" s="1781"/>
      <c r="B152" s="1781"/>
      <c r="C152" s="370" t="s">
        <v>1159</v>
      </c>
      <c r="D152" s="2463"/>
      <c r="E152" s="2205"/>
      <c r="F152" s="2384"/>
      <c r="G152" s="2428"/>
      <c r="H152" s="1501"/>
      <c r="I152" s="652" t="s">
        <v>1158</v>
      </c>
      <c r="J152" s="572"/>
      <c r="K152" s="1501"/>
      <c r="L152" s="215"/>
      <c r="M152" s="1862"/>
      <c r="N152" s="335"/>
      <c r="O152" s="1625"/>
      <c r="P152" s="1625"/>
      <c r="AH152" s="1632">
        <v>0</v>
      </c>
    </row>
    <row s="1636" customFormat="1" customHeight="1" ht="0.75" hidden="1">
      <c r="A153" s="1781"/>
      <c r="B153" s="1781"/>
      <c r="C153" s="370" t="s">
        <v>1166</v>
      </c>
      <c r="D153" s="2463"/>
      <c r="E153" s="2205"/>
      <c r="F153" s="2384"/>
      <c r="G153" s="401"/>
      <c r="H153" s="1501"/>
      <c r="I153" s="652"/>
      <c r="J153" s="572"/>
      <c r="K153" s="1501"/>
      <c r="L153" s="215"/>
      <c r="M153" s="342"/>
      <c r="N153" s="335"/>
      <c r="O153" s="1625"/>
      <c r="P153" s="1625"/>
      <c r="AH153" s="1632">
        <v>0</v>
      </c>
    </row>
    <row s="1636" customFormat="1" customHeight="1" ht="45" hidden="1">
      <c r="A154" s="1781" t="s">
        <v>175</v>
      </c>
      <c r="B154" s="1781" t="s">
        <v>176</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312</v>
      </c>
      <c r="M154" s="342"/>
      <c r="N154" s="335"/>
      <c r="O154" s="1625"/>
      <c r="P154" s="1625"/>
      <c r="AH154" s="1632">
        <v>0</v>
      </c>
    </row>
    <row s="1636" customFormat="1" customHeight="1" ht="18.75" hidden="1">
      <c r="A155" s="1781"/>
      <c r="B155" s="1781"/>
      <c r="C155" s="370" t="s">
        <v>1159</v>
      </c>
      <c r="D155" s="2463"/>
      <c r="E155" s="2205"/>
      <c r="F155" s="2384"/>
      <c r="G155" s="2428"/>
      <c r="H155" s="1501"/>
      <c r="I155" s="652" t="s">
        <v>1158</v>
      </c>
      <c r="J155" s="572"/>
      <c r="K155" s="1501"/>
      <c r="L155" s="215"/>
      <c r="M155" s="342"/>
      <c r="N155" s="335"/>
      <c r="O155" s="1625"/>
      <c r="P155" s="1625"/>
      <c r="AH155" s="1632">
        <v>0</v>
      </c>
    </row>
    <row s="1636" customFormat="1" customHeight="1" ht="0.75" hidden="1">
      <c r="A156" s="1781"/>
      <c r="B156" s="1781"/>
      <c r="C156" s="370" t="s">
        <v>1166</v>
      </c>
      <c r="D156" s="2463"/>
      <c r="E156" s="2205"/>
      <c r="F156" s="2384"/>
      <c r="G156" s="401"/>
      <c r="H156" s="1501"/>
      <c r="I156" s="652"/>
      <c r="J156" s="572"/>
      <c r="K156" s="1501"/>
      <c r="L156" s="215"/>
      <c r="M156" s="342"/>
      <c r="N156" s="335"/>
      <c r="O156" s="1625"/>
      <c r="P156" s="1625"/>
      <c r="AH156" s="1632">
        <v>0</v>
      </c>
    </row>
    <row s="1636" customFormat="1" customHeight="1" ht="45" hidden="1">
      <c r="A157" s="1781" t="s">
        <v>181</v>
      </c>
      <c r="B157" s="1781" t="s">
        <v>182</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312</v>
      </c>
      <c r="M157" s="342"/>
      <c r="N157" s="335"/>
      <c r="O157" s="1625"/>
      <c r="P157" s="1625"/>
      <c r="AH157" s="1632">
        <v>0</v>
      </c>
    </row>
    <row s="1636" customFormat="1" customHeight="1" ht="18.75" hidden="1">
      <c r="A158" s="1781"/>
      <c r="B158" s="1781"/>
      <c r="C158" s="370" t="s">
        <v>1159</v>
      </c>
      <c r="D158" s="2463"/>
      <c r="E158" s="2205"/>
      <c r="F158" s="2384"/>
      <c r="G158" s="2428"/>
      <c r="H158" s="1501"/>
      <c r="I158" s="652" t="s">
        <v>1158</v>
      </c>
      <c r="J158" s="572"/>
      <c r="K158" s="1501"/>
      <c r="L158" s="215"/>
      <c r="M158" s="342"/>
      <c r="N158" s="335"/>
      <c r="O158" s="1625"/>
      <c r="P158" s="1625"/>
      <c r="AH158" s="1632">
        <v>0</v>
      </c>
    </row>
    <row s="1636" customFormat="1" customHeight="1" ht="0.75" hidden="1">
      <c r="A159" s="1781"/>
      <c r="B159" s="1781"/>
      <c r="C159" s="370" t="s">
        <v>1166</v>
      </c>
      <c r="D159" s="2463"/>
      <c r="E159" s="2205"/>
      <c r="F159" s="2384"/>
      <c r="G159" s="401"/>
      <c r="H159" s="1501"/>
      <c r="I159" s="652"/>
      <c r="J159" s="572"/>
      <c r="K159" s="1501"/>
      <c r="L159" s="215"/>
      <c r="M159" s="342"/>
      <c r="N159" s="335"/>
      <c r="O159" s="1625"/>
      <c r="P159" s="1625"/>
      <c r="AH159" s="1632">
        <v>0</v>
      </c>
    </row>
    <row s="1636" customFormat="1" customHeight="1" ht="18.75" hidden="1">
      <c r="A160" s="1781" t="s">
        <v>187</v>
      </c>
      <c r="B160" s="1781" t="s">
        <v>188</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312</v>
      </c>
      <c r="M160" s="342"/>
      <c r="N160" s="335"/>
      <c r="O160" s="1625"/>
      <c r="P160" s="1625"/>
      <c r="AH160" s="1632">
        <v>0</v>
      </c>
    </row>
    <row s="1636" customFormat="1" customHeight="1" ht="18.75" hidden="1">
      <c r="A161" s="1781"/>
      <c r="B161" s="1781"/>
      <c r="C161" s="370" t="s">
        <v>1159</v>
      </c>
      <c r="D161" s="2463"/>
      <c r="E161" s="2205"/>
      <c r="F161" s="2384"/>
      <c r="G161" s="2428"/>
      <c r="H161" s="1501"/>
      <c r="I161" s="652" t="s">
        <v>1158</v>
      </c>
      <c r="J161" s="572"/>
      <c r="K161" s="1501"/>
      <c r="L161" s="215"/>
      <c r="M161" s="342"/>
      <c r="N161" s="335"/>
      <c r="O161" s="1625"/>
      <c r="P161" s="1625"/>
      <c r="AH161" s="1632">
        <v>0</v>
      </c>
    </row>
    <row s="1636" customFormat="1" customHeight="1" ht="0.75" hidden="1">
      <c r="A162" s="1781"/>
      <c r="B162" s="1781"/>
      <c r="C162" s="370" t="s">
        <v>1166</v>
      </c>
      <c r="D162" s="2463"/>
      <c r="E162" s="2205"/>
      <c r="F162" s="2384"/>
      <c r="G162" s="401"/>
      <c r="H162" s="1501"/>
      <c r="I162" s="652"/>
      <c r="J162" s="572"/>
      <c r="K162" s="1501"/>
      <c r="L162" s="215"/>
      <c r="M162" s="342"/>
      <c r="N162" s="335"/>
      <c r="O162" s="1625"/>
      <c r="P162" s="1625"/>
      <c r="AH162" s="1632">
        <v>0</v>
      </c>
    </row>
    <row s="1636" customFormat="1" customHeight="1" ht="18.75" hidden="1">
      <c r="A163" s="1781" t="s">
        <v>193</v>
      </c>
      <c r="B163" s="1781" t="s">
        <v>194</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312</v>
      </c>
      <c r="M163" s="342"/>
      <c r="N163" s="335"/>
      <c r="O163" s="1625"/>
      <c r="P163" s="1625"/>
      <c r="AH163" s="1632">
        <v>0</v>
      </c>
    </row>
    <row s="1636" customFormat="1" customHeight="1" ht="18.75" hidden="1">
      <c r="A164" s="1781"/>
      <c r="B164" s="1781"/>
      <c r="C164" s="370" t="s">
        <v>1159</v>
      </c>
      <c r="D164" s="2463"/>
      <c r="E164" s="2205"/>
      <c r="F164" s="2384"/>
      <c r="G164" s="2428"/>
      <c r="H164" s="1501"/>
      <c r="I164" s="652" t="s">
        <v>1158</v>
      </c>
      <c r="J164" s="572"/>
      <c r="K164" s="1501"/>
      <c r="L164" s="215"/>
      <c r="M164" s="342"/>
      <c r="N164" s="335"/>
      <c r="O164" s="1625"/>
      <c r="P164" s="1625"/>
      <c r="AH164" s="1632">
        <v>0</v>
      </c>
    </row>
    <row s="1636" customFormat="1" customHeight="1" ht="0.75" hidden="1">
      <c r="A165" s="1781"/>
      <c r="B165" s="1781"/>
      <c r="C165" s="370" t="s">
        <v>1166</v>
      </c>
      <c r="D165" s="2463"/>
      <c r="E165" s="2205"/>
      <c r="F165" s="2384"/>
      <c r="G165" s="401"/>
      <c r="H165" s="1501"/>
      <c r="I165" s="652"/>
      <c r="J165" s="572"/>
      <c r="K165" s="1501"/>
      <c r="L165" s="215"/>
      <c r="M165" s="342"/>
      <c r="N165" s="335"/>
      <c r="O165" s="1625"/>
      <c r="P165" s="1625"/>
      <c r="AH165" s="1632">
        <v>0</v>
      </c>
    </row>
    <row s="1636" customFormat="1" customHeight="1" ht="18.75" hidden="1">
      <c r="A166" s="1781" t="s">
        <v>199</v>
      </c>
      <c r="B166" s="1781" t="s">
        <v>200</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312</v>
      </c>
      <c r="M166" s="342"/>
      <c r="N166" s="335"/>
      <c r="O166" s="1625"/>
      <c r="P166" s="1625"/>
      <c r="AH166" s="1632">
        <v>0</v>
      </c>
    </row>
    <row s="1636" customFormat="1" customHeight="1" ht="18.75" hidden="1">
      <c r="A167" s="1781"/>
      <c r="B167" s="1781"/>
      <c r="C167" s="370" t="s">
        <v>1159</v>
      </c>
      <c r="D167" s="2463"/>
      <c r="E167" s="2205"/>
      <c r="F167" s="2384"/>
      <c r="G167" s="2428"/>
      <c r="H167" s="1501"/>
      <c r="I167" s="652" t="s">
        <v>1158</v>
      </c>
      <c r="J167" s="572"/>
      <c r="K167" s="1501"/>
      <c r="L167" s="215"/>
      <c r="M167" s="342"/>
      <c r="N167" s="335"/>
      <c r="O167" s="1625"/>
      <c r="P167" s="1625"/>
      <c r="AH167" s="1632">
        <v>0</v>
      </c>
    </row>
    <row s="1636" customFormat="1" customHeight="1" ht="0.75" hidden="1">
      <c r="A168" s="1781"/>
      <c r="B168" s="1781"/>
      <c r="C168" s="370" t="s">
        <v>1166</v>
      </c>
      <c r="D168" s="2463"/>
      <c r="E168" s="2205"/>
      <c r="F168" s="2384"/>
      <c r="G168" s="401"/>
      <c r="H168" s="1501"/>
      <c r="I168" s="652"/>
      <c r="J168" s="572"/>
      <c r="K168" s="1501"/>
      <c r="L168" s="215"/>
      <c r="M168" s="342"/>
      <c r="N168" s="335"/>
      <c r="O168" s="1625"/>
      <c r="P168" s="1625"/>
      <c r="AH168" s="1632">
        <v>0</v>
      </c>
    </row>
    <row s="1636" customFormat="1" customHeight="1" ht="18.75" hidden="1">
      <c r="A169" s="1781" t="s">
        <v>205</v>
      </c>
      <c r="B169" s="1781" t="s">
        <v>206</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312</v>
      </c>
      <c r="M169" s="342"/>
      <c r="N169" s="335"/>
      <c r="O169" s="1625"/>
      <c r="P169" s="1625"/>
      <c r="AH169" s="1632">
        <v>0</v>
      </c>
    </row>
    <row s="1636" customFormat="1" customHeight="1" ht="18.75" hidden="1">
      <c r="A170" s="1781"/>
      <c r="B170" s="1781"/>
      <c r="C170" s="370" t="s">
        <v>1159</v>
      </c>
      <c r="D170" s="2463"/>
      <c r="E170" s="2205"/>
      <c r="F170" s="2384"/>
      <c r="G170" s="2428"/>
      <c r="H170" s="1501"/>
      <c r="I170" s="652" t="s">
        <v>1158</v>
      </c>
      <c r="J170" s="572"/>
      <c r="K170" s="1501"/>
      <c r="L170" s="215"/>
      <c r="M170" s="342"/>
      <c r="N170" s="335"/>
      <c r="O170" s="1625"/>
      <c r="P170" s="1625"/>
      <c r="AH170" s="1632">
        <v>0</v>
      </c>
    </row>
    <row s="1636" customFormat="1" customHeight="1" ht="0.75" hidden="1">
      <c r="A171" s="1781"/>
      <c r="B171" s="1781"/>
      <c r="C171" s="370" t="s">
        <v>1166</v>
      </c>
      <c r="D171" s="2463"/>
      <c r="E171" s="2205"/>
      <c r="F171" s="2384"/>
      <c r="G171" s="401"/>
      <c r="H171" s="1501"/>
      <c r="I171" s="652"/>
      <c r="J171" s="572"/>
      <c r="K171" s="1501"/>
      <c r="L171" s="215"/>
      <c r="M171" s="342"/>
      <c r="N171" s="335"/>
      <c r="O171" s="1625"/>
      <c r="P171" s="1625"/>
      <c r="AH171" s="1632">
        <v>0</v>
      </c>
    </row>
    <row s="1636" customFormat="1" customHeight="1" ht="18.75" hidden="1">
      <c r="A172" s="1781" t="s">
        <v>211</v>
      </c>
      <c r="B172" s="1781" t="s">
        <v>212</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312</v>
      </c>
      <c r="M172" s="342"/>
      <c r="N172" s="335"/>
      <c r="O172" s="1625"/>
      <c r="P172" s="1625"/>
      <c r="AH172" s="1632">
        <v>0</v>
      </c>
    </row>
    <row s="1636" customFormat="1" customHeight="1" ht="18.75" hidden="1">
      <c r="A173" s="1781"/>
      <c r="B173" s="1781"/>
      <c r="C173" s="370" t="s">
        <v>1159</v>
      </c>
      <c r="D173" s="2463"/>
      <c r="E173" s="2205"/>
      <c r="F173" s="2384"/>
      <c r="G173" s="2428"/>
      <c r="H173" s="1501"/>
      <c r="I173" s="652" t="s">
        <v>1158</v>
      </c>
      <c r="J173" s="572"/>
      <c r="K173" s="1501"/>
      <c r="L173" s="215"/>
      <c r="M173" s="342"/>
      <c r="N173" s="335"/>
      <c r="O173" s="1625"/>
      <c r="P173" s="1625"/>
      <c r="AH173" s="1632">
        <v>0</v>
      </c>
    </row>
    <row s="1636" customFormat="1" customHeight="1" ht="0.75" hidden="1">
      <c r="A174" s="1781"/>
      <c r="B174" s="1781"/>
      <c r="C174" s="370" t="s">
        <v>1166</v>
      </c>
      <c r="D174" s="2463"/>
      <c r="E174" s="2205"/>
      <c r="F174" s="2384"/>
      <c r="G174" s="401"/>
      <c r="H174" s="1501"/>
      <c r="I174" s="652"/>
      <c r="J174" s="572"/>
      <c r="K174" s="1501"/>
      <c r="L174" s="215"/>
      <c r="M174" s="342"/>
      <c r="N174" s="335"/>
      <c r="O174" s="1625"/>
      <c r="P174" s="1625"/>
      <c r="AH174" s="1632">
        <v>0</v>
      </c>
    </row>
    <row s="1636" customFormat="1" customHeight="1" ht="18.75" hidden="1">
      <c r="A175" s="1781" t="s">
        <v>231</v>
      </c>
      <c r="B175" s="1781" t="s">
        <v>232</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312</v>
      </c>
      <c r="M175" s="342"/>
      <c r="N175" s="335"/>
      <c r="O175" s="1625"/>
      <c r="P175" s="1625"/>
      <c r="AH175" s="1632">
        <v>0</v>
      </c>
    </row>
    <row s="1636" customFormat="1" customHeight="1" ht="18.75" hidden="1">
      <c r="A176" s="1781"/>
      <c r="B176" s="1781"/>
      <c r="C176" s="370" t="s">
        <v>1159</v>
      </c>
      <c r="D176" s="2463"/>
      <c r="E176" s="2205"/>
      <c r="F176" s="2384"/>
      <c r="G176" s="2428"/>
      <c r="H176" s="1501"/>
      <c r="I176" s="652" t="s">
        <v>1158</v>
      </c>
      <c r="J176" s="572"/>
      <c r="K176" s="1501"/>
      <c r="L176" s="215"/>
      <c r="M176" s="342"/>
      <c r="N176" s="335"/>
      <c r="O176" s="1625"/>
      <c r="P176" s="1625"/>
      <c r="AH176" s="1632">
        <v>0</v>
      </c>
    </row>
    <row s="1636" customFormat="1" customHeight="1" ht="0.75" hidden="1">
      <c r="A177" s="1781"/>
      <c r="B177" s="1781"/>
      <c r="C177" s="370" t="s">
        <v>1166</v>
      </c>
      <c r="D177" s="2463"/>
      <c r="E177" s="2205"/>
      <c r="F177" s="2384"/>
      <c r="G177" s="401"/>
      <c r="H177" s="1501"/>
      <c r="I177" s="652"/>
      <c r="J177" s="572"/>
      <c r="K177" s="1501"/>
      <c r="L177" s="215"/>
      <c r="M177" s="342"/>
      <c r="N177" s="335"/>
      <c r="O177" s="1625"/>
      <c r="P177" s="1625"/>
      <c r="AH177" s="1632">
        <v>0</v>
      </c>
    </row>
    <row s="1636" customFormat="1" customHeight="1" ht="18.75" hidden="1">
      <c r="A178" s="1781" t="s">
        <v>236</v>
      </c>
      <c r="B178" s="1781" t="s">
        <v>237</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312</v>
      </c>
      <c r="M178" s="342"/>
      <c r="N178" s="335"/>
      <c r="O178" s="1625"/>
      <c r="P178" s="1625"/>
      <c r="AH178" s="1632">
        <v>0</v>
      </c>
    </row>
    <row s="1636" customFormat="1" customHeight="1" ht="18.75" hidden="1">
      <c r="A179" s="1781"/>
      <c r="B179" s="1781"/>
      <c r="C179" s="370" t="s">
        <v>1159</v>
      </c>
      <c r="D179" s="2463"/>
      <c r="E179" s="2205"/>
      <c r="F179" s="2384"/>
      <c r="G179" s="2428"/>
      <c r="H179" s="1501"/>
      <c r="I179" s="652" t="s">
        <v>1158</v>
      </c>
      <c r="J179" s="572"/>
      <c r="K179" s="1501"/>
      <c r="L179" s="215"/>
      <c r="M179" s="342"/>
      <c r="N179" s="335"/>
      <c r="O179" s="1625"/>
      <c r="P179" s="1625"/>
      <c r="AH179" s="1632">
        <v>0</v>
      </c>
    </row>
    <row s="1636" customFormat="1" customHeight="1" ht="0.75" hidden="1">
      <c r="A180" s="1781"/>
      <c r="B180" s="1781"/>
      <c r="C180" s="370" t="s">
        <v>1166</v>
      </c>
      <c r="D180" s="2463"/>
      <c r="E180" s="2205"/>
      <c r="F180" s="2384"/>
      <c r="G180" s="401"/>
      <c r="H180" s="1501"/>
      <c r="I180" s="652"/>
      <c r="J180" s="572"/>
      <c r="K180" s="1501"/>
      <c r="L180" s="215"/>
      <c r="M180" s="342"/>
      <c r="N180" s="335"/>
      <c r="O180" s="1625"/>
      <c r="P180" s="1625"/>
      <c r="AH180" s="1632">
        <v>0</v>
      </c>
    </row>
    <row s="1636" customFormat="1" customHeight="1" ht="18.75" hidden="1">
      <c r="A181" s="1781" t="s">
        <v>241</v>
      </c>
      <c r="B181" s="1781" t="s">
        <v>242</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312</v>
      </c>
      <c r="M181" s="342"/>
      <c r="N181" s="335"/>
      <c r="O181" s="1625"/>
      <c r="P181" s="1625"/>
      <c r="AH181" s="1632">
        <v>0</v>
      </c>
    </row>
    <row s="1636" customFormat="1" customHeight="1" ht="18.75" hidden="1">
      <c r="A182" s="1781"/>
      <c r="B182" s="1781"/>
      <c r="C182" s="370" t="s">
        <v>1159</v>
      </c>
      <c r="D182" s="2463"/>
      <c r="E182" s="2205"/>
      <c r="F182" s="2384"/>
      <c r="G182" s="2428"/>
      <c r="H182" s="1501"/>
      <c r="I182" s="652" t="s">
        <v>1158</v>
      </c>
      <c r="J182" s="572"/>
      <c r="K182" s="1501"/>
      <c r="L182" s="215"/>
      <c r="M182" s="342"/>
      <c r="N182" s="335"/>
      <c r="O182" s="1625"/>
      <c r="P182" s="1625"/>
      <c r="AH182" s="1632">
        <v>0</v>
      </c>
    </row>
    <row s="1636" customFormat="1" customHeight="1" ht="0.75" hidden="1">
      <c r="A183" s="1781"/>
      <c r="B183" s="1781"/>
      <c r="C183" s="370" t="s">
        <v>1166</v>
      </c>
      <c r="D183" s="2463"/>
      <c r="E183" s="2205"/>
      <c r="F183" s="2384"/>
      <c r="G183" s="401"/>
      <c r="H183" s="1501"/>
      <c r="I183" s="652"/>
      <c r="J183" s="572"/>
      <c r="K183" s="1501"/>
      <c r="L183" s="215"/>
      <c r="M183" s="342"/>
      <c r="N183" s="335"/>
      <c r="O183" s="1625"/>
      <c r="P183" s="1625"/>
      <c r="AH183" s="1632">
        <v>0</v>
      </c>
    </row>
    <row s="1636" customFormat="1" customHeight="1" ht="18.75" hidden="1">
      <c r="A184" s="1781" t="s">
        <v>246</v>
      </c>
      <c r="B184" s="1781" t="s">
        <v>247</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312</v>
      </c>
      <c r="M184" s="342"/>
      <c r="N184" s="335"/>
      <c r="O184" s="1625"/>
      <c r="P184" s="1625"/>
      <c r="AH184" s="1632">
        <v>0</v>
      </c>
    </row>
    <row s="1636" customFormat="1" customHeight="1" ht="18.75" hidden="1">
      <c r="A185" s="1781"/>
      <c r="B185" s="1781"/>
      <c r="C185" s="370" t="s">
        <v>1159</v>
      </c>
      <c r="D185" s="2463"/>
      <c r="E185" s="2205"/>
      <c r="F185" s="2384"/>
      <c r="G185" s="2428"/>
      <c r="H185" s="1501"/>
      <c r="I185" s="652" t="s">
        <v>1158</v>
      </c>
      <c r="J185" s="572"/>
      <c r="K185" s="1501"/>
      <c r="L185" s="215"/>
      <c r="M185" s="342"/>
      <c r="N185" s="335"/>
      <c r="O185" s="1625"/>
      <c r="P185" s="1625"/>
      <c r="AH185" s="1632">
        <v>0</v>
      </c>
    </row>
    <row s="1636" customFormat="1" customHeight="1" ht="0.75" hidden="1">
      <c r="A186" s="1781"/>
      <c r="B186" s="1781"/>
      <c r="C186" s="370" t="s">
        <v>1166</v>
      </c>
      <c r="D186" s="2463"/>
      <c r="E186" s="2205"/>
      <c r="F186" s="2384"/>
      <c r="G186" s="401"/>
      <c r="H186" s="1501"/>
      <c r="I186" s="652"/>
      <c r="J186" s="572"/>
      <c r="K186" s="1501"/>
      <c r="L186" s="215"/>
      <c r="M186" s="342"/>
      <c r="N186" s="335"/>
      <c r="O186" s="1625"/>
      <c r="P186" s="1625"/>
      <c r="AH186" s="1632">
        <v>0</v>
      </c>
    </row>
    <row s="1636" customFormat="1" customHeight="1" ht="18.75" hidden="1">
      <c r="A187" s="1781" t="s">
        <v>251</v>
      </c>
      <c r="B187" s="1781" t="s">
        <v>252</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312</v>
      </c>
      <c r="M187" s="342"/>
      <c r="N187" s="335"/>
      <c r="O187" s="1625"/>
      <c r="P187" s="1625"/>
      <c r="AH187" s="1632">
        <v>0</v>
      </c>
    </row>
    <row s="1636" customFormat="1" customHeight="1" ht="18.75" hidden="1">
      <c r="A188" s="1781"/>
      <c r="B188" s="1781"/>
      <c r="C188" s="370" t="s">
        <v>1159</v>
      </c>
      <c r="D188" s="2463"/>
      <c r="E188" s="2205"/>
      <c r="F188" s="2384"/>
      <c r="G188" s="2428"/>
      <c r="H188" s="1501"/>
      <c r="I188" s="652" t="s">
        <v>1158</v>
      </c>
      <c r="J188" s="572"/>
      <c r="K188" s="1501"/>
      <c r="L188" s="215"/>
      <c r="M188" s="342"/>
      <c r="N188" s="335"/>
      <c r="O188" s="1625"/>
      <c r="P188" s="1625"/>
      <c r="AH188" s="1632">
        <v>0</v>
      </c>
    </row>
    <row s="1636" customFormat="1" customHeight="1" ht="0.75" hidden="1">
      <c r="A189" s="1781"/>
      <c r="B189" s="1781"/>
      <c r="C189" s="370" t="s">
        <v>1166</v>
      </c>
      <c r="D189" s="2463"/>
      <c r="E189" s="2205"/>
      <c r="F189" s="2384"/>
      <c r="G189" s="401"/>
      <c r="H189" s="1501"/>
      <c r="I189" s="652"/>
      <c r="J189" s="572"/>
      <c r="K189" s="1501"/>
      <c r="L189" s="215"/>
      <c r="M189" s="342"/>
      <c r="N189" s="335"/>
      <c r="O189" s="1625"/>
      <c r="P189" s="1625"/>
      <c r="AH189" s="1632">
        <v>0</v>
      </c>
    </row>
    <row s="1636" customFormat="1" customHeight="1" ht="18.75" hidden="1">
      <c r="A190" s="1781" t="s">
        <v>256</v>
      </c>
      <c r="B190" s="1781" t="s">
        <v>257</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312</v>
      </c>
      <c r="M190" s="342"/>
      <c r="N190" s="335"/>
      <c r="O190" s="1625"/>
      <c r="P190" s="1625"/>
      <c r="AH190" s="1632">
        <v>0</v>
      </c>
    </row>
    <row s="1636" customFormat="1" customHeight="1" ht="18.75" hidden="1">
      <c r="A191" s="1781"/>
      <c r="B191" s="1781"/>
      <c r="C191" s="370" t="s">
        <v>1159</v>
      </c>
      <c r="D191" s="2463"/>
      <c r="E191" s="2205"/>
      <c r="F191" s="2384"/>
      <c r="G191" s="2428"/>
      <c r="H191" s="1501"/>
      <c r="I191" s="652" t="s">
        <v>1158</v>
      </c>
      <c r="J191" s="572"/>
      <c r="K191" s="1501"/>
      <c r="L191" s="215"/>
      <c r="M191" s="342"/>
      <c r="N191" s="335"/>
      <c r="O191" s="1625"/>
      <c r="P191" s="1625"/>
      <c r="AH191" s="1632">
        <v>0</v>
      </c>
    </row>
    <row s="1636" customFormat="1" customHeight="1" ht="0.75" hidden="1">
      <c r="A192" s="1781"/>
      <c r="B192" s="1781"/>
      <c r="C192" s="370" t="s">
        <v>1166</v>
      </c>
      <c r="D192" s="2463"/>
      <c r="E192" s="2205"/>
      <c r="F192" s="2384"/>
      <c r="G192" s="401"/>
      <c r="H192" s="1501"/>
      <c r="I192" s="652"/>
      <c r="J192" s="572"/>
      <c r="K192" s="1501"/>
      <c r="L192" s="215"/>
      <c r="M192" s="342"/>
      <c r="N192" s="335"/>
      <c r="O192" s="1625"/>
      <c r="P192" s="1625"/>
      <c r="AH192" s="1632">
        <v>0</v>
      </c>
    </row>
    <row s="1636" customFormat="1" customHeight="1" ht="18.75" hidden="1">
      <c r="A193" s="1781" t="s">
        <v>261</v>
      </c>
      <c r="B193" s="1781" t="s">
        <v>262</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312</v>
      </c>
      <c r="M193" s="342"/>
      <c r="N193" s="335"/>
      <c r="O193" s="1625"/>
      <c r="P193" s="1625"/>
      <c r="AH193" s="1632">
        <v>0</v>
      </c>
    </row>
    <row s="1636" customFormat="1" customHeight="1" ht="18.75" hidden="1">
      <c r="A194" s="1781"/>
      <c r="B194" s="1781"/>
      <c r="C194" s="370" t="s">
        <v>1159</v>
      </c>
      <c r="D194" s="2463"/>
      <c r="E194" s="2205"/>
      <c r="F194" s="2384"/>
      <c r="G194" s="2428"/>
      <c r="H194" s="1501"/>
      <c r="I194" s="652" t="s">
        <v>1158</v>
      </c>
      <c r="J194" s="572"/>
      <c r="K194" s="1501"/>
      <c r="L194" s="215"/>
      <c r="M194" s="342"/>
      <c r="N194" s="335"/>
      <c r="O194" s="1625"/>
      <c r="P194" s="1625"/>
      <c r="AH194" s="1632">
        <v>0</v>
      </c>
    </row>
    <row s="1636" customFormat="1" customHeight="1" ht="0.75" hidden="1">
      <c r="A195" s="1781"/>
      <c r="B195" s="1781"/>
      <c r="C195" s="370" t="s">
        <v>1166</v>
      </c>
      <c r="D195" s="2463"/>
      <c r="E195" s="2205"/>
      <c r="F195" s="2384"/>
      <c r="G195" s="401"/>
      <c r="H195" s="1501"/>
      <c r="I195" s="652"/>
      <c r="J195" s="572"/>
      <c r="K195" s="1501"/>
      <c r="L195" s="215"/>
      <c r="M195" s="342"/>
      <c r="N195" s="335"/>
      <c r="O195" s="1625"/>
      <c r="P195" s="1625"/>
      <c r="AH195" s="1632">
        <v>0</v>
      </c>
    </row>
    <row s="1636" customFormat="1" customHeight="1" ht="18.75" hidden="1">
      <c r="A196" s="1781" t="s">
        <v>266</v>
      </c>
      <c r="B196" s="1781" t="s">
        <v>267</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312</v>
      </c>
      <c r="M196" s="342"/>
      <c r="N196" s="335"/>
      <c r="O196" s="1625"/>
      <c r="P196" s="1625"/>
      <c r="AH196" s="1632">
        <v>0</v>
      </c>
    </row>
    <row s="1636" customFormat="1" customHeight="1" ht="18.75" hidden="1">
      <c r="A197" s="1781"/>
      <c r="B197" s="1781"/>
      <c r="C197" s="370" t="s">
        <v>1159</v>
      </c>
      <c r="D197" s="2463"/>
      <c r="E197" s="2205"/>
      <c r="F197" s="2384"/>
      <c r="G197" s="2428"/>
      <c r="H197" s="1501"/>
      <c r="I197" s="652" t="s">
        <v>1158</v>
      </c>
      <c r="J197" s="572"/>
      <c r="K197" s="1501"/>
      <c r="L197" s="215"/>
      <c r="M197" s="342"/>
      <c r="N197" s="335"/>
      <c r="O197" s="1625"/>
      <c r="P197" s="1625"/>
      <c r="AH197" s="1632">
        <v>0</v>
      </c>
    </row>
    <row s="1636" customFormat="1" customHeight="1" ht="0.75" hidden="1">
      <c r="A198" s="1781"/>
      <c r="B198" s="1781"/>
      <c r="C198" s="370" t="s">
        <v>1166</v>
      </c>
      <c r="D198" s="2463"/>
      <c r="E198" s="2205"/>
      <c r="F198" s="2384"/>
      <c r="G198" s="401"/>
      <c r="H198" s="1501"/>
      <c r="I198" s="652"/>
      <c r="J198" s="572"/>
      <c r="K198" s="1501"/>
      <c r="L198" s="215"/>
      <c r="M198" s="342"/>
      <c r="N198" s="335"/>
      <c r="O198" s="1625"/>
      <c r="P198" s="1625"/>
      <c r="AH198" s="1632">
        <v>0</v>
      </c>
    </row>
    <row s="1636" customFormat="1" customHeight="1" ht="18.75" hidden="1">
      <c r="A199" s="1781" t="s">
        <v>271</v>
      </c>
      <c r="B199" s="1781" t="s">
        <v>272</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312</v>
      </c>
      <c r="M199" s="342"/>
      <c r="N199" s="335"/>
      <c r="O199" s="1625"/>
      <c r="P199" s="1625"/>
      <c r="AH199" s="1632">
        <v>0</v>
      </c>
    </row>
    <row s="1636" customFormat="1" customHeight="1" ht="18.75" hidden="1">
      <c r="A200" s="1781"/>
      <c r="B200" s="1781"/>
      <c r="C200" s="370" t="s">
        <v>1159</v>
      </c>
      <c r="D200" s="2463"/>
      <c r="E200" s="2205"/>
      <c r="F200" s="2384"/>
      <c r="G200" s="2428"/>
      <c r="H200" s="1501"/>
      <c r="I200" s="652" t="s">
        <v>1158</v>
      </c>
      <c r="J200" s="572"/>
      <c r="K200" s="1501"/>
      <c r="L200" s="215"/>
      <c r="M200" s="342"/>
      <c r="N200" s="335"/>
      <c r="O200" s="1625"/>
      <c r="P200" s="1625"/>
      <c r="AH200" s="1632">
        <v>0</v>
      </c>
    </row>
    <row s="1636" customFormat="1" customHeight="1" ht="0.75" hidden="1">
      <c r="A201" s="1781"/>
      <c r="B201" s="1781"/>
      <c r="C201" s="370" t="s">
        <v>1166</v>
      </c>
      <c r="D201" s="2463"/>
      <c r="E201" s="2205"/>
      <c r="F201" s="2384"/>
      <c r="G201" s="401"/>
      <c r="H201" s="1501"/>
      <c r="I201" s="652"/>
      <c r="J201" s="572"/>
      <c r="K201" s="1501"/>
      <c r="L201" s="215"/>
      <c r="M201" s="342"/>
      <c r="N201" s="335"/>
      <c r="O201" s="1625"/>
      <c r="P201" s="1625"/>
      <c r="AH201" s="1632">
        <v>0</v>
      </c>
    </row>
    <row s="1636" customFormat="1" customHeight="1" ht="18.75" hidden="1">
      <c r="A202" s="1781" t="s">
        <v>276</v>
      </c>
      <c r="B202" s="1781" t="s">
        <v>277</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312</v>
      </c>
      <c r="M202" s="342"/>
      <c r="N202" s="335"/>
      <c r="O202" s="1625"/>
      <c r="P202" s="1625"/>
      <c r="AH202" s="1632">
        <v>0</v>
      </c>
    </row>
    <row s="1636" customFormat="1" customHeight="1" ht="18.75" hidden="1">
      <c r="A203" s="1781"/>
      <c r="B203" s="1781"/>
      <c r="C203" s="370" t="s">
        <v>1159</v>
      </c>
      <c r="D203" s="2463"/>
      <c r="E203" s="2205"/>
      <c r="F203" s="2384"/>
      <c r="G203" s="2428"/>
      <c r="H203" s="1501"/>
      <c r="I203" s="652" t="s">
        <v>1158</v>
      </c>
      <c r="J203" s="572"/>
      <c r="K203" s="1501"/>
      <c r="L203" s="215"/>
      <c r="M203" s="342"/>
      <c r="N203" s="335"/>
      <c r="O203" s="1625"/>
      <c r="P203" s="1625"/>
      <c r="AH203" s="1632">
        <v>0</v>
      </c>
    </row>
    <row s="1636" customFormat="1" customHeight="1" ht="0.75" hidden="1">
      <c r="A204" s="1781"/>
      <c r="B204" s="1781"/>
      <c r="C204" s="370" t="s">
        <v>1166</v>
      </c>
      <c r="D204" s="2463"/>
      <c r="E204" s="2205"/>
      <c r="F204" s="2384"/>
      <c r="G204" s="401"/>
      <c r="H204" s="1501"/>
      <c r="I204" s="652"/>
      <c r="J204" s="572"/>
      <c r="K204" s="1501"/>
      <c r="L204" s="215"/>
      <c r="M204" s="342"/>
      <c r="N204" s="335"/>
      <c r="O204" s="1625"/>
      <c r="P204" s="1625"/>
      <c r="AH204" s="1632">
        <v>0</v>
      </c>
    </row>
    <row s="1636" customFormat="1" customHeight="1" ht="18.75" hidden="1">
      <c r="A205" s="1781" t="s">
        <v>281</v>
      </c>
      <c r="B205" s="1781" t="s">
        <v>282</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312</v>
      </c>
      <c r="M205" s="342"/>
      <c r="N205" s="335"/>
      <c r="O205" s="1625"/>
      <c r="P205" s="1625"/>
      <c r="AH205" s="1632">
        <v>0</v>
      </c>
    </row>
    <row s="1636" customFormat="1" customHeight="1" ht="18.75" hidden="1">
      <c r="A206" s="1781"/>
      <c r="B206" s="1781"/>
      <c r="C206" s="370" t="s">
        <v>1159</v>
      </c>
      <c r="D206" s="2463"/>
      <c r="E206" s="2205"/>
      <c r="F206" s="2384"/>
      <c r="G206" s="2428"/>
      <c r="H206" s="1501"/>
      <c r="I206" s="652" t="s">
        <v>1158</v>
      </c>
      <c r="J206" s="572"/>
      <c r="K206" s="1501"/>
      <c r="L206" s="215"/>
      <c r="M206" s="342"/>
      <c r="N206" s="335"/>
      <c r="O206" s="1625"/>
      <c r="P206" s="1625"/>
      <c r="AH206" s="1632">
        <v>0</v>
      </c>
    </row>
    <row s="1636" customFormat="1" customHeight="1" ht="1.05">
      <c r="A207" s="1781"/>
      <c r="B207" s="1781"/>
      <c r="C207" s="370" t="s">
        <v>1166</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113</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157</v>
      </c>
      <c r="B209" s="1781" t="s">
        <v>158</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312</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1159</v>
      </c>
      <c r="D210" s="2463"/>
      <c r="E210" s="2205"/>
      <c r="F210" s="2384"/>
      <c r="G210" s="2428"/>
      <c r="H210" s="1501"/>
      <c r="I210" s="652" t="s">
        <v>1158</v>
      </c>
      <c r="J210" s="572"/>
      <c r="K210" s="1501"/>
      <c r="L210" s="215"/>
      <c r="M210" s="2171"/>
      <c r="N210" s="335"/>
      <c r="O210" s="1625"/>
      <c r="P210" s="1625"/>
      <c r="AH210" s="1632">
        <v>0</v>
      </c>
    </row>
    <row s="1636" customFormat="1" customHeight="1" ht="0.75" hidden="1">
      <c r="A211" s="1781"/>
      <c r="B211" s="1781"/>
      <c r="C211" s="370" t="s">
        <v>1166</v>
      </c>
      <c r="D211" s="2463"/>
      <c r="E211" s="2205"/>
      <c r="F211" s="2384"/>
      <c r="G211" s="401"/>
      <c r="H211" s="1501"/>
      <c r="I211" s="652"/>
      <c r="J211" s="572"/>
      <c r="K211" s="1501"/>
      <c r="L211" s="215"/>
      <c r="M211" s="2171"/>
      <c r="N211" s="335"/>
      <c r="O211" s="1625"/>
      <c r="P211" s="1625"/>
      <c r="AH211" s="1632">
        <v>0</v>
      </c>
    </row>
    <row s="1636" customFormat="1" customHeight="1" ht="45" hidden="1">
      <c r="A212" s="1781" t="s">
        <v>165</v>
      </c>
      <c r="B212" s="1781" t="s">
        <v>166</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Тарифы на тепловую энергию (мощность), поставляемую потребителям г. Тюмени на 2026-2030 годы</v>
      </c>
      <c r="H212" s="1863"/>
      <c r="I212" s="1740"/>
      <c r="J212" s="1774"/>
      <c r="K212" s="1779"/>
      <c r="L212" s="1863" t="s">
        <v>312</v>
      </c>
      <c r="M212" s="2172"/>
      <c r="N212" s="335"/>
      <c r="O212" s="1625"/>
      <c r="P212" s="1625"/>
      <c r="AH212" s="1632">
        <v>0</v>
      </c>
    </row>
    <row s="1636" customFormat="1" customHeight="1" ht="18.75" hidden="1">
      <c r="A213" s="1781"/>
      <c r="B213" s="1781"/>
      <c r="C213" s="370" t="s">
        <v>1159</v>
      </c>
      <c r="D213" s="2463"/>
      <c r="E213" s="2205"/>
      <c r="F213" s="2384"/>
      <c r="G213" s="2428"/>
      <c r="H213" s="1501"/>
      <c r="I213" s="652" t="s">
        <v>1158</v>
      </c>
      <c r="J213" s="572"/>
      <c r="K213" s="1501"/>
      <c r="L213" s="215"/>
      <c r="M213" s="1862"/>
      <c r="N213" s="335"/>
      <c r="O213" s="1625"/>
      <c r="P213" s="1625"/>
      <c r="AH213" s="1632">
        <v>0</v>
      </c>
    </row>
    <row s="1636" customFormat="1" customHeight="1" ht="0.75" hidden="1">
      <c r="A214" s="1781"/>
      <c r="B214" s="1781"/>
      <c r="C214" s="370" t="s">
        <v>1166</v>
      </c>
      <c r="D214" s="2463"/>
      <c r="E214" s="2205"/>
      <c r="F214" s="2384"/>
      <c r="G214" s="401"/>
      <c r="H214" s="1501"/>
      <c r="I214" s="652"/>
      <c r="J214" s="572"/>
      <c r="K214" s="1501"/>
      <c r="L214" s="215"/>
      <c r="M214" s="342"/>
      <c r="N214" s="335"/>
      <c r="O214" s="1625"/>
      <c r="P214" s="1625"/>
      <c r="AH214" s="1632">
        <v>0</v>
      </c>
    </row>
    <row s="1636" customFormat="1" customHeight="1" ht="45" hidden="1">
      <c r="A215" s="1781" t="s">
        <v>175</v>
      </c>
      <c r="B215" s="1781" t="s">
        <v>176</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312</v>
      </c>
      <c r="M215" s="342"/>
      <c r="N215" s="335"/>
      <c r="O215" s="1625"/>
      <c r="P215" s="1625"/>
      <c r="AH215" s="1632">
        <v>0</v>
      </c>
    </row>
    <row s="1636" customFormat="1" customHeight="1" ht="18.75" hidden="1">
      <c r="A216" s="1781"/>
      <c r="B216" s="1781"/>
      <c r="C216" s="370" t="s">
        <v>1159</v>
      </c>
      <c r="D216" s="2463"/>
      <c r="E216" s="2205"/>
      <c r="F216" s="2384"/>
      <c r="G216" s="2428"/>
      <c r="H216" s="1501"/>
      <c r="I216" s="652" t="s">
        <v>1158</v>
      </c>
      <c r="J216" s="572"/>
      <c r="K216" s="1501"/>
      <c r="L216" s="215"/>
      <c r="M216" s="342"/>
      <c r="N216" s="335"/>
      <c r="O216" s="1625"/>
      <c r="P216" s="1625"/>
      <c r="AH216" s="1632">
        <v>0</v>
      </c>
    </row>
    <row s="1636" customFormat="1" customHeight="1" ht="0.75" hidden="1">
      <c r="A217" s="1781"/>
      <c r="B217" s="1781"/>
      <c r="C217" s="370" t="s">
        <v>1166</v>
      </c>
      <c r="D217" s="2463"/>
      <c r="E217" s="2205"/>
      <c r="F217" s="2384"/>
      <c r="G217" s="401"/>
      <c r="H217" s="1501"/>
      <c r="I217" s="652"/>
      <c r="J217" s="572"/>
      <c r="K217" s="1501"/>
      <c r="L217" s="215"/>
      <c r="M217" s="342"/>
      <c r="N217" s="335"/>
      <c r="O217" s="1625"/>
      <c r="P217" s="1625"/>
      <c r="AH217" s="1632">
        <v>0</v>
      </c>
    </row>
    <row s="1636" customFormat="1" customHeight="1" ht="45" hidden="1">
      <c r="A218" s="1781" t="s">
        <v>181</v>
      </c>
      <c r="B218" s="1781" t="s">
        <v>182</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312</v>
      </c>
      <c r="M218" s="342"/>
      <c r="N218" s="335"/>
      <c r="O218" s="1625"/>
      <c r="P218" s="1625"/>
      <c r="AH218" s="1632">
        <v>0</v>
      </c>
    </row>
    <row s="1636" customFormat="1" customHeight="1" ht="18.75" hidden="1">
      <c r="A219" s="1781"/>
      <c r="B219" s="1781"/>
      <c r="C219" s="370" t="s">
        <v>1159</v>
      </c>
      <c r="D219" s="2463"/>
      <c r="E219" s="2205"/>
      <c r="F219" s="2384"/>
      <c r="G219" s="2428"/>
      <c r="H219" s="1501"/>
      <c r="I219" s="652" t="s">
        <v>1158</v>
      </c>
      <c r="J219" s="572"/>
      <c r="K219" s="1501"/>
      <c r="L219" s="215"/>
      <c r="M219" s="342"/>
      <c r="N219" s="335"/>
      <c r="O219" s="1625"/>
      <c r="P219" s="1625"/>
      <c r="AH219" s="1632">
        <v>0</v>
      </c>
    </row>
    <row s="1636" customFormat="1" customHeight="1" ht="0.75" hidden="1">
      <c r="A220" s="1781"/>
      <c r="B220" s="1781"/>
      <c r="C220" s="370" t="s">
        <v>1166</v>
      </c>
      <c r="D220" s="2463"/>
      <c r="E220" s="2205"/>
      <c r="F220" s="2384"/>
      <c r="G220" s="401"/>
      <c r="H220" s="1501"/>
      <c r="I220" s="652"/>
      <c r="J220" s="572"/>
      <c r="K220" s="1501"/>
      <c r="L220" s="215"/>
      <c r="M220" s="342"/>
      <c r="N220" s="335"/>
      <c r="O220" s="1625"/>
      <c r="P220" s="1625"/>
      <c r="AH220" s="1632">
        <v>0</v>
      </c>
    </row>
    <row s="1636" customFormat="1" customHeight="1" ht="18.75" hidden="1">
      <c r="A221" s="1781" t="s">
        <v>187</v>
      </c>
      <c r="B221" s="1781" t="s">
        <v>188</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312</v>
      </c>
      <c r="M221" s="342"/>
      <c r="N221" s="335"/>
      <c r="O221" s="1625"/>
      <c r="P221" s="1625"/>
      <c r="AH221" s="1632">
        <v>0</v>
      </c>
    </row>
    <row s="1636" customFormat="1" customHeight="1" ht="18.75" hidden="1">
      <c r="A222" s="1781"/>
      <c r="B222" s="1781"/>
      <c r="C222" s="370" t="s">
        <v>1159</v>
      </c>
      <c r="D222" s="2463"/>
      <c r="E222" s="2205"/>
      <c r="F222" s="2384"/>
      <c r="G222" s="2428"/>
      <c r="H222" s="1501"/>
      <c r="I222" s="652" t="s">
        <v>1158</v>
      </c>
      <c r="J222" s="572"/>
      <c r="K222" s="1501"/>
      <c r="L222" s="215"/>
      <c r="M222" s="342"/>
      <c r="N222" s="335"/>
      <c r="O222" s="1625"/>
      <c r="P222" s="1625"/>
      <c r="AH222" s="1632">
        <v>0</v>
      </c>
    </row>
    <row s="1636" customFormat="1" customHeight="1" ht="0.75" hidden="1">
      <c r="A223" s="1781"/>
      <c r="B223" s="1781"/>
      <c r="C223" s="370" t="s">
        <v>1166</v>
      </c>
      <c r="D223" s="2463"/>
      <c r="E223" s="2205"/>
      <c r="F223" s="2384"/>
      <c r="G223" s="401"/>
      <c r="H223" s="1501"/>
      <c r="I223" s="652"/>
      <c r="J223" s="572"/>
      <c r="K223" s="1501"/>
      <c r="L223" s="215"/>
      <c r="M223" s="342"/>
      <c r="N223" s="335"/>
      <c r="O223" s="1625"/>
      <c r="P223" s="1625"/>
      <c r="AH223" s="1632">
        <v>0</v>
      </c>
    </row>
    <row s="1636" customFormat="1" customHeight="1" ht="18.75" hidden="1">
      <c r="A224" s="1781" t="s">
        <v>193</v>
      </c>
      <c r="B224" s="1781" t="s">
        <v>194</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312</v>
      </c>
      <c r="M224" s="342"/>
      <c r="N224" s="335"/>
      <c r="O224" s="1625"/>
      <c r="P224" s="1625"/>
      <c r="AH224" s="1632">
        <v>0</v>
      </c>
    </row>
    <row s="1636" customFormat="1" customHeight="1" ht="18.75" hidden="1">
      <c r="A225" s="1781"/>
      <c r="B225" s="1781"/>
      <c r="C225" s="370" t="s">
        <v>1159</v>
      </c>
      <c r="D225" s="2463"/>
      <c r="E225" s="2205"/>
      <c r="F225" s="2384"/>
      <c r="G225" s="2428"/>
      <c r="H225" s="1501"/>
      <c r="I225" s="652" t="s">
        <v>1158</v>
      </c>
      <c r="J225" s="572"/>
      <c r="K225" s="1501"/>
      <c r="L225" s="215"/>
      <c r="M225" s="342"/>
      <c r="N225" s="335"/>
      <c r="O225" s="1625"/>
      <c r="P225" s="1625"/>
      <c r="AH225" s="1632">
        <v>0</v>
      </c>
    </row>
    <row s="1636" customFormat="1" customHeight="1" ht="0.75" hidden="1">
      <c r="A226" s="1781"/>
      <c r="B226" s="1781"/>
      <c r="C226" s="370" t="s">
        <v>1166</v>
      </c>
      <c r="D226" s="2463"/>
      <c r="E226" s="2205"/>
      <c r="F226" s="2384"/>
      <c r="G226" s="401"/>
      <c r="H226" s="1501"/>
      <c r="I226" s="652"/>
      <c r="J226" s="572"/>
      <c r="K226" s="1501"/>
      <c r="L226" s="215"/>
      <c r="M226" s="342"/>
      <c r="N226" s="335"/>
      <c r="O226" s="1625"/>
      <c r="P226" s="1625"/>
      <c r="AH226" s="1632">
        <v>0</v>
      </c>
    </row>
    <row s="1636" customFormat="1" customHeight="1" ht="18.75" hidden="1">
      <c r="A227" s="1781" t="s">
        <v>199</v>
      </c>
      <c r="B227" s="1781" t="s">
        <v>200</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312</v>
      </c>
      <c r="M227" s="342"/>
      <c r="N227" s="335"/>
      <c r="O227" s="1625"/>
      <c r="P227" s="1625"/>
      <c r="AH227" s="1632">
        <v>0</v>
      </c>
    </row>
    <row s="1636" customFormat="1" customHeight="1" ht="18.75" hidden="1">
      <c r="A228" s="1781"/>
      <c r="B228" s="1781"/>
      <c r="C228" s="370" t="s">
        <v>1159</v>
      </c>
      <c r="D228" s="2463"/>
      <c r="E228" s="2205"/>
      <c r="F228" s="2384"/>
      <c r="G228" s="2428"/>
      <c r="H228" s="1501"/>
      <c r="I228" s="652" t="s">
        <v>1158</v>
      </c>
      <c r="J228" s="572"/>
      <c r="K228" s="1501"/>
      <c r="L228" s="215"/>
      <c r="M228" s="342"/>
      <c r="N228" s="335"/>
      <c r="O228" s="1625"/>
      <c r="P228" s="1625"/>
      <c r="AH228" s="1632">
        <v>0</v>
      </c>
    </row>
    <row s="1636" customFormat="1" customHeight="1" ht="0.75" hidden="1">
      <c r="A229" s="1781"/>
      <c r="B229" s="1781"/>
      <c r="C229" s="370" t="s">
        <v>1166</v>
      </c>
      <c r="D229" s="2463"/>
      <c r="E229" s="2205"/>
      <c r="F229" s="2384"/>
      <c r="G229" s="401"/>
      <c r="H229" s="1501"/>
      <c r="I229" s="652"/>
      <c r="J229" s="572"/>
      <c r="K229" s="1501"/>
      <c r="L229" s="215"/>
      <c r="M229" s="342"/>
      <c r="N229" s="335"/>
      <c r="O229" s="1625"/>
      <c r="P229" s="1625"/>
      <c r="AH229" s="1632">
        <v>0</v>
      </c>
    </row>
    <row s="1636" customFormat="1" customHeight="1" ht="18.75" hidden="1">
      <c r="A230" s="1781" t="s">
        <v>205</v>
      </c>
      <c r="B230" s="1781" t="s">
        <v>206</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312</v>
      </c>
      <c r="M230" s="342"/>
      <c r="N230" s="335"/>
      <c r="O230" s="1625"/>
      <c r="P230" s="1625"/>
      <c r="AH230" s="1632">
        <v>0</v>
      </c>
    </row>
    <row s="1636" customFormat="1" customHeight="1" ht="18.75" hidden="1">
      <c r="A231" s="1781"/>
      <c r="B231" s="1781"/>
      <c r="C231" s="370" t="s">
        <v>1159</v>
      </c>
      <c r="D231" s="2463"/>
      <c r="E231" s="2205"/>
      <c r="F231" s="2384"/>
      <c r="G231" s="2428"/>
      <c r="H231" s="1501"/>
      <c r="I231" s="652" t="s">
        <v>1158</v>
      </c>
      <c r="J231" s="572"/>
      <c r="K231" s="1501"/>
      <c r="L231" s="215"/>
      <c r="M231" s="342"/>
      <c r="N231" s="335"/>
      <c r="O231" s="1625"/>
      <c r="P231" s="1625"/>
      <c r="AH231" s="1632">
        <v>0</v>
      </c>
    </row>
    <row s="1636" customFormat="1" customHeight="1" ht="0.75" hidden="1">
      <c r="A232" s="1781"/>
      <c r="B232" s="1781"/>
      <c r="C232" s="370" t="s">
        <v>1166</v>
      </c>
      <c r="D232" s="2463"/>
      <c r="E232" s="2205"/>
      <c r="F232" s="2384"/>
      <c r="G232" s="401"/>
      <c r="H232" s="1501"/>
      <c r="I232" s="652"/>
      <c r="J232" s="572"/>
      <c r="K232" s="1501"/>
      <c r="L232" s="215"/>
      <c r="M232" s="342"/>
      <c r="N232" s="335"/>
      <c r="O232" s="1625"/>
      <c r="P232" s="1625"/>
      <c r="AH232" s="1632">
        <v>0</v>
      </c>
    </row>
    <row s="1636" customFormat="1" customHeight="1" ht="18.75" hidden="1">
      <c r="A233" s="1781" t="s">
        <v>211</v>
      </c>
      <c r="B233" s="1781" t="s">
        <v>212</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312</v>
      </c>
      <c r="M233" s="342"/>
      <c r="N233" s="335"/>
      <c r="O233" s="1625"/>
      <c r="P233" s="1625"/>
      <c r="AH233" s="1632">
        <v>0</v>
      </c>
    </row>
    <row s="1636" customFormat="1" customHeight="1" ht="18.75" hidden="1">
      <c r="A234" s="1781"/>
      <c r="B234" s="1781"/>
      <c r="C234" s="370" t="s">
        <v>1159</v>
      </c>
      <c r="D234" s="2463"/>
      <c r="E234" s="2205"/>
      <c r="F234" s="2384"/>
      <c r="G234" s="2428"/>
      <c r="H234" s="1501"/>
      <c r="I234" s="652" t="s">
        <v>1158</v>
      </c>
      <c r="J234" s="572"/>
      <c r="K234" s="1501"/>
      <c r="L234" s="215"/>
      <c r="M234" s="342"/>
      <c r="N234" s="335"/>
      <c r="O234" s="1625"/>
      <c r="P234" s="1625"/>
      <c r="AH234" s="1632">
        <v>0</v>
      </c>
    </row>
    <row s="1636" customFormat="1" customHeight="1" ht="0.75" hidden="1">
      <c r="A235" s="1781"/>
      <c r="B235" s="1781"/>
      <c r="C235" s="370" t="s">
        <v>1166</v>
      </c>
      <c r="D235" s="2463"/>
      <c r="E235" s="2205"/>
      <c r="F235" s="2384"/>
      <c r="G235" s="401"/>
      <c r="H235" s="1501"/>
      <c r="I235" s="652"/>
      <c r="J235" s="572"/>
      <c r="K235" s="1501"/>
      <c r="L235" s="215"/>
      <c r="M235" s="342"/>
      <c r="N235" s="335"/>
      <c r="O235" s="1625"/>
      <c r="P235" s="1625"/>
      <c r="AH235" s="1632">
        <v>0</v>
      </c>
    </row>
    <row s="1636" customFormat="1" customHeight="1" ht="18.75" hidden="1">
      <c r="A236" s="1781" t="s">
        <v>231</v>
      </c>
      <c r="B236" s="1781" t="s">
        <v>232</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312</v>
      </c>
      <c r="M236" s="342"/>
      <c r="N236" s="335"/>
      <c r="O236" s="1625"/>
      <c r="P236" s="1625"/>
      <c r="AH236" s="1632">
        <v>0</v>
      </c>
    </row>
    <row s="1636" customFormat="1" customHeight="1" ht="18.75" hidden="1">
      <c r="A237" s="1781"/>
      <c r="B237" s="1781"/>
      <c r="C237" s="370" t="s">
        <v>1159</v>
      </c>
      <c r="D237" s="2463"/>
      <c r="E237" s="2205"/>
      <c r="F237" s="2384"/>
      <c r="G237" s="2428"/>
      <c r="H237" s="1501"/>
      <c r="I237" s="652" t="s">
        <v>1158</v>
      </c>
      <c r="J237" s="572"/>
      <c r="K237" s="1501"/>
      <c r="L237" s="215"/>
      <c r="M237" s="342"/>
      <c r="N237" s="335"/>
      <c r="O237" s="1625"/>
      <c r="P237" s="1625"/>
      <c r="AH237" s="1632">
        <v>0</v>
      </c>
    </row>
    <row s="1636" customFormat="1" customHeight="1" ht="0.75" hidden="1">
      <c r="A238" s="1781"/>
      <c r="B238" s="1781"/>
      <c r="C238" s="370" t="s">
        <v>1166</v>
      </c>
      <c r="D238" s="2463"/>
      <c r="E238" s="2205"/>
      <c r="F238" s="2384"/>
      <c r="G238" s="401"/>
      <c r="H238" s="1501"/>
      <c r="I238" s="652"/>
      <c r="J238" s="572"/>
      <c r="K238" s="1501"/>
      <c r="L238" s="215"/>
      <c r="M238" s="342"/>
      <c r="N238" s="335"/>
      <c r="O238" s="1625"/>
      <c r="P238" s="1625"/>
      <c r="AH238" s="1632">
        <v>0</v>
      </c>
    </row>
    <row s="1636" customFormat="1" customHeight="1" ht="18.75" hidden="1">
      <c r="A239" s="1781" t="s">
        <v>236</v>
      </c>
      <c r="B239" s="1781" t="s">
        <v>237</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312</v>
      </c>
      <c r="M239" s="342"/>
      <c r="N239" s="335"/>
      <c r="O239" s="1625"/>
      <c r="P239" s="1625"/>
      <c r="AH239" s="1632">
        <v>0</v>
      </c>
    </row>
    <row s="1636" customFormat="1" customHeight="1" ht="18.75" hidden="1">
      <c r="A240" s="1781"/>
      <c r="B240" s="1781"/>
      <c r="C240" s="370" t="s">
        <v>1159</v>
      </c>
      <c r="D240" s="2463"/>
      <c r="E240" s="2205"/>
      <c r="F240" s="2384"/>
      <c r="G240" s="2428"/>
      <c r="H240" s="1501"/>
      <c r="I240" s="652" t="s">
        <v>1158</v>
      </c>
      <c r="J240" s="572"/>
      <c r="K240" s="1501"/>
      <c r="L240" s="215"/>
      <c r="M240" s="342"/>
      <c r="N240" s="335"/>
      <c r="O240" s="1625"/>
      <c r="P240" s="1625"/>
      <c r="AH240" s="1632">
        <v>0</v>
      </c>
    </row>
    <row s="1636" customFormat="1" customHeight="1" ht="0.75" hidden="1">
      <c r="A241" s="1781"/>
      <c r="B241" s="1781"/>
      <c r="C241" s="370" t="s">
        <v>1166</v>
      </c>
      <c r="D241" s="2463"/>
      <c r="E241" s="2205"/>
      <c r="F241" s="2384"/>
      <c r="G241" s="401"/>
      <c r="H241" s="1501"/>
      <c r="I241" s="652"/>
      <c r="J241" s="572"/>
      <c r="K241" s="1501"/>
      <c r="L241" s="215"/>
      <c r="M241" s="342"/>
      <c r="N241" s="335"/>
      <c r="O241" s="1625"/>
      <c r="P241" s="1625"/>
      <c r="AH241" s="1632">
        <v>0</v>
      </c>
    </row>
    <row s="1636" customFormat="1" customHeight="1" ht="18.75" hidden="1">
      <c r="A242" s="1781" t="s">
        <v>241</v>
      </c>
      <c r="B242" s="1781" t="s">
        <v>242</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312</v>
      </c>
      <c r="M242" s="342"/>
      <c r="N242" s="335"/>
      <c r="O242" s="1625"/>
      <c r="P242" s="1625"/>
      <c r="AH242" s="1632">
        <v>0</v>
      </c>
    </row>
    <row s="1636" customFormat="1" customHeight="1" ht="18.75" hidden="1">
      <c r="A243" s="1781"/>
      <c r="B243" s="1781"/>
      <c r="C243" s="370" t="s">
        <v>1159</v>
      </c>
      <c r="D243" s="2463"/>
      <c r="E243" s="2205"/>
      <c r="F243" s="2384"/>
      <c r="G243" s="2428"/>
      <c r="H243" s="1501"/>
      <c r="I243" s="652" t="s">
        <v>1158</v>
      </c>
      <c r="J243" s="572"/>
      <c r="K243" s="1501"/>
      <c r="L243" s="215"/>
      <c r="M243" s="342"/>
      <c r="N243" s="335"/>
      <c r="O243" s="1625"/>
      <c r="P243" s="1625"/>
      <c r="AH243" s="1632">
        <v>0</v>
      </c>
    </row>
    <row s="1636" customFormat="1" customHeight="1" ht="0.75" hidden="1">
      <c r="A244" s="1781"/>
      <c r="B244" s="1781"/>
      <c r="C244" s="370" t="s">
        <v>1166</v>
      </c>
      <c r="D244" s="2463"/>
      <c r="E244" s="2205"/>
      <c r="F244" s="2384"/>
      <c r="G244" s="401"/>
      <c r="H244" s="1501"/>
      <c r="I244" s="652"/>
      <c r="J244" s="572"/>
      <c r="K244" s="1501"/>
      <c r="L244" s="215"/>
      <c r="M244" s="342"/>
      <c r="N244" s="335"/>
      <c r="O244" s="1625"/>
      <c r="P244" s="1625"/>
      <c r="AH244" s="1632">
        <v>0</v>
      </c>
    </row>
    <row s="1636" customFormat="1" customHeight="1" ht="18.75" hidden="1">
      <c r="A245" s="1781" t="s">
        <v>246</v>
      </c>
      <c r="B245" s="1781" t="s">
        <v>247</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312</v>
      </c>
      <c r="M245" s="342"/>
      <c r="N245" s="335"/>
      <c r="O245" s="1625"/>
      <c r="P245" s="1625"/>
      <c r="AH245" s="1632">
        <v>0</v>
      </c>
    </row>
    <row s="1636" customFormat="1" customHeight="1" ht="18.75" hidden="1">
      <c r="A246" s="1781"/>
      <c r="B246" s="1781"/>
      <c r="C246" s="370" t="s">
        <v>1159</v>
      </c>
      <c r="D246" s="2463"/>
      <c r="E246" s="2205"/>
      <c r="F246" s="2384"/>
      <c r="G246" s="2428"/>
      <c r="H246" s="1501"/>
      <c r="I246" s="652" t="s">
        <v>1158</v>
      </c>
      <c r="J246" s="572"/>
      <c r="K246" s="1501"/>
      <c r="L246" s="215"/>
      <c r="M246" s="342"/>
      <c r="N246" s="335"/>
      <c r="O246" s="1625"/>
      <c r="P246" s="1625"/>
      <c r="AH246" s="1632">
        <v>0</v>
      </c>
    </row>
    <row s="1636" customFormat="1" customHeight="1" ht="0.75" hidden="1">
      <c r="A247" s="1781"/>
      <c r="B247" s="1781"/>
      <c r="C247" s="370" t="s">
        <v>1166</v>
      </c>
      <c r="D247" s="2463"/>
      <c r="E247" s="2205"/>
      <c r="F247" s="2384"/>
      <c r="G247" s="401"/>
      <c r="H247" s="1501"/>
      <c r="I247" s="652"/>
      <c r="J247" s="572"/>
      <c r="K247" s="1501"/>
      <c r="L247" s="215"/>
      <c r="M247" s="342"/>
      <c r="N247" s="335"/>
      <c r="O247" s="1625"/>
      <c r="P247" s="1625"/>
      <c r="AH247" s="1632">
        <v>0</v>
      </c>
    </row>
    <row s="1636" customFormat="1" customHeight="1" ht="18.75" hidden="1">
      <c r="A248" s="1781" t="s">
        <v>251</v>
      </c>
      <c r="B248" s="1781" t="s">
        <v>252</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312</v>
      </c>
      <c r="M248" s="342"/>
      <c r="N248" s="335"/>
      <c r="O248" s="1625"/>
      <c r="P248" s="1625"/>
      <c r="AH248" s="1632">
        <v>0</v>
      </c>
    </row>
    <row s="1636" customFormat="1" customHeight="1" ht="18.75" hidden="1">
      <c r="A249" s="1781"/>
      <c r="B249" s="1781"/>
      <c r="C249" s="370" t="s">
        <v>1159</v>
      </c>
      <c r="D249" s="2463"/>
      <c r="E249" s="2205"/>
      <c r="F249" s="2384"/>
      <c r="G249" s="2428"/>
      <c r="H249" s="1501"/>
      <c r="I249" s="652" t="s">
        <v>1158</v>
      </c>
      <c r="J249" s="572"/>
      <c r="K249" s="1501"/>
      <c r="L249" s="215"/>
      <c r="M249" s="342"/>
      <c r="N249" s="335"/>
      <c r="O249" s="1625"/>
      <c r="P249" s="1625"/>
      <c r="AH249" s="1632">
        <v>0</v>
      </c>
    </row>
    <row s="1636" customFormat="1" customHeight="1" ht="0.75" hidden="1">
      <c r="A250" s="1781"/>
      <c r="B250" s="1781"/>
      <c r="C250" s="370" t="s">
        <v>1166</v>
      </c>
      <c r="D250" s="2463"/>
      <c r="E250" s="2205"/>
      <c r="F250" s="2384"/>
      <c r="G250" s="401"/>
      <c r="H250" s="1501"/>
      <c r="I250" s="652"/>
      <c r="J250" s="572"/>
      <c r="K250" s="1501"/>
      <c r="L250" s="215"/>
      <c r="M250" s="342"/>
      <c r="N250" s="335"/>
      <c r="O250" s="1625"/>
      <c r="P250" s="1625"/>
      <c r="AH250" s="1632">
        <v>0</v>
      </c>
    </row>
    <row s="1636" customFormat="1" customHeight="1" ht="18.75" hidden="1">
      <c r="A251" s="1781" t="s">
        <v>256</v>
      </c>
      <c r="B251" s="1781" t="s">
        <v>257</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312</v>
      </c>
      <c r="M251" s="342"/>
      <c r="N251" s="335"/>
      <c r="O251" s="1625"/>
      <c r="P251" s="1625"/>
      <c r="AH251" s="1632">
        <v>0</v>
      </c>
    </row>
    <row s="1636" customFormat="1" customHeight="1" ht="18.75" hidden="1">
      <c r="A252" s="1781"/>
      <c r="B252" s="1781"/>
      <c r="C252" s="370" t="s">
        <v>1159</v>
      </c>
      <c r="D252" s="2463"/>
      <c r="E252" s="2205"/>
      <c r="F252" s="2384"/>
      <c r="G252" s="2428"/>
      <c r="H252" s="1501"/>
      <c r="I252" s="652" t="s">
        <v>1158</v>
      </c>
      <c r="J252" s="572"/>
      <c r="K252" s="1501"/>
      <c r="L252" s="215"/>
      <c r="M252" s="342"/>
      <c r="N252" s="335"/>
      <c r="O252" s="1625"/>
      <c r="P252" s="1625"/>
      <c r="AH252" s="1632">
        <v>0</v>
      </c>
    </row>
    <row s="1636" customFormat="1" customHeight="1" ht="0.75" hidden="1">
      <c r="A253" s="1781"/>
      <c r="B253" s="1781"/>
      <c r="C253" s="370" t="s">
        <v>1166</v>
      </c>
      <c r="D253" s="2463"/>
      <c r="E253" s="2205"/>
      <c r="F253" s="2384"/>
      <c r="G253" s="401"/>
      <c r="H253" s="1501"/>
      <c r="I253" s="652"/>
      <c r="J253" s="572"/>
      <c r="K253" s="1501"/>
      <c r="L253" s="215"/>
      <c r="M253" s="342"/>
      <c r="N253" s="335"/>
      <c r="O253" s="1625"/>
      <c r="P253" s="1625"/>
      <c r="AH253" s="1632">
        <v>0</v>
      </c>
    </row>
    <row s="1636" customFormat="1" customHeight="1" ht="18.75" hidden="1">
      <c r="A254" s="1781" t="s">
        <v>261</v>
      </c>
      <c r="B254" s="1781" t="s">
        <v>262</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312</v>
      </c>
      <c r="M254" s="342"/>
      <c r="N254" s="335"/>
      <c r="O254" s="1625"/>
      <c r="P254" s="1625"/>
      <c r="AH254" s="1632">
        <v>0</v>
      </c>
    </row>
    <row s="1636" customFormat="1" customHeight="1" ht="18.75" hidden="1">
      <c r="A255" s="1781"/>
      <c r="B255" s="1781"/>
      <c r="C255" s="370" t="s">
        <v>1159</v>
      </c>
      <c r="D255" s="2463"/>
      <c r="E255" s="2205"/>
      <c r="F255" s="2384"/>
      <c r="G255" s="2428"/>
      <c r="H255" s="1501"/>
      <c r="I255" s="652" t="s">
        <v>1158</v>
      </c>
      <c r="J255" s="572"/>
      <c r="K255" s="1501"/>
      <c r="L255" s="215"/>
      <c r="M255" s="342"/>
      <c r="N255" s="335"/>
      <c r="O255" s="1625"/>
      <c r="P255" s="1625"/>
      <c r="AH255" s="1632">
        <v>0</v>
      </c>
    </row>
    <row s="1636" customFormat="1" customHeight="1" ht="0.75" hidden="1">
      <c r="A256" s="1781"/>
      <c r="B256" s="1781"/>
      <c r="C256" s="370" t="s">
        <v>1166</v>
      </c>
      <c r="D256" s="2463"/>
      <c r="E256" s="2205"/>
      <c r="F256" s="2384"/>
      <c r="G256" s="401"/>
      <c r="H256" s="1501"/>
      <c r="I256" s="652"/>
      <c r="J256" s="572"/>
      <c r="K256" s="1501"/>
      <c r="L256" s="215"/>
      <c r="M256" s="342"/>
      <c r="N256" s="335"/>
      <c r="O256" s="1625"/>
      <c r="P256" s="1625"/>
      <c r="AH256" s="1632">
        <v>0</v>
      </c>
    </row>
    <row s="1636" customFormat="1" customHeight="1" ht="18.75" hidden="1">
      <c r="A257" s="1781" t="s">
        <v>266</v>
      </c>
      <c r="B257" s="1781" t="s">
        <v>267</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312</v>
      </c>
      <c r="M257" s="342"/>
      <c r="N257" s="335"/>
      <c r="O257" s="1625"/>
      <c r="P257" s="1625"/>
      <c r="AH257" s="1632">
        <v>0</v>
      </c>
    </row>
    <row s="1636" customFormat="1" customHeight="1" ht="18.75" hidden="1">
      <c r="A258" s="1781"/>
      <c r="B258" s="1781"/>
      <c r="C258" s="370" t="s">
        <v>1159</v>
      </c>
      <c r="D258" s="2463"/>
      <c r="E258" s="2205"/>
      <c r="F258" s="2384"/>
      <c r="G258" s="2428"/>
      <c r="H258" s="1501"/>
      <c r="I258" s="652" t="s">
        <v>1158</v>
      </c>
      <c r="J258" s="572"/>
      <c r="K258" s="1501"/>
      <c r="L258" s="215"/>
      <c r="M258" s="342"/>
      <c r="N258" s="335"/>
      <c r="O258" s="1625"/>
      <c r="P258" s="1625"/>
      <c r="AH258" s="1632">
        <v>0</v>
      </c>
    </row>
    <row s="1636" customFormat="1" customHeight="1" ht="0.75" hidden="1">
      <c r="A259" s="1781"/>
      <c r="B259" s="1781"/>
      <c r="C259" s="370" t="s">
        <v>1166</v>
      </c>
      <c r="D259" s="2463"/>
      <c r="E259" s="2205"/>
      <c r="F259" s="2384"/>
      <c r="G259" s="401"/>
      <c r="H259" s="1501"/>
      <c r="I259" s="652"/>
      <c r="J259" s="572"/>
      <c r="K259" s="1501"/>
      <c r="L259" s="215"/>
      <c r="M259" s="342"/>
      <c r="N259" s="335"/>
      <c r="O259" s="1625"/>
      <c r="P259" s="1625"/>
      <c r="AH259" s="1632">
        <v>0</v>
      </c>
    </row>
    <row s="1636" customFormat="1" customHeight="1" ht="18.75" hidden="1">
      <c r="A260" s="1781" t="s">
        <v>271</v>
      </c>
      <c r="B260" s="1781" t="s">
        <v>272</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312</v>
      </c>
      <c r="M260" s="342"/>
      <c r="N260" s="335"/>
      <c r="O260" s="1625"/>
      <c r="P260" s="1625"/>
      <c r="AH260" s="1632">
        <v>0</v>
      </c>
    </row>
    <row s="1636" customFormat="1" customHeight="1" ht="18.75" hidden="1">
      <c r="A261" s="1781"/>
      <c r="B261" s="1781"/>
      <c r="C261" s="370" t="s">
        <v>1159</v>
      </c>
      <c r="D261" s="2463"/>
      <c r="E261" s="2205"/>
      <c r="F261" s="2384"/>
      <c r="G261" s="2428"/>
      <c r="H261" s="1501"/>
      <c r="I261" s="652" t="s">
        <v>1158</v>
      </c>
      <c r="J261" s="572"/>
      <c r="K261" s="1501"/>
      <c r="L261" s="215"/>
      <c r="M261" s="342"/>
      <c r="N261" s="335"/>
      <c r="O261" s="1625"/>
      <c r="P261" s="1625"/>
      <c r="AH261" s="1632">
        <v>0</v>
      </c>
    </row>
    <row s="1636" customFormat="1" customHeight="1" ht="0.75" hidden="1">
      <c r="A262" s="1781"/>
      <c r="B262" s="1781"/>
      <c r="C262" s="370" t="s">
        <v>1166</v>
      </c>
      <c r="D262" s="2463"/>
      <c r="E262" s="2205"/>
      <c r="F262" s="2384"/>
      <c r="G262" s="401"/>
      <c r="H262" s="1501"/>
      <c r="I262" s="652"/>
      <c r="J262" s="572"/>
      <c r="K262" s="1501"/>
      <c r="L262" s="215"/>
      <c r="M262" s="342"/>
      <c r="N262" s="335"/>
      <c r="O262" s="1625"/>
      <c r="P262" s="1625"/>
      <c r="AH262" s="1632">
        <v>0</v>
      </c>
    </row>
    <row s="1636" customFormat="1" customHeight="1" ht="18.75" hidden="1">
      <c r="A263" s="1781" t="s">
        <v>276</v>
      </c>
      <c r="B263" s="1781" t="s">
        <v>277</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312</v>
      </c>
      <c r="M263" s="342"/>
      <c r="N263" s="335"/>
      <c r="O263" s="1625"/>
      <c r="P263" s="1625"/>
      <c r="AH263" s="1632">
        <v>0</v>
      </c>
    </row>
    <row s="1636" customFormat="1" customHeight="1" ht="18.75" hidden="1">
      <c r="A264" s="1781"/>
      <c r="B264" s="1781"/>
      <c r="C264" s="370" t="s">
        <v>1159</v>
      </c>
      <c r="D264" s="2463"/>
      <c r="E264" s="2205"/>
      <c r="F264" s="2384"/>
      <c r="G264" s="2428"/>
      <c r="H264" s="1501"/>
      <c r="I264" s="652" t="s">
        <v>1158</v>
      </c>
      <c r="J264" s="572"/>
      <c r="K264" s="1501"/>
      <c r="L264" s="215"/>
      <c r="M264" s="342"/>
      <c r="N264" s="335"/>
      <c r="O264" s="1625"/>
      <c r="P264" s="1625"/>
      <c r="AH264" s="1632">
        <v>0</v>
      </c>
    </row>
    <row s="1636" customFormat="1" customHeight="1" ht="0.75" hidden="1">
      <c r="A265" s="1781"/>
      <c r="B265" s="1781"/>
      <c r="C265" s="370" t="s">
        <v>1166</v>
      </c>
      <c r="D265" s="2463"/>
      <c r="E265" s="2205"/>
      <c r="F265" s="2384"/>
      <c r="G265" s="401"/>
      <c r="H265" s="1501"/>
      <c r="I265" s="652"/>
      <c r="J265" s="572"/>
      <c r="K265" s="1501"/>
      <c r="L265" s="215"/>
      <c r="M265" s="342"/>
      <c r="N265" s="335"/>
      <c r="O265" s="1625"/>
      <c r="P265" s="1625"/>
      <c r="AH265" s="1632">
        <v>0</v>
      </c>
    </row>
    <row s="1636" customFormat="1" customHeight="1" ht="18.75" hidden="1">
      <c r="A266" s="1781" t="s">
        <v>281</v>
      </c>
      <c r="B266" s="1781" t="s">
        <v>282</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312</v>
      </c>
      <c r="M266" s="342"/>
      <c r="N266" s="335"/>
      <c r="O266" s="1625"/>
      <c r="P266" s="1625"/>
      <c r="AH266" s="1632">
        <v>0</v>
      </c>
    </row>
    <row s="1636" customFormat="1" customHeight="1" ht="18.75" hidden="1">
      <c r="A267" s="1781"/>
      <c r="B267" s="1781"/>
      <c r="C267" s="370" t="s">
        <v>1159</v>
      </c>
      <c r="D267" s="2463"/>
      <c r="E267" s="2205"/>
      <c r="F267" s="2384"/>
      <c r="G267" s="2428"/>
      <c r="H267" s="1501"/>
      <c r="I267" s="652" t="s">
        <v>1158</v>
      </c>
      <c r="J267" s="572"/>
      <c r="K267" s="1501"/>
      <c r="L267" s="215"/>
      <c r="M267" s="342"/>
      <c r="N267" s="335"/>
      <c r="O267" s="1625"/>
      <c r="P267" s="1625"/>
      <c r="AH267" s="1632">
        <v>0</v>
      </c>
    </row>
    <row s="1636" customFormat="1" customHeight="1" ht="1.05">
      <c r="A268" s="1781"/>
      <c r="B268" s="1781"/>
      <c r="C268" s="370" t="s">
        <v>1166</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94</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157</v>
      </c>
      <c r="B270" s="1781" t="s">
        <v>158</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312</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1159</v>
      </c>
      <c r="D271" s="2463"/>
      <c r="E271" s="2205"/>
      <c r="F271" s="2384"/>
      <c r="G271" s="2428"/>
      <c r="H271" s="1501"/>
      <c r="I271" s="652" t="s">
        <v>1158</v>
      </c>
      <c r="J271" s="572"/>
      <c r="K271" s="1501"/>
      <c r="L271" s="215"/>
      <c r="M271" s="2171"/>
      <c r="N271" s="335"/>
      <c r="O271" s="1625"/>
      <c r="P271" s="1625"/>
      <c r="AH271" s="1632">
        <v>0</v>
      </c>
    </row>
    <row s="1636" customFormat="1" customHeight="1" ht="0.75" hidden="1">
      <c r="A272" s="1781"/>
      <c r="B272" s="1781"/>
      <c r="C272" s="370" t="s">
        <v>1166</v>
      </c>
      <c r="D272" s="2463"/>
      <c r="E272" s="2205"/>
      <c r="F272" s="2384"/>
      <c r="G272" s="401"/>
      <c r="H272" s="1501"/>
      <c r="I272" s="652"/>
      <c r="J272" s="572"/>
      <c r="K272" s="1501"/>
      <c r="L272" s="215"/>
      <c r="M272" s="2171"/>
      <c r="N272" s="335"/>
      <c r="O272" s="1625"/>
      <c r="P272" s="1625"/>
      <c r="AH272" s="1632">
        <v>0</v>
      </c>
    </row>
    <row s="1636" customFormat="1" customHeight="1" ht="45" hidden="1">
      <c r="A273" s="1781" t="s">
        <v>165</v>
      </c>
      <c r="B273" s="1781" t="s">
        <v>166</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Тарифы на тепловую энергию (мощность), поставляемую потребителям г. Тюмени на 2026-2030 годы</v>
      </c>
      <c r="H273" s="1863"/>
      <c r="I273" s="1740"/>
      <c r="J273" s="1774"/>
      <c r="K273" s="1779"/>
      <c r="L273" s="1863" t="s">
        <v>312</v>
      </c>
      <c r="M273" s="2172"/>
      <c r="N273" s="335"/>
      <c r="O273" s="1625"/>
      <c r="P273" s="1625"/>
      <c r="AH273" s="1632">
        <v>0</v>
      </c>
    </row>
    <row s="1636" customFormat="1" customHeight="1" ht="18.75" hidden="1">
      <c r="A274" s="1781"/>
      <c r="B274" s="1781"/>
      <c r="C274" s="370" t="s">
        <v>1159</v>
      </c>
      <c r="D274" s="2463"/>
      <c r="E274" s="2205"/>
      <c r="F274" s="2384"/>
      <c r="G274" s="2428"/>
      <c r="H274" s="1501"/>
      <c r="I274" s="652" t="s">
        <v>1158</v>
      </c>
      <c r="J274" s="572"/>
      <c r="K274" s="1501"/>
      <c r="L274" s="215"/>
      <c r="M274" s="1862"/>
      <c r="N274" s="335"/>
      <c r="O274" s="1625"/>
      <c r="P274" s="1625"/>
      <c r="AH274" s="1632">
        <v>0</v>
      </c>
    </row>
    <row s="1636" customFormat="1" customHeight="1" ht="0.75" hidden="1">
      <c r="A275" s="1781"/>
      <c r="B275" s="1781"/>
      <c r="C275" s="370" t="s">
        <v>1166</v>
      </c>
      <c r="D275" s="2463"/>
      <c r="E275" s="2205"/>
      <c r="F275" s="2384"/>
      <c r="G275" s="401"/>
      <c r="H275" s="1501"/>
      <c r="I275" s="652"/>
      <c r="J275" s="572"/>
      <c r="K275" s="1501"/>
      <c r="L275" s="215"/>
      <c r="M275" s="342"/>
      <c r="N275" s="335"/>
      <c r="O275" s="1625"/>
      <c r="P275" s="1625"/>
      <c r="AH275" s="1632">
        <v>0</v>
      </c>
    </row>
    <row s="1636" customFormat="1" customHeight="1" ht="45" hidden="1">
      <c r="A276" s="1781" t="s">
        <v>175</v>
      </c>
      <c r="B276" s="1781" t="s">
        <v>176</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312</v>
      </c>
      <c r="M276" s="342"/>
      <c r="N276" s="335"/>
      <c r="O276" s="1625"/>
      <c r="P276" s="1625"/>
      <c r="AH276" s="1632">
        <v>0</v>
      </c>
    </row>
    <row s="1636" customFormat="1" customHeight="1" ht="18.75" hidden="1">
      <c r="A277" s="1781"/>
      <c r="B277" s="1781"/>
      <c r="C277" s="370" t="s">
        <v>1159</v>
      </c>
      <c r="D277" s="2463"/>
      <c r="E277" s="2205"/>
      <c r="F277" s="2384"/>
      <c r="G277" s="2428"/>
      <c r="H277" s="1501"/>
      <c r="I277" s="652" t="s">
        <v>1158</v>
      </c>
      <c r="J277" s="572"/>
      <c r="K277" s="1501"/>
      <c r="L277" s="215"/>
      <c r="M277" s="342"/>
      <c r="N277" s="335"/>
      <c r="O277" s="1625"/>
      <c r="P277" s="1625"/>
      <c r="AH277" s="1632">
        <v>0</v>
      </c>
    </row>
    <row s="1636" customFormat="1" customHeight="1" ht="0.75" hidden="1">
      <c r="A278" s="1781"/>
      <c r="B278" s="1781"/>
      <c r="C278" s="370" t="s">
        <v>1166</v>
      </c>
      <c r="D278" s="2463"/>
      <c r="E278" s="2205"/>
      <c r="F278" s="2384"/>
      <c r="G278" s="401"/>
      <c r="H278" s="1501"/>
      <c r="I278" s="652"/>
      <c r="J278" s="572"/>
      <c r="K278" s="1501"/>
      <c r="L278" s="215"/>
      <c r="M278" s="342"/>
      <c r="N278" s="335"/>
      <c r="O278" s="1625"/>
      <c r="P278" s="1625"/>
      <c r="AH278" s="1632">
        <v>0</v>
      </c>
    </row>
    <row s="1636" customFormat="1" customHeight="1" ht="45" hidden="1">
      <c r="A279" s="1781" t="s">
        <v>181</v>
      </c>
      <c r="B279" s="1781" t="s">
        <v>182</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312</v>
      </c>
      <c r="M279" s="342"/>
      <c r="N279" s="335"/>
      <c r="O279" s="1625"/>
      <c r="P279" s="1625"/>
      <c r="AH279" s="1632">
        <v>0</v>
      </c>
    </row>
    <row s="1636" customFormat="1" customHeight="1" ht="18.75" hidden="1">
      <c r="A280" s="1781"/>
      <c r="B280" s="1781"/>
      <c r="C280" s="370" t="s">
        <v>1159</v>
      </c>
      <c r="D280" s="2463"/>
      <c r="E280" s="2205"/>
      <c r="F280" s="2384"/>
      <c r="G280" s="2428"/>
      <c r="H280" s="1501"/>
      <c r="I280" s="652" t="s">
        <v>1158</v>
      </c>
      <c r="J280" s="572"/>
      <c r="K280" s="1501"/>
      <c r="L280" s="215"/>
      <c r="M280" s="342"/>
      <c r="N280" s="335"/>
      <c r="O280" s="1625"/>
      <c r="P280" s="1625"/>
      <c r="AH280" s="1632">
        <v>0</v>
      </c>
    </row>
    <row s="1636" customFormat="1" customHeight="1" ht="0.75" hidden="1">
      <c r="A281" s="1781"/>
      <c r="B281" s="1781"/>
      <c r="C281" s="370" t="s">
        <v>1166</v>
      </c>
      <c r="D281" s="2463"/>
      <c r="E281" s="2205"/>
      <c r="F281" s="2384"/>
      <c r="G281" s="401"/>
      <c r="H281" s="1501"/>
      <c r="I281" s="652"/>
      <c r="J281" s="572"/>
      <c r="K281" s="1501"/>
      <c r="L281" s="215"/>
      <c r="M281" s="342"/>
      <c r="N281" s="335"/>
      <c r="O281" s="1625"/>
      <c r="P281" s="1625"/>
      <c r="AH281" s="1632">
        <v>0</v>
      </c>
    </row>
    <row s="1636" customFormat="1" customHeight="1" ht="18.75" hidden="1">
      <c r="A282" s="1781" t="s">
        <v>187</v>
      </c>
      <c r="B282" s="1781" t="s">
        <v>188</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312</v>
      </c>
      <c r="M282" s="342"/>
      <c r="N282" s="335"/>
      <c r="O282" s="1625"/>
      <c r="P282" s="1625"/>
      <c r="AH282" s="1632">
        <v>0</v>
      </c>
    </row>
    <row s="1636" customFormat="1" customHeight="1" ht="18.75" hidden="1">
      <c r="A283" s="1781"/>
      <c r="B283" s="1781"/>
      <c r="C283" s="370" t="s">
        <v>1159</v>
      </c>
      <c r="D283" s="2463"/>
      <c r="E283" s="2205"/>
      <c r="F283" s="2384"/>
      <c r="G283" s="2428"/>
      <c r="H283" s="1501"/>
      <c r="I283" s="652" t="s">
        <v>1158</v>
      </c>
      <c r="J283" s="572"/>
      <c r="K283" s="1501"/>
      <c r="L283" s="215"/>
      <c r="M283" s="342"/>
      <c r="N283" s="335"/>
      <c r="O283" s="1625"/>
      <c r="P283" s="1625"/>
      <c r="AH283" s="1632">
        <v>0</v>
      </c>
    </row>
    <row s="1636" customFormat="1" customHeight="1" ht="0.75" hidden="1">
      <c r="A284" s="1781"/>
      <c r="B284" s="1781"/>
      <c r="C284" s="370" t="s">
        <v>1166</v>
      </c>
      <c r="D284" s="2463"/>
      <c r="E284" s="2205"/>
      <c r="F284" s="2384"/>
      <c r="G284" s="401"/>
      <c r="H284" s="1501"/>
      <c r="I284" s="652"/>
      <c r="J284" s="572"/>
      <c r="K284" s="1501"/>
      <c r="L284" s="215"/>
      <c r="M284" s="342"/>
      <c r="N284" s="335"/>
      <c r="O284" s="1625"/>
      <c r="P284" s="1625"/>
      <c r="AH284" s="1632">
        <v>0</v>
      </c>
    </row>
    <row s="1636" customFormat="1" customHeight="1" ht="18.75" hidden="1">
      <c r="A285" s="1781" t="s">
        <v>193</v>
      </c>
      <c r="B285" s="1781" t="s">
        <v>194</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312</v>
      </c>
      <c r="M285" s="342"/>
      <c r="N285" s="335"/>
      <c r="O285" s="1625"/>
      <c r="P285" s="1625"/>
      <c r="AH285" s="1632">
        <v>0</v>
      </c>
    </row>
    <row s="1636" customFormat="1" customHeight="1" ht="18.75" hidden="1">
      <c r="A286" s="1781"/>
      <c r="B286" s="1781"/>
      <c r="C286" s="370" t="s">
        <v>1159</v>
      </c>
      <c r="D286" s="2463"/>
      <c r="E286" s="2205"/>
      <c r="F286" s="2384"/>
      <c r="G286" s="2428"/>
      <c r="H286" s="1501"/>
      <c r="I286" s="652" t="s">
        <v>1158</v>
      </c>
      <c r="J286" s="572"/>
      <c r="K286" s="1501"/>
      <c r="L286" s="215"/>
      <c r="M286" s="342"/>
      <c r="N286" s="335"/>
      <c r="O286" s="1625"/>
      <c r="P286" s="1625"/>
      <c r="AH286" s="1632">
        <v>0</v>
      </c>
    </row>
    <row s="1636" customFormat="1" customHeight="1" ht="0.75" hidden="1">
      <c r="A287" s="1781"/>
      <c r="B287" s="1781"/>
      <c r="C287" s="370" t="s">
        <v>1166</v>
      </c>
      <c r="D287" s="2463"/>
      <c r="E287" s="2205"/>
      <c r="F287" s="2384"/>
      <c r="G287" s="401"/>
      <c r="H287" s="1501"/>
      <c r="I287" s="652"/>
      <c r="J287" s="572"/>
      <c r="K287" s="1501"/>
      <c r="L287" s="215"/>
      <c r="M287" s="342"/>
      <c r="N287" s="335"/>
      <c r="O287" s="1625"/>
      <c r="P287" s="1625"/>
      <c r="AH287" s="1632">
        <v>0</v>
      </c>
    </row>
    <row s="1636" customFormat="1" customHeight="1" ht="18.75" hidden="1">
      <c r="A288" s="1781" t="s">
        <v>199</v>
      </c>
      <c r="B288" s="1781" t="s">
        <v>200</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312</v>
      </c>
      <c r="M288" s="342"/>
      <c r="N288" s="335"/>
      <c r="O288" s="1625"/>
      <c r="P288" s="1625"/>
      <c r="AH288" s="1632">
        <v>0</v>
      </c>
    </row>
    <row s="1636" customFormat="1" customHeight="1" ht="18.75" hidden="1">
      <c r="A289" s="1781"/>
      <c r="B289" s="1781"/>
      <c r="C289" s="370" t="s">
        <v>1159</v>
      </c>
      <c r="D289" s="2463"/>
      <c r="E289" s="2205"/>
      <c r="F289" s="2384"/>
      <c r="G289" s="2428"/>
      <c r="H289" s="1501"/>
      <c r="I289" s="652" t="s">
        <v>1158</v>
      </c>
      <c r="J289" s="572"/>
      <c r="K289" s="1501"/>
      <c r="L289" s="215"/>
      <c r="M289" s="342"/>
      <c r="N289" s="335"/>
      <c r="O289" s="1625"/>
      <c r="P289" s="1625"/>
      <c r="AH289" s="1632">
        <v>0</v>
      </c>
    </row>
    <row s="1636" customFormat="1" customHeight="1" ht="0.75" hidden="1">
      <c r="A290" s="1781"/>
      <c r="B290" s="1781"/>
      <c r="C290" s="370" t="s">
        <v>1166</v>
      </c>
      <c r="D290" s="2463"/>
      <c r="E290" s="2205"/>
      <c r="F290" s="2384"/>
      <c r="G290" s="401"/>
      <c r="H290" s="1501"/>
      <c r="I290" s="652"/>
      <c r="J290" s="572"/>
      <c r="K290" s="1501"/>
      <c r="L290" s="215"/>
      <c r="M290" s="342"/>
      <c r="N290" s="335"/>
      <c r="O290" s="1625"/>
      <c r="P290" s="1625"/>
      <c r="AH290" s="1632">
        <v>0</v>
      </c>
    </row>
    <row s="1636" customFormat="1" customHeight="1" ht="18.75" hidden="1">
      <c r="A291" s="1781" t="s">
        <v>205</v>
      </c>
      <c r="B291" s="1781" t="s">
        <v>206</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312</v>
      </c>
      <c r="M291" s="342"/>
      <c r="N291" s="335"/>
      <c r="O291" s="1625"/>
      <c r="P291" s="1625"/>
      <c r="AH291" s="1632">
        <v>0</v>
      </c>
    </row>
    <row s="1636" customFormat="1" customHeight="1" ht="18.75" hidden="1">
      <c r="A292" s="1781"/>
      <c r="B292" s="1781"/>
      <c r="C292" s="370" t="s">
        <v>1159</v>
      </c>
      <c r="D292" s="2463"/>
      <c r="E292" s="2205"/>
      <c r="F292" s="2384"/>
      <c r="G292" s="2428"/>
      <c r="H292" s="1501"/>
      <c r="I292" s="652" t="s">
        <v>1158</v>
      </c>
      <c r="J292" s="572"/>
      <c r="K292" s="1501"/>
      <c r="L292" s="215"/>
      <c r="M292" s="342"/>
      <c r="N292" s="335"/>
      <c r="O292" s="1625"/>
      <c r="P292" s="1625"/>
      <c r="AH292" s="1632">
        <v>0</v>
      </c>
    </row>
    <row s="1636" customFormat="1" customHeight="1" ht="0.75" hidden="1">
      <c r="A293" s="1781"/>
      <c r="B293" s="1781"/>
      <c r="C293" s="370" t="s">
        <v>1166</v>
      </c>
      <c r="D293" s="2463"/>
      <c r="E293" s="2205"/>
      <c r="F293" s="2384"/>
      <c r="G293" s="401"/>
      <c r="H293" s="1501"/>
      <c r="I293" s="652"/>
      <c r="J293" s="572"/>
      <c r="K293" s="1501"/>
      <c r="L293" s="215"/>
      <c r="M293" s="342"/>
      <c r="N293" s="335"/>
      <c r="O293" s="1625"/>
      <c r="P293" s="1625"/>
      <c r="AH293" s="1632">
        <v>0</v>
      </c>
    </row>
    <row s="1636" customFormat="1" customHeight="1" ht="18.75" hidden="1">
      <c r="A294" s="1781" t="s">
        <v>211</v>
      </c>
      <c r="B294" s="1781" t="s">
        <v>212</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312</v>
      </c>
      <c r="M294" s="342"/>
      <c r="N294" s="335"/>
      <c r="O294" s="1625"/>
      <c r="P294" s="1625"/>
      <c r="AH294" s="1632">
        <v>0</v>
      </c>
    </row>
    <row s="1636" customFormat="1" customHeight="1" ht="18.75" hidden="1">
      <c r="A295" s="1781"/>
      <c r="B295" s="1781"/>
      <c r="C295" s="370" t="s">
        <v>1159</v>
      </c>
      <c r="D295" s="2463"/>
      <c r="E295" s="2205"/>
      <c r="F295" s="2384"/>
      <c r="G295" s="2428"/>
      <c r="H295" s="1501"/>
      <c r="I295" s="652" t="s">
        <v>1158</v>
      </c>
      <c r="J295" s="572"/>
      <c r="K295" s="1501"/>
      <c r="L295" s="215"/>
      <c r="M295" s="342"/>
      <c r="N295" s="335"/>
      <c r="O295" s="1625"/>
      <c r="P295" s="1625"/>
      <c r="AH295" s="1632">
        <v>0</v>
      </c>
    </row>
    <row s="1636" customFormat="1" customHeight="1" ht="0.75" hidden="1">
      <c r="A296" s="1781"/>
      <c r="B296" s="1781"/>
      <c r="C296" s="370" t="s">
        <v>1166</v>
      </c>
      <c r="D296" s="2463"/>
      <c r="E296" s="2205"/>
      <c r="F296" s="2384"/>
      <c r="G296" s="401"/>
      <c r="H296" s="1501"/>
      <c r="I296" s="652"/>
      <c r="J296" s="572"/>
      <c r="K296" s="1501"/>
      <c r="L296" s="215"/>
      <c r="M296" s="342"/>
      <c r="N296" s="335"/>
      <c r="O296" s="1625"/>
      <c r="P296" s="1625"/>
      <c r="AH296" s="1632">
        <v>0</v>
      </c>
    </row>
    <row s="1636" customFormat="1" customHeight="1" ht="18.75" hidden="1">
      <c r="A297" s="1781" t="s">
        <v>231</v>
      </c>
      <c r="B297" s="1781" t="s">
        <v>232</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312</v>
      </c>
      <c r="M297" s="342"/>
      <c r="N297" s="335"/>
      <c r="O297" s="1625"/>
      <c r="P297" s="1625"/>
      <c r="AH297" s="1632">
        <v>0</v>
      </c>
    </row>
    <row s="1636" customFormat="1" customHeight="1" ht="18.75" hidden="1">
      <c r="A298" s="1781"/>
      <c r="B298" s="1781"/>
      <c r="C298" s="370" t="s">
        <v>1159</v>
      </c>
      <c r="D298" s="2463"/>
      <c r="E298" s="2205"/>
      <c r="F298" s="2384"/>
      <c r="G298" s="2428"/>
      <c r="H298" s="1501"/>
      <c r="I298" s="652" t="s">
        <v>1158</v>
      </c>
      <c r="J298" s="572"/>
      <c r="K298" s="1501"/>
      <c r="L298" s="215"/>
      <c r="M298" s="342"/>
      <c r="N298" s="335"/>
      <c r="O298" s="1625"/>
      <c r="P298" s="1625"/>
      <c r="AH298" s="1632">
        <v>0</v>
      </c>
    </row>
    <row s="1636" customFormat="1" customHeight="1" ht="0.75" hidden="1">
      <c r="A299" s="1781"/>
      <c r="B299" s="1781"/>
      <c r="C299" s="370" t="s">
        <v>1166</v>
      </c>
      <c r="D299" s="2463"/>
      <c r="E299" s="2205"/>
      <c r="F299" s="2384"/>
      <c r="G299" s="401"/>
      <c r="H299" s="1501"/>
      <c r="I299" s="652"/>
      <c r="J299" s="572"/>
      <c r="K299" s="1501"/>
      <c r="L299" s="215"/>
      <c r="M299" s="342"/>
      <c r="N299" s="335"/>
      <c r="O299" s="1625"/>
      <c r="P299" s="1625"/>
      <c r="AH299" s="1632">
        <v>0</v>
      </c>
    </row>
    <row s="1636" customFormat="1" customHeight="1" ht="18.75" hidden="1">
      <c r="A300" s="1781" t="s">
        <v>236</v>
      </c>
      <c r="B300" s="1781" t="s">
        <v>237</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312</v>
      </c>
      <c r="M300" s="342"/>
      <c r="N300" s="335"/>
      <c r="O300" s="1625"/>
      <c r="P300" s="1625"/>
      <c r="AH300" s="1632">
        <v>0</v>
      </c>
    </row>
    <row s="1636" customFormat="1" customHeight="1" ht="18.75" hidden="1">
      <c r="A301" s="1781"/>
      <c r="B301" s="1781"/>
      <c r="C301" s="370" t="s">
        <v>1159</v>
      </c>
      <c r="D301" s="2463"/>
      <c r="E301" s="2205"/>
      <c r="F301" s="2384"/>
      <c r="G301" s="2428"/>
      <c r="H301" s="1501"/>
      <c r="I301" s="652" t="s">
        <v>1158</v>
      </c>
      <c r="J301" s="572"/>
      <c r="K301" s="1501"/>
      <c r="L301" s="215"/>
      <c r="M301" s="342"/>
      <c r="N301" s="335"/>
      <c r="O301" s="1625"/>
      <c r="P301" s="1625"/>
      <c r="AH301" s="1632">
        <v>0</v>
      </c>
    </row>
    <row s="1636" customFormat="1" customHeight="1" ht="0.75" hidden="1">
      <c r="A302" s="1781"/>
      <c r="B302" s="1781"/>
      <c r="C302" s="370" t="s">
        <v>1166</v>
      </c>
      <c r="D302" s="2463"/>
      <c r="E302" s="2205"/>
      <c r="F302" s="2384"/>
      <c r="G302" s="401"/>
      <c r="H302" s="1501"/>
      <c r="I302" s="652"/>
      <c r="J302" s="572"/>
      <c r="K302" s="1501"/>
      <c r="L302" s="215"/>
      <c r="M302" s="342"/>
      <c r="N302" s="335"/>
      <c r="O302" s="1625"/>
      <c r="P302" s="1625"/>
      <c r="AH302" s="1632">
        <v>0</v>
      </c>
    </row>
    <row s="1636" customFormat="1" customHeight="1" ht="18.75" hidden="1">
      <c r="A303" s="1781" t="s">
        <v>241</v>
      </c>
      <c r="B303" s="1781" t="s">
        <v>242</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312</v>
      </c>
      <c r="M303" s="342"/>
      <c r="N303" s="335"/>
      <c r="O303" s="1625"/>
      <c r="P303" s="1625"/>
      <c r="AH303" s="1632">
        <v>0</v>
      </c>
    </row>
    <row s="1636" customFormat="1" customHeight="1" ht="18.75" hidden="1">
      <c r="A304" s="1781"/>
      <c r="B304" s="1781"/>
      <c r="C304" s="370" t="s">
        <v>1159</v>
      </c>
      <c r="D304" s="2463"/>
      <c r="E304" s="2205"/>
      <c r="F304" s="2384"/>
      <c r="G304" s="2428"/>
      <c r="H304" s="1501"/>
      <c r="I304" s="652" t="s">
        <v>1158</v>
      </c>
      <c r="J304" s="572"/>
      <c r="K304" s="1501"/>
      <c r="L304" s="215"/>
      <c r="M304" s="342"/>
      <c r="N304" s="335"/>
      <c r="O304" s="1625"/>
      <c r="P304" s="1625"/>
      <c r="AH304" s="1632">
        <v>0</v>
      </c>
    </row>
    <row s="1636" customFormat="1" customHeight="1" ht="0.75" hidden="1">
      <c r="A305" s="1781"/>
      <c r="B305" s="1781"/>
      <c r="C305" s="370" t="s">
        <v>1166</v>
      </c>
      <c r="D305" s="2463"/>
      <c r="E305" s="2205"/>
      <c r="F305" s="2384"/>
      <c r="G305" s="401"/>
      <c r="H305" s="1501"/>
      <c r="I305" s="652"/>
      <c r="J305" s="572"/>
      <c r="K305" s="1501"/>
      <c r="L305" s="215"/>
      <c r="M305" s="342"/>
      <c r="N305" s="335"/>
      <c r="O305" s="1625"/>
      <c r="P305" s="1625"/>
      <c r="AH305" s="1632">
        <v>0</v>
      </c>
    </row>
    <row s="1636" customFormat="1" customHeight="1" ht="18.75" hidden="1">
      <c r="A306" s="1781" t="s">
        <v>246</v>
      </c>
      <c r="B306" s="1781" t="s">
        <v>247</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312</v>
      </c>
      <c r="M306" s="342"/>
      <c r="N306" s="335"/>
      <c r="O306" s="1625"/>
      <c r="P306" s="1625"/>
      <c r="AH306" s="1632">
        <v>0</v>
      </c>
    </row>
    <row s="1636" customFormat="1" customHeight="1" ht="18.75" hidden="1">
      <c r="A307" s="1781"/>
      <c r="B307" s="1781"/>
      <c r="C307" s="370" t="s">
        <v>1159</v>
      </c>
      <c r="D307" s="2463"/>
      <c r="E307" s="2205"/>
      <c r="F307" s="2384"/>
      <c r="G307" s="2428"/>
      <c r="H307" s="1501"/>
      <c r="I307" s="652" t="s">
        <v>1158</v>
      </c>
      <c r="J307" s="572"/>
      <c r="K307" s="1501"/>
      <c r="L307" s="215"/>
      <c r="M307" s="342"/>
      <c r="N307" s="335"/>
      <c r="O307" s="1625"/>
      <c r="P307" s="1625"/>
      <c r="AH307" s="1632">
        <v>0</v>
      </c>
    </row>
    <row s="1636" customFormat="1" customHeight="1" ht="0.75" hidden="1">
      <c r="A308" s="1781"/>
      <c r="B308" s="1781"/>
      <c r="C308" s="370" t="s">
        <v>1166</v>
      </c>
      <c r="D308" s="2463"/>
      <c r="E308" s="2205"/>
      <c r="F308" s="2384"/>
      <c r="G308" s="401"/>
      <c r="H308" s="1501"/>
      <c r="I308" s="652"/>
      <c r="J308" s="572"/>
      <c r="K308" s="1501"/>
      <c r="L308" s="215"/>
      <c r="M308" s="342"/>
      <c r="N308" s="335"/>
      <c r="O308" s="1625"/>
      <c r="P308" s="1625"/>
      <c r="AH308" s="1632">
        <v>0</v>
      </c>
    </row>
    <row s="1636" customFormat="1" customHeight="1" ht="18.75" hidden="1">
      <c r="A309" s="1781" t="s">
        <v>251</v>
      </c>
      <c r="B309" s="1781" t="s">
        <v>252</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312</v>
      </c>
      <c r="M309" s="342"/>
      <c r="N309" s="335"/>
      <c r="O309" s="1625"/>
      <c r="P309" s="1625"/>
      <c r="AH309" s="1632">
        <v>0</v>
      </c>
    </row>
    <row s="1636" customFormat="1" customHeight="1" ht="18.75" hidden="1">
      <c r="A310" s="1781"/>
      <c r="B310" s="1781"/>
      <c r="C310" s="370" t="s">
        <v>1159</v>
      </c>
      <c r="D310" s="2463"/>
      <c r="E310" s="2205"/>
      <c r="F310" s="2384"/>
      <c r="G310" s="2428"/>
      <c r="H310" s="1501"/>
      <c r="I310" s="652" t="s">
        <v>1158</v>
      </c>
      <c r="J310" s="572"/>
      <c r="K310" s="1501"/>
      <c r="L310" s="215"/>
      <c r="M310" s="342"/>
      <c r="N310" s="335"/>
      <c r="O310" s="1625"/>
      <c r="P310" s="1625"/>
      <c r="AH310" s="1632">
        <v>0</v>
      </c>
    </row>
    <row s="1636" customFormat="1" customHeight="1" ht="0.75" hidden="1">
      <c r="A311" s="1781"/>
      <c r="B311" s="1781"/>
      <c r="C311" s="370" t="s">
        <v>1166</v>
      </c>
      <c r="D311" s="2463"/>
      <c r="E311" s="2205"/>
      <c r="F311" s="2384"/>
      <c r="G311" s="401"/>
      <c r="H311" s="1501"/>
      <c r="I311" s="652"/>
      <c r="J311" s="572"/>
      <c r="K311" s="1501"/>
      <c r="L311" s="215"/>
      <c r="M311" s="342"/>
      <c r="N311" s="335"/>
      <c r="O311" s="1625"/>
      <c r="P311" s="1625"/>
      <c r="AH311" s="1632">
        <v>0</v>
      </c>
    </row>
    <row s="1636" customFormat="1" customHeight="1" ht="18.75" hidden="1">
      <c r="A312" s="1781" t="s">
        <v>256</v>
      </c>
      <c r="B312" s="1781" t="s">
        <v>257</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312</v>
      </c>
      <c r="M312" s="342"/>
      <c r="N312" s="335"/>
      <c r="O312" s="1625"/>
      <c r="P312" s="1625"/>
      <c r="AH312" s="1632">
        <v>0</v>
      </c>
    </row>
    <row s="1636" customFormat="1" customHeight="1" ht="18.75" hidden="1">
      <c r="A313" s="1781"/>
      <c r="B313" s="1781"/>
      <c r="C313" s="370" t="s">
        <v>1159</v>
      </c>
      <c r="D313" s="2463"/>
      <c r="E313" s="2205"/>
      <c r="F313" s="2384"/>
      <c r="G313" s="2428"/>
      <c r="H313" s="1501"/>
      <c r="I313" s="652" t="s">
        <v>1158</v>
      </c>
      <c r="J313" s="572"/>
      <c r="K313" s="1501"/>
      <c r="L313" s="215"/>
      <c r="M313" s="342"/>
      <c r="N313" s="335"/>
      <c r="O313" s="1625"/>
      <c r="P313" s="1625"/>
      <c r="AH313" s="1632">
        <v>0</v>
      </c>
    </row>
    <row s="1636" customFormat="1" customHeight="1" ht="0.75" hidden="1">
      <c r="A314" s="1781"/>
      <c r="B314" s="1781"/>
      <c r="C314" s="370" t="s">
        <v>1166</v>
      </c>
      <c r="D314" s="2463"/>
      <c r="E314" s="2205"/>
      <c r="F314" s="2384"/>
      <c r="G314" s="401"/>
      <c r="H314" s="1501"/>
      <c r="I314" s="652"/>
      <c r="J314" s="572"/>
      <c r="K314" s="1501"/>
      <c r="L314" s="215"/>
      <c r="M314" s="342"/>
      <c r="N314" s="335"/>
      <c r="O314" s="1625"/>
      <c r="P314" s="1625"/>
      <c r="AH314" s="1632">
        <v>0</v>
      </c>
    </row>
    <row s="1636" customFormat="1" customHeight="1" ht="18.75" hidden="1">
      <c r="A315" s="1781" t="s">
        <v>261</v>
      </c>
      <c r="B315" s="1781" t="s">
        <v>262</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312</v>
      </c>
      <c r="M315" s="342"/>
      <c r="N315" s="335"/>
      <c r="O315" s="1625"/>
      <c r="P315" s="1625"/>
      <c r="AH315" s="1632">
        <v>0</v>
      </c>
    </row>
    <row s="1636" customFormat="1" customHeight="1" ht="18.75" hidden="1">
      <c r="A316" s="1781"/>
      <c r="B316" s="1781"/>
      <c r="C316" s="370" t="s">
        <v>1159</v>
      </c>
      <c r="D316" s="2463"/>
      <c r="E316" s="2205"/>
      <c r="F316" s="2384"/>
      <c r="G316" s="2428"/>
      <c r="H316" s="1501"/>
      <c r="I316" s="652" t="s">
        <v>1158</v>
      </c>
      <c r="J316" s="572"/>
      <c r="K316" s="1501"/>
      <c r="L316" s="215"/>
      <c r="M316" s="342"/>
      <c r="N316" s="335"/>
      <c r="O316" s="1625"/>
      <c r="P316" s="1625"/>
      <c r="AH316" s="1632">
        <v>0</v>
      </c>
    </row>
    <row s="1636" customFormat="1" customHeight="1" ht="0.75" hidden="1">
      <c r="A317" s="1781"/>
      <c r="B317" s="1781"/>
      <c r="C317" s="370" t="s">
        <v>1166</v>
      </c>
      <c r="D317" s="2463"/>
      <c r="E317" s="2205"/>
      <c r="F317" s="2384"/>
      <c r="G317" s="401"/>
      <c r="H317" s="1501"/>
      <c r="I317" s="652"/>
      <c r="J317" s="572"/>
      <c r="K317" s="1501"/>
      <c r="L317" s="215"/>
      <c r="M317" s="342"/>
      <c r="N317" s="335"/>
      <c r="O317" s="1625"/>
      <c r="P317" s="1625"/>
      <c r="AH317" s="1632">
        <v>0</v>
      </c>
    </row>
    <row s="1636" customFormat="1" customHeight="1" ht="18.75" hidden="1">
      <c r="A318" s="1781" t="s">
        <v>266</v>
      </c>
      <c r="B318" s="1781" t="s">
        <v>267</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312</v>
      </c>
      <c r="M318" s="342"/>
      <c r="N318" s="335"/>
      <c r="O318" s="1625"/>
      <c r="P318" s="1625"/>
      <c r="AH318" s="1632">
        <v>0</v>
      </c>
    </row>
    <row s="1636" customFormat="1" customHeight="1" ht="18.75" hidden="1">
      <c r="A319" s="1781"/>
      <c r="B319" s="1781"/>
      <c r="C319" s="370" t="s">
        <v>1159</v>
      </c>
      <c r="D319" s="2463"/>
      <c r="E319" s="2205"/>
      <c r="F319" s="2384"/>
      <c r="G319" s="2428"/>
      <c r="H319" s="1501"/>
      <c r="I319" s="652" t="s">
        <v>1158</v>
      </c>
      <c r="J319" s="572"/>
      <c r="K319" s="1501"/>
      <c r="L319" s="215"/>
      <c r="M319" s="342"/>
      <c r="N319" s="335"/>
      <c r="O319" s="1625"/>
      <c r="P319" s="1625"/>
      <c r="AH319" s="1632">
        <v>0</v>
      </c>
    </row>
    <row s="1636" customFormat="1" customHeight="1" ht="0.75" hidden="1">
      <c r="A320" s="1781"/>
      <c r="B320" s="1781"/>
      <c r="C320" s="370" t="s">
        <v>1166</v>
      </c>
      <c r="D320" s="2463"/>
      <c r="E320" s="2205"/>
      <c r="F320" s="2384"/>
      <c r="G320" s="401"/>
      <c r="H320" s="1501"/>
      <c r="I320" s="652"/>
      <c r="J320" s="572"/>
      <c r="K320" s="1501"/>
      <c r="L320" s="215"/>
      <c r="M320" s="342"/>
      <c r="N320" s="335"/>
      <c r="O320" s="1625"/>
      <c r="P320" s="1625"/>
      <c r="AH320" s="1632">
        <v>0</v>
      </c>
    </row>
    <row s="1636" customFormat="1" customHeight="1" ht="18.75" hidden="1">
      <c r="A321" s="1781" t="s">
        <v>271</v>
      </c>
      <c r="B321" s="1781" t="s">
        <v>272</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312</v>
      </c>
      <c r="M321" s="342"/>
      <c r="N321" s="335"/>
      <c r="O321" s="1625"/>
      <c r="P321" s="1625"/>
      <c r="AH321" s="1632">
        <v>0</v>
      </c>
    </row>
    <row s="1636" customFormat="1" customHeight="1" ht="18.75" hidden="1">
      <c r="A322" s="1781"/>
      <c r="B322" s="1781"/>
      <c r="C322" s="370" t="s">
        <v>1159</v>
      </c>
      <c r="D322" s="2463"/>
      <c r="E322" s="2205"/>
      <c r="F322" s="2384"/>
      <c r="G322" s="2428"/>
      <c r="H322" s="1501"/>
      <c r="I322" s="652" t="s">
        <v>1158</v>
      </c>
      <c r="J322" s="572"/>
      <c r="K322" s="1501"/>
      <c r="L322" s="215"/>
      <c r="M322" s="342"/>
      <c r="N322" s="335"/>
      <c r="O322" s="1625"/>
      <c r="P322" s="1625"/>
      <c r="AH322" s="1632">
        <v>0</v>
      </c>
    </row>
    <row s="1636" customFormat="1" customHeight="1" ht="0.75" hidden="1">
      <c r="A323" s="1781"/>
      <c r="B323" s="1781"/>
      <c r="C323" s="370" t="s">
        <v>1166</v>
      </c>
      <c r="D323" s="2463"/>
      <c r="E323" s="2205"/>
      <c r="F323" s="2384"/>
      <c r="G323" s="401"/>
      <c r="H323" s="1501"/>
      <c r="I323" s="652"/>
      <c r="J323" s="572"/>
      <c r="K323" s="1501"/>
      <c r="L323" s="215"/>
      <c r="M323" s="342"/>
      <c r="N323" s="335"/>
      <c r="O323" s="1625"/>
      <c r="P323" s="1625"/>
      <c r="AH323" s="1632">
        <v>0</v>
      </c>
    </row>
    <row s="1636" customFormat="1" customHeight="1" ht="18.75" hidden="1">
      <c r="A324" s="1781" t="s">
        <v>276</v>
      </c>
      <c r="B324" s="1781" t="s">
        <v>277</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312</v>
      </c>
      <c r="M324" s="342"/>
      <c r="N324" s="335"/>
      <c r="O324" s="1625"/>
      <c r="P324" s="1625"/>
      <c r="AH324" s="1632">
        <v>0</v>
      </c>
    </row>
    <row s="1636" customFormat="1" customHeight="1" ht="18.75" hidden="1">
      <c r="A325" s="1781"/>
      <c r="B325" s="1781"/>
      <c r="C325" s="370" t="s">
        <v>1159</v>
      </c>
      <c r="D325" s="2463"/>
      <c r="E325" s="2205"/>
      <c r="F325" s="2384"/>
      <c r="G325" s="2428"/>
      <c r="H325" s="1501"/>
      <c r="I325" s="652" t="s">
        <v>1158</v>
      </c>
      <c r="J325" s="572"/>
      <c r="K325" s="1501"/>
      <c r="L325" s="215"/>
      <c r="M325" s="342"/>
      <c r="N325" s="335"/>
      <c r="O325" s="1625"/>
      <c r="P325" s="1625"/>
      <c r="AH325" s="1632">
        <v>0</v>
      </c>
    </row>
    <row s="1636" customFormat="1" customHeight="1" ht="0.75" hidden="1">
      <c r="A326" s="1781"/>
      <c r="B326" s="1781"/>
      <c r="C326" s="370" t="s">
        <v>1166</v>
      </c>
      <c r="D326" s="2463"/>
      <c r="E326" s="2205"/>
      <c r="F326" s="2384"/>
      <c r="G326" s="401"/>
      <c r="H326" s="1501"/>
      <c r="I326" s="652"/>
      <c r="J326" s="572"/>
      <c r="K326" s="1501"/>
      <c r="L326" s="215"/>
      <c r="M326" s="342"/>
      <c r="N326" s="335"/>
      <c r="O326" s="1625"/>
      <c r="P326" s="1625"/>
      <c r="AH326" s="1632">
        <v>0</v>
      </c>
    </row>
    <row s="1636" customFormat="1" customHeight="1" ht="18.75" hidden="1">
      <c r="A327" s="1781" t="s">
        <v>281</v>
      </c>
      <c r="B327" s="1781" t="s">
        <v>282</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312</v>
      </c>
      <c r="M327" s="342"/>
      <c r="N327" s="335"/>
      <c r="O327" s="1625"/>
      <c r="P327" s="1625"/>
      <c r="AH327" s="1632">
        <v>0</v>
      </c>
    </row>
    <row s="1636" customFormat="1" customHeight="1" ht="18.75" hidden="1">
      <c r="A328" s="1781"/>
      <c r="B328" s="1781"/>
      <c r="C328" s="370" t="s">
        <v>1159</v>
      </c>
      <c r="D328" s="2463"/>
      <c r="E328" s="2205"/>
      <c r="F328" s="2384"/>
      <c r="G328" s="2428"/>
      <c r="H328" s="1501"/>
      <c r="I328" s="652" t="s">
        <v>1158</v>
      </c>
      <c r="J328" s="572"/>
      <c r="K328" s="1501"/>
      <c r="L328" s="215"/>
      <c r="M328" s="342"/>
      <c r="N328" s="335"/>
      <c r="O328" s="1625"/>
      <c r="P328" s="1625"/>
      <c r="AH328" s="1632">
        <v>0</v>
      </c>
    </row>
    <row s="1636" customFormat="1" customHeight="1" ht="1.05">
      <c r="A329" s="1781"/>
      <c r="B329" s="1781"/>
      <c r="C329" s="370" t="s">
        <v>1166</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84</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A622B8-3617-3659-A515-0.E05691B9}"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451</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"УСТЭК"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306</v>
      </c>
      <c r="E8" s="2210"/>
      <c r="F8" s="2210"/>
      <c r="G8" s="2210"/>
      <c r="H8" s="2390" t="s">
        <v>307</v>
      </c>
      <c r="R8" s="375">
        <v>14</v>
      </c>
    </row>
    <row customHeight="1" ht="24">
      <c r="C9" s="377"/>
      <c r="D9" s="387" t="s">
        <v>90</v>
      </c>
      <c r="E9" s="109" t="s">
        <v>308</v>
      </c>
      <c r="F9" s="109" t="s">
        <v>309</v>
      </c>
      <c r="G9" s="109" t="s">
        <v>396</v>
      </c>
      <c r="H9" s="2390"/>
      <c r="R9" s="375">
        <v>23</v>
      </c>
    </row>
    <row customHeight="1" ht="14.699999999999998">
      <c r="A10" s="344"/>
      <c r="C10" s="377"/>
      <c r="D10" s="148" t="s">
        <v>111</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1167</v>
      </c>
      <c r="R10" s="375">
        <v>14</v>
      </c>
    </row>
    <row customHeight="1" ht="14.699999999999998">
      <c r="A11" s="344"/>
      <c r="C11" s="377"/>
      <c r="D11" s="148" t="s">
        <v>112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328</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252052-9EAC-8794-31E9-0.1E3F5FAC}" mc:Ignorable="x14ac xr xr2 xr3">
  <sheetPr>
    <tabColor rgb="FFCCCCFF"/>
  </sheetPr>
  <dimension ref="A1:AR146"/>
  <sheetViews>
    <sheetView topLeftCell="A1" showGridLines="0" zoomScale="90" workbookViewId="0">
      <selection activeCell="J22" sqref="J22"/>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"УСТЭК"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124</v>
      </c>
      <c r="F9" s="2104"/>
      <c r="G9" s="2128" t="s">
        <v>107</v>
      </c>
      <c r="H9" s="2128" t="s">
        <v>90</v>
      </c>
      <c r="I9" s="2128"/>
      <c r="J9" s="2128" t="s">
        <v>125</v>
      </c>
      <c r="K9" s="2156" t="s">
        <v>126</v>
      </c>
      <c r="L9" s="2156"/>
      <c r="M9" s="2156"/>
      <c r="N9" s="2156"/>
      <c r="O9" s="2156" t="s">
        <v>127</v>
      </c>
      <c r="P9" s="2156"/>
      <c r="Q9" s="2156"/>
      <c r="R9" s="2156"/>
      <c r="S9" s="2156" t="s">
        <v>128</v>
      </c>
      <c r="T9" s="2156"/>
      <c r="U9" s="2156"/>
      <c r="V9" s="2156"/>
      <c r="W9" s="2128" t="s">
        <v>129</v>
      </c>
      <c r="AR9" s="105">
        <v>27</v>
      </c>
    </row>
    <row customHeight="1" ht="31.5">
      <c r="D10" s="2128"/>
      <c r="E10" s="1285" t="s">
        <v>91</v>
      </c>
      <c r="F10" s="1285" t="s">
        <v>130</v>
      </c>
      <c r="G10" s="2128"/>
      <c r="H10" s="2128"/>
      <c r="I10" s="2128"/>
      <c r="J10" s="2128"/>
      <c r="K10" s="111" t="s">
        <v>110</v>
      </c>
      <c r="L10" s="2128" t="s">
        <v>90</v>
      </c>
      <c r="M10" s="2128"/>
      <c r="N10" s="111" t="s">
        <v>131</v>
      </c>
      <c r="O10" s="111" t="s">
        <v>110</v>
      </c>
      <c r="P10" s="2128" t="s">
        <v>90</v>
      </c>
      <c r="Q10" s="2128"/>
      <c r="R10" s="111" t="s">
        <v>131</v>
      </c>
      <c r="S10" s="284" t="s">
        <v>110</v>
      </c>
      <c r="T10" s="2128" t="s">
        <v>90</v>
      </c>
      <c r="U10" s="2128"/>
      <c r="V10" s="284" t="s">
        <v>91</v>
      </c>
      <c r="W10" s="2128"/>
      <c r="Z10" s="1260" t="s">
        <v>132</v>
      </c>
      <c r="AA10" s="1260" t="s">
        <v>133</v>
      </c>
      <c r="AB10" s="1260" t="s">
        <v>134</v>
      </c>
      <c r="AC10" s="1260" t="s">
        <v>135</v>
      </c>
      <c r="AD10" s="1260" t="s">
        <v>136</v>
      </c>
      <c r="AE10" s="1260" t="s">
        <v>137</v>
      </c>
      <c r="AF10" s="1260" t="s">
        <v>138</v>
      </c>
      <c r="AG10" s="1260" t="s">
        <v>139</v>
      </c>
      <c r="AH10" s="1260" t="s">
        <v>140</v>
      </c>
      <c r="AI10" s="1260" t="s">
        <v>141</v>
      </c>
      <c r="AJ10" s="1260" t="s">
        <v>142</v>
      </c>
      <c r="AK10" s="1260" t="s">
        <v>143</v>
      </c>
      <c r="AL10" s="1260" t="s">
        <v>144</v>
      </c>
      <c r="AM10" s="1260" t="s">
        <v>145</v>
      </c>
      <c r="AN10" s="1260" t="s">
        <v>146</v>
      </c>
      <c r="AO10" s="1260" t="s">
        <v>147</v>
      </c>
      <c r="AP10" s="1260" t="s">
        <v>148</v>
      </c>
      <c r="AQ10" s="1260" t="s">
        <v>149</v>
      </c>
      <c r="AR10" s="105">
        <v>30</v>
      </c>
    </row>
    <row s="1625" customFormat="1" customHeight="1" ht="12" hidden="1">
      <c r="D11" s="1250" t="s">
        <v>111</v>
      </c>
      <c r="E11" s="1250" t="s">
        <v>112</v>
      </c>
      <c r="F11" s="1250"/>
      <c r="G11" s="1250" t="s">
        <v>92</v>
      </c>
      <c r="H11" s="2157" t="s">
        <v>113</v>
      </c>
      <c r="I11" s="2157"/>
      <c r="J11" s="1250" t="s">
        <v>94</v>
      </c>
      <c r="K11" s="1250" t="s">
        <v>95</v>
      </c>
      <c r="L11" s="2157" t="s">
        <v>114</v>
      </c>
      <c r="M11" s="2157"/>
      <c r="N11" s="1250" t="s">
        <v>150</v>
      </c>
      <c r="O11" s="1250" t="s">
        <v>151</v>
      </c>
      <c r="P11" s="2157" t="s">
        <v>152</v>
      </c>
      <c r="Q11" s="2157"/>
      <c r="R11" s="1250" t="s">
        <v>153</v>
      </c>
      <c r="S11" s="1250" t="s">
        <v>152</v>
      </c>
      <c r="T11" s="2157" t="s">
        <v>153</v>
      </c>
      <c r="U11" s="2157"/>
      <c r="V11" s="1250" t="s">
        <v>154</v>
      </c>
      <c r="W11" s="1250" t="s">
        <v>155</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156</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157</v>
      </c>
      <c r="AD13" s="1268" t="s">
        <v>158</v>
      </c>
      <c r="AE13" s="1268" t="s">
        <v>159</v>
      </c>
      <c r="AF13" s="1268" t="s">
        <v>160</v>
      </c>
      <c r="AG13" s="1268" t="s">
        <v>161</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162</v>
      </c>
      <c r="F18" s="2146" t="s">
        <v>63</v>
      </c>
      <c r="G18" s="2631" t="str">
        <f>INDEX(VD_NAME_LIST,MATCH("4190064",VD_ID_LIST,0))&amp;"; "&amp;INDEX(VD_NAME_LIST,MATCH("4190067",VD_ID_LIST,0))&amp;"; "&amp;INDEX(VD_NAME_LIST,MATCH("4190068",VD_ID_LIST,0))&amp;"; "&amp;INDEX(VD_NAME_LIST,MATCH("4190069",VD_ID_LIST,0))&amp;"; "&amp;INDEX(VD_NAME_LIST,MATCH("4190070",VD_ID_LIST,0))&amp;"; "&amp;INDEX(VD_NAME_LIST,MATCH("4190071",VD_ID_LIST,0))&amp;"; "&amp;INDEX(VD_NAME_LIST,MATCH("4190072",VD_ID_LIST,0))&amp;"; "&amp;INDEX(VD_NAME_LIST,MATCH("4190073",VD_ID_LIST,0))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H18" s="2554"/>
      <c r="I18" s="2554">
        <v>1</v>
      </c>
      <c r="J18" s="2502" t="s">
        <v>163</v>
      </c>
      <c r="K18" s="2186" t="s">
        <v>19</v>
      </c>
      <c r="L18" s="2109"/>
      <c r="M18" s="2109" t="s">
        <v>111</v>
      </c>
      <c r="N18" s="439" t="s">
        <v>28</v>
      </c>
      <c r="O18" s="2186" t="s">
        <v>19</v>
      </c>
      <c r="P18" s="2109"/>
      <c r="Q18" s="2109" t="s">
        <v>111</v>
      </c>
      <c r="R18" s="2632" t="s">
        <v>28</v>
      </c>
      <c r="S18" s="2108" t="s">
        <v>19</v>
      </c>
      <c r="T18" s="2109"/>
      <c r="U18" s="2109" t="s">
        <v>111</v>
      </c>
      <c r="V18" s="2632" t="s">
        <v>28</v>
      </c>
      <c r="W18" s="2502"/>
      <c r="X18" s="1268"/>
      <c r="Y18" s="1268"/>
      <c r="Z18" s="1268"/>
      <c r="AA18" s="1268"/>
      <c r="AB18" s="1268" t="s">
        <v>164</v>
      </c>
      <c r="AC18" s="1268" t="s">
        <v>165</v>
      </c>
      <c r="AD18" s="1268" t="s">
        <v>166</v>
      </c>
      <c r="AE18" s="1268" t="s">
        <v>167</v>
      </c>
      <c r="AF18" s="1268" t="s">
        <v>168</v>
      </c>
      <c r="AG18" s="1268" t="s">
        <v>169</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AJ18" s="1268" t="str">
        <f>IF($J$18=0,"",$J$18)</f>
        <v>Тарифы на тепловую энергию (мощность), поставляемую потребителям г. Тюмени на 2026-2030 годы</v>
      </c>
      <c r="AK18" s="1268" t="str">
        <f>IF($K$18="нет","без дифференциации",IF($N$18=0,"",$N$18))</f>
        <v>без дифференциации</v>
      </c>
      <c r="AL18" s="1268" t="str">
        <f>IF($O$18="нет","без дифференциации",IF($R$18=0,"",$R$18))</f>
        <v>без дифференциации</v>
      </c>
      <c r="AM18" s="1268" t="str">
        <f>IF($S$18="нет","без дифференциации",IF($V$18=0,"",$V$18))</f>
        <v>без дифференциации</v>
      </c>
      <c r="AN18" s="1773">
        <f>$I$18</f>
        <v>1</v>
      </c>
      <c r="AO18" s="1268" t="str">
        <f>$I$18&amp;"."&amp;$M$18</f>
        <v>1.1</v>
      </c>
      <c r="AP18" s="1260" t="str">
        <f>$I$18&amp;"."&amp;$M$18&amp;"."&amp;$Q$18</f>
        <v>1.1.1</v>
      </c>
      <c r="AQ18" s="1260" t="str">
        <f>$I$18&amp;"."&amp;$M$18&amp;"."&amp;$Q$18&amp;"."&amp;$U$18</f>
        <v>1.1.1.1</v>
      </c>
      <c r="AR18" s="1284">
        <v>0</v>
      </c>
    </row>
    <row s="1854" customFormat="1" customHeight="1" ht="17.25">
      <c r="A19" s="322"/>
      <c r="C19" s="321"/>
      <c r="D19" s="2136"/>
      <c r="E19" s="2165"/>
      <c r="F19" s="2147"/>
      <c r="G19" s="2631"/>
      <c r="H19" s="2554"/>
      <c r="I19" s="2554"/>
      <c r="J19" s="2502"/>
      <c r="K19" s="2187"/>
      <c r="L19" s="2109"/>
      <c r="M19" s="2109"/>
      <c r="N19" s="439" t="s">
        <v>28</v>
      </c>
      <c r="O19" s="2187"/>
      <c r="P19" s="2109"/>
      <c r="Q19" s="2109"/>
      <c r="R19" s="2632" t="s">
        <v>28</v>
      </c>
      <c r="S19" s="2108"/>
      <c r="T19" s="2633"/>
      <c r="U19" s="2634"/>
      <c r="V19" s="2635" t="s">
        <v>170</v>
      </c>
      <c r="W19" s="2636"/>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637"/>
      <c r="H20" s="2504"/>
      <c r="I20" s="2504"/>
      <c r="J20" s="2534"/>
      <c r="K20" s="2187"/>
      <c r="L20" s="2504"/>
      <c r="M20" s="2504"/>
      <c r="N20" s="2632" t="s">
        <v>28</v>
      </c>
      <c r="O20" s="2113"/>
      <c r="P20" s="2638"/>
      <c r="Q20" s="2639"/>
      <c r="R20" s="2640" t="s">
        <v>171</v>
      </c>
      <c r="S20" s="2641"/>
      <c r="T20" s="2642"/>
      <c r="U20" s="2643"/>
      <c r="V20" s="2644"/>
      <c r="W20" s="2645"/>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637"/>
      <c r="H21" s="2504"/>
      <c r="I21" s="2504"/>
      <c r="J21" s="2534"/>
      <c r="K21" s="2113"/>
      <c r="L21" s="2646"/>
      <c r="M21" s="2647"/>
      <c r="N21" s="2648" t="s">
        <v>172</v>
      </c>
      <c r="O21" s="2649"/>
      <c r="P21" s="2650"/>
      <c r="Q21" s="2651"/>
      <c r="R21" s="2652"/>
      <c r="S21" s="2653"/>
      <c r="T21" s="2654"/>
      <c r="U21" s="2655"/>
      <c r="V21" s="2656"/>
      <c r="W21" s="2657"/>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637"/>
      <c r="H22" s="2658"/>
      <c r="I22" s="2659"/>
      <c r="J22" s="2660" t="s">
        <v>173</v>
      </c>
      <c r="K22" s="2661"/>
      <c r="L22" s="2662"/>
      <c r="M22" s="2663"/>
      <c r="N22" s="2664"/>
      <c r="O22" s="2665"/>
      <c r="P22" s="2666"/>
      <c r="Q22" s="2667"/>
      <c r="R22" s="2668"/>
      <c r="S22" s="2669"/>
      <c r="T22" s="2670"/>
      <c r="U22" s="2671"/>
      <c r="V22" s="2672"/>
      <c r="W22" s="267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162</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174</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175</v>
      </c>
      <c r="AD28" s="1268" t="s">
        <v>176</v>
      </c>
      <c r="AE28" s="1268" t="s">
        <v>177</v>
      </c>
      <c r="AF28" s="1268" t="s">
        <v>178</v>
      </c>
      <c r="AG28" s="1268" t="s">
        <v>179</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180</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181</v>
      </c>
      <c r="AD33" s="1268" t="s">
        <v>182</v>
      </c>
      <c r="AE33" s="1268" t="s">
        <v>183</v>
      </c>
      <c r="AF33" s="1268" t="s">
        <v>184</v>
      </c>
      <c r="AG33" s="1268" t="s">
        <v>185</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186</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187</v>
      </c>
      <c r="AD38" s="1268" t="s">
        <v>188</v>
      </c>
      <c r="AE38" s="1268" t="s">
        <v>189</v>
      </c>
      <c r="AF38" s="1268" t="s">
        <v>190</v>
      </c>
      <c r="AG38" s="1268" t="s">
        <v>191</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192</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193</v>
      </c>
      <c r="AD43" s="1268" t="s">
        <v>194</v>
      </c>
      <c r="AE43" s="1268" t="s">
        <v>195</v>
      </c>
      <c r="AF43" s="1268" t="s">
        <v>196</v>
      </c>
      <c r="AG43" s="1268" t="s">
        <v>197</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198</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199</v>
      </c>
      <c r="AD48" s="1268" t="s">
        <v>200</v>
      </c>
      <c r="AE48" s="1268" t="s">
        <v>201</v>
      </c>
      <c r="AF48" s="1268" t="s">
        <v>202</v>
      </c>
      <c r="AG48" s="1268" t="s">
        <v>203</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204</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205</v>
      </c>
      <c r="AD53" s="1268" t="s">
        <v>206</v>
      </c>
      <c r="AE53" s="1268" t="s">
        <v>207</v>
      </c>
      <c r="AF53" s="1268" t="s">
        <v>208</v>
      </c>
      <c r="AG53" s="1268" t="s">
        <v>209</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210</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211</v>
      </c>
      <c r="AD58" s="1268" t="s">
        <v>212</v>
      </c>
      <c r="AE58" s="1268" t="s">
        <v>213</v>
      </c>
      <c r="AF58" s="1268" t="s">
        <v>214</v>
      </c>
      <c r="AG58" s="1268" t="s">
        <v>215</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c r="A63" s="322"/>
      <c r="C63" s="210"/>
      <c r="D63" s="2136">
        <v>10</v>
      </c>
      <c r="E63" s="2144" t="s">
        <v>216</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217</v>
      </c>
      <c r="AD63" s="1268" t="s">
        <v>218</v>
      </c>
      <c r="AE63" s="1268" t="s">
        <v>219</v>
      </c>
      <c r="AF63" s="1268" t="s">
        <v>220</v>
      </c>
      <c r="AG63" s="1268" t="s">
        <v>221</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222</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223</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224</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225</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226</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227</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228</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229</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230</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231</v>
      </c>
      <c r="AD79" s="1268" t="s">
        <v>232</v>
      </c>
      <c r="AE79" s="1268" t="s">
        <v>233</v>
      </c>
      <c r="AF79" s="1268" t="s">
        <v>234</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235</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236</v>
      </c>
      <c r="AD84" s="1268" t="s">
        <v>237</v>
      </c>
      <c r="AE84" s="1268" t="s">
        <v>238</v>
      </c>
      <c r="AF84" s="1268" t="s">
        <v>239</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240</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241</v>
      </c>
      <c r="AD89" s="1268" t="s">
        <v>242</v>
      </c>
      <c r="AE89" s="1268" t="s">
        <v>243</v>
      </c>
      <c r="AF89" s="1268" t="s">
        <v>244</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245</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246</v>
      </c>
      <c r="AD94" s="1268" t="s">
        <v>247</v>
      </c>
      <c r="AE94" s="1268" t="s">
        <v>248</v>
      </c>
      <c r="AF94" s="1268" t="s">
        <v>249</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250</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251</v>
      </c>
      <c r="AD99" s="1268" t="s">
        <v>252</v>
      </c>
      <c r="AE99" s="1268" t="s">
        <v>253</v>
      </c>
      <c r="AF99" s="1268" t="s">
        <v>254</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255</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256</v>
      </c>
      <c r="AD105" s="1268" t="s">
        <v>257</v>
      </c>
      <c r="AE105" s="1268" t="s">
        <v>258</v>
      </c>
      <c r="AF105" s="1268" t="s">
        <v>259</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260</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261</v>
      </c>
      <c r="AD110" s="1268" t="s">
        <v>262</v>
      </c>
      <c r="AE110" s="1268" t="s">
        <v>263</v>
      </c>
      <c r="AF110" s="1268" t="s">
        <v>264</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265</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266</v>
      </c>
      <c r="AD115" s="1268" t="s">
        <v>267</v>
      </c>
      <c r="AE115" s="1268" t="s">
        <v>268</v>
      </c>
      <c r="AF115" s="1268" t="s">
        <v>269</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270</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271</v>
      </c>
      <c r="AD121" s="1268" t="s">
        <v>272</v>
      </c>
      <c r="AE121" s="1268" t="s">
        <v>273</v>
      </c>
      <c r="AF121" s="1268" t="s">
        <v>274</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275</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276</v>
      </c>
      <c r="AD126" s="1268" t="s">
        <v>277</v>
      </c>
      <c r="AE126" s="1268" t="s">
        <v>278</v>
      </c>
      <c r="AF126" s="1268" t="s">
        <v>279</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280</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281</v>
      </c>
      <c r="AD131" s="1268" t="s">
        <v>282</v>
      </c>
      <c r="AE131" s="1268" t="s">
        <v>283</v>
      </c>
      <c r="AF131" s="1268" t="s">
        <v>284</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84</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8:O20"/>
    <mergeCell ref="S18:S19"/>
    <mergeCell ref="P18:P19"/>
    <mergeCell ref="Q18:Q19"/>
    <mergeCell ref="R18:R19"/>
    <mergeCell ref="K18:K21"/>
    <mergeCell ref="M18:M20"/>
    <mergeCell ref="L18:L20"/>
    <mergeCell ref="N18:N20"/>
    <mergeCell ref="J18:J21"/>
    <mergeCell ref="H18:H21"/>
    <mergeCell ref="I18:I2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352CB2-BA2F-8238-CD39-0.8A1BC808}"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1168</v>
      </c>
      <c r="E5" s="2238"/>
      <c r="F5" s="2238"/>
      <c r="G5" s="2238"/>
      <c r="H5" s="2238"/>
      <c r="I5" s="2238"/>
      <c r="J5" s="2238"/>
      <c r="V5" s="506">
        <v>63</v>
      </c>
    </row>
    <row customHeight="1" ht="15.75">
      <c r="C6" s="177"/>
      <c r="D6" s="2177" t="str">
        <f>IF(org=0,"Не определено",org)</f>
        <v>АО "УСТЭК"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119</v>
      </c>
      <c r="J8" s="753"/>
      <c r="K8" s="418"/>
      <c r="U8" s="676"/>
      <c r="V8" s="759">
        <v>1</v>
      </c>
    </row>
    <row customHeight="1" ht="15.75">
      <c r="C9" s="177"/>
      <c r="D9" s="712"/>
      <c r="E9" s="2368" t="s">
        <v>107</v>
      </c>
      <c r="F9" s="2369"/>
      <c r="G9" s="2396" t="str">
        <f>IF(G8="","",INDEX(DIFFERENTIATION_UNMERGE_VD,MATCH(G8,DIFFERENTIATION_ID_DIFF,0)))</f>
        <v/>
      </c>
      <c r="H9" s="2397"/>
      <c r="I9" s="2396">
        <f>IF(I8="","",INDEX(DIFFERENTIATION_UNMERGE_VD,MATCH(I8,DIFFERENTIATION_ID_DIFF,0)))</f>
        <v>0</v>
      </c>
      <c r="J9" s="2397"/>
      <c r="K9" s="2176" t="s">
        <v>307</v>
      </c>
      <c r="V9" s="506">
        <v>15</v>
      </c>
    </row>
    <row s="1636" customFormat="1" customHeight="1" ht="15.75">
      <c r="A10" s="760"/>
      <c r="C10" s="177"/>
      <c r="D10" s="712"/>
      <c r="E10" s="2368" t="s">
        <v>569</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570</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306</v>
      </c>
      <c r="E12" s="2371"/>
      <c r="F12" s="2371"/>
      <c r="G12" s="888"/>
      <c r="H12" s="888"/>
      <c r="I12" s="888"/>
      <c r="J12" s="888"/>
      <c r="K12" s="2200"/>
      <c r="U12" s="676"/>
      <c r="V12" s="759">
        <v>15</v>
      </c>
    </row>
    <row customHeight="1" ht="35.699999999999996">
      <c r="C13" s="177"/>
      <c r="D13" s="806" t="s">
        <v>90</v>
      </c>
      <c r="E13" s="808" t="s">
        <v>308</v>
      </c>
      <c r="F13" s="808" t="s">
        <v>571</v>
      </c>
      <c r="G13" s="809" t="s">
        <v>309</v>
      </c>
      <c r="H13" s="808" t="s">
        <v>396</v>
      </c>
      <c r="I13" s="809" t="s">
        <v>309</v>
      </c>
      <c r="J13" s="808" t="s">
        <v>396</v>
      </c>
      <c r="K13" s="2233"/>
      <c r="V13" s="506">
        <v>34</v>
      </c>
    </row>
    <row customHeight="1" ht="15" hidden="1">
      <c r="C14" s="177"/>
      <c r="D14" s="594" t="s">
        <v>111</v>
      </c>
      <c r="E14" s="594" t="s">
        <v>112</v>
      </c>
      <c r="F14" s="594" t="s">
        <v>92</v>
      </c>
      <c r="G14" s="660" t="str">
        <f>G1&amp;".1"</f>
        <v>4.1</v>
      </c>
      <c r="H14" s="660"/>
      <c r="I14" s="660" t="str">
        <f>I1&amp;".1"</f>
        <v>4.1</v>
      </c>
      <c r="J14" s="660"/>
      <c r="K14" s="290"/>
      <c r="V14" s="506">
        <v>0</v>
      </c>
    </row>
    <row customHeight="1" ht="22.5" hidden="1">
      <c r="A15" s="506"/>
      <c r="C15" s="527"/>
      <c r="D15" s="522">
        <v>1</v>
      </c>
      <c r="E15" s="678" t="s">
        <v>813</v>
      </c>
      <c r="F15" s="522" t="s">
        <v>814</v>
      </c>
      <c r="G15" s="679"/>
      <c r="H15" s="679"/>
      <c r="I15" s="679"/>
      <c r="J15" s="679"/>
      <c r="K15" s="290" t="s">
        <v>815</v>
      </c>
      <c r="V15" s="506">
        <v>0</v>
      </c>
    </row>
    <row customHeight="1" ht="22.5" hidden="1">
      <c r="A16" s="506"/>
      <c r="C16" s="527"/>
      <c r="D16" s="522">
        <v>2</v>
      </c>
      <c r="E16" s="280" t="s">
        <v>816</v>
      </c>
      <c r="F16" s="522" t="s">
        <v>817</v>
      </c>
      <c r="G16" s="679"/>
      <c r="H16" s="679"/>
      <c r="I16" s="679"/>
      <c r="J16" s="679"/>
      <c r="K16" s="290" t="s">
        <v>818</v>
      </c>
      <c r="V16" s="506">
        <v>0</v>
      </c>
    </row>
    <row customHeight="1" ht="123.75" hidden="1">
      <c r="A17" s="506"/>
      <c r="C17" s="527"/>
      <c r="D17" s="522">
        <v>3</v>
      </c>
      <c r="E17" s="280" t="s">
        <v>1169</v>
      </c>
      <c r="F17" s="522" t="s">
        <v>312</v>
      </c>
      <c r="G17" s="679"/>
      <c r="H17" s="679"/>
      <c r="I17" s="679"/>
      <c r="J17" s="679"/>
      <c r="K17" s="290" t="s">
        <v>1170</v>
      </c>
      <c r="V17" s="506">
        <v>0</v>
      </c>
    </row>
    <row customHeight="1" ht="48.29999999999999">
      <c r="A18" s="506"/>
      <c r="C18" s="527"/>
      <c r="D18" s="522">
        <v>3</v>
      </c>
      <c r="E18" s="280" t="s">
        <v>819</v>
      </c>
      <c r="F18" s="522" t="s">
        <v>312</v>
      </c>
      <c r="G18" s="810" t="s">
        <v>312</v>
      </c>
      <c r="H18" s="811" t="s">
        <v>312</v>
      </c>
      <c r="I18" s="522" t="s">
        <v>312</v>
      </c>
      <c r="J18" s="579" t="s">
        <v>312</v>
      </c>
      <c r="K18" s="290" t="s">
        <v>1171</v>
      </c>
      <c r="V18" s="506">
        <v>46</v>
      </c>
    </row>
    <row customHeight="1" ht="35.699999999999996">
      <c r="A19" s="506"/>
      <c r="C19" s="527"/>
      <c r="D19" s="540" t="s">
        <v>330</v>
      </c>
      <c r="E19" s="560" t="s">
        <v>821</v>
      </c>
      <c r="F19" s="522" t="s">
        <v>822</v>
      </c>
      <c r="G19" s="818"/>
      <c r="H19" s="107"/>
      <c r="I19" s="818"/>
      <c r="J19" s="819"/>
      <c r="K19" s="680"/>
      <c r="V19" s="506">
        <v>34</v>
      </c>
    </row>
    <row customHeight="1" ht="35.699999999999996">
      <c r="A20" s="506"/>
      <c r="C20" s="527"/>
      <c r="D20" s="1891" t="s">
        <v>338</v>
      </c>
      <c r="E20" s="560" t="s">
        <v>823</v>
      </c>
      <c r="F20" s="522" t="s">
        <v>824</v>
      </c>
      <c r="G20" s="818"/>
      <c r="H20" s="107"/>
      <c r="I20" s="818"/>
      <c r="J20" s="107"/>
      <c r="K20" s="680"/>
      <c r="V20" s="506">
        <v>34</v>
      </c>
    </row>
    <row customHeight="1" ht="48.29999999999999">
      <c r="A21" s="506"/>
      <c r="C21" s="527"/>
      <c r="D21" s="1891" t="s">
        <v>340</v>
      </c>
      <c r="E21" s="560" t="s">
        <v>825</v>
      </c>
      <c r="F21" s="522" t="s">
        <v>576</v>
      </c>
      <c r="G21" s="681"/>
      <c r="H21" s="107"/>
      <c r="I21" s="681"/>
      <c r="J21" s="107"/>
      <c r="K21" s="680"/>
      <c r="V21" s="506">
        <v>46</v>
      </c>
    </row>
    <row customHeight="1" ht="67.5" hidden="1">
      <c r="A22" s="506"/>
      <c r="C22" s="527"/>
      <c r="D22" s="522">
        <v>5</v>
      </c>
      <c r="E22" s="280" t="s">
        <v>1172</v>
      </c>
      <c r="F22" s="522" t="s">
        <v>563</v>
      </c>
      <c r="G22" s="682"/>
      <c r="H22" s="683"/>
      <c r="I22" s="682"/>
      <c r="J22" s="683"/>
      <c r="K22" s="290" t="s">
        <v>1173</v>
      </c>
      <c r="V22" s="506">
        <v>0</v>
      </c>
    </row>
    <row customHeight="1" ht="33.75" hidden="1">
      <c r="C23" s="452"/>
      <c r="D23" s="522">
        <v>6</v>
      </c>
      <c r="E23" s="280" t="s">
        <v>1174</v>
      </c>
      <c r="F23" s="522" t="s">
        <v>1175</v>
      </c>
      <c r="G23" s="682"/>
      <c r="H23" s="682"/>
      <c r="I23" s="682"/>
      <c r="J23" s="682"/>
      <c r="K23" s="290" t="s">
        <v>1176</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89B3898-1808-0179-3E04-0.0B1861D}"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1177</v>
      </c>
      <c r="B1" s="1068" t="s">
        <v>1178</v>
      </c>
      <c r="C1" s="1068" t="s">
        <v>1179</v>
      </c>
      <c r="D1" s="1068" t="s">
        <v>1180</v>
      </c>
      <c r="E1" s="1068" t="s">
        <v>1181</v>
      </c>
      <c r="F1" s="1068" t="s">
        <v>1182</v>
      </c>
      <c r="G1" s="1068" t="s">
        <v>1183</v>
      </c>
      <c r="H1" s="1068" t="s">
        <v>1184</v>
      </c>
      <c r="I1" s="1068" t="s">
        <v>1185</v>
      </c>
      <c r="J1" s="1068" t="s">
        <v>1186</v>
      </c>
      <c r="K1" s="1068" t="s">
        <v>1187</v>
      </c>
      <c r="L1" s="1068" t="s">
        <v>1188</v>
      </c>
      <c r="M1" s="1068"/>
      <c r="N1" s="1068" t="s">
        <v>1189</v>
      </c>
      <c r="O1" s="1068" t="s">
        <v>1190</v>
      </c>
      <c r="P1" s="1068" t="s">
        <v>1191</v>
      </c>
      <c r="Q1" s="1068" t="s">
        <v>1192</v>
      </c>
      <c r="R1" s="1068" t="s">
        <v>1193</v>
      </c>
      <c r="S1" s="1068" t="s">
        <v>1194</v>
      </c>
      <c r="T1" s="1068" t="s">
        <v>1195</v>
      </c>
      <c r="U1" s="1068" t="s">
        <v>1196</v>
      </c>
      <c r="V1" s="1068"/>
      <c r="W1" s="798" t="s">
        <v>1197</v>
      </c>
      <c r="X1" s="1068" t="s">
        <v>1198</v>
      </c>
      <c r="Y1" s="1068" t="s">
        <v>1199</v>
      </c>
      <c r="Z1" s="1068"/>
      <c r="AA1" s="1068" t="s">
        <v>1200</v>
      </c>
      <c r="AB1" s="1068"/>
      <c r="AC1" s="1068" t="s">
        <v>1201</v>
      </c>
      <c r="AD1" s="1068"/>
      <c r="AF1" s="1068" t="s">
        <v>1202</v>
      </c>
      <c r="AH1" s="1068" t="s">
        <v>1203</v>
      </c>
      <c r="AI1" s="1068" t="s">
        <v>1204</v>
      </c>
      <c r="AK1" s="1068" t="s">
        <v>1205</v>
      </c>
      <c r="AM1" s="1068" t="s">
        <v>1206</v>
      </c>
      <c r="AP1" s="1068" t="s">
        <v>1207</v>
      </c>
      <c r="AQ1" s="1068" t="s">
        <v>1208</v>
      </c>
      <c r="AS1" s="1068" t="s">
        <v>1209</v>
      </c>
      <c r="AU1" s="1068" t="s">
        <v>1210</v>
      </c>
      <c r="AW1" s="1068" t="s">
        <v>1211</v>
      </c>
      <c r="AX1" s="1068" t="s">
        <v>1212</v>
      </c>
      <c r="AZ1" s="1153" t="s">
        <v>1213</v>
      </c>
      <c r="BB1" s="1068" t="s">
        <v>1214</v>
      </c>
      <c r="BC1" s="1068"/>
      <c r="BE1" s="1068" t="s">
        <v>1215</v>
      </c>
      <c r="BF1" s="1068" t="s">
        <v>1216</v>
      </c>
      <c r="BH1" s="1070" t="s">
        <v>812</v>
      </c>
      <c r="BI1" s="1071"/>
      <c r="BJ1" s="1072" t="s">
        <v>1217</v>
      </c>
      <c r="BK1" s="1071"/>
      <c r="BL1" s="1073" t="s">
        <v>911</v>
      </c>
      <c r="BM1" s="1071"/>
      <c r="BN1" s="1074" t="s">
        <v>1218</v>
      </c>
      <c r="BS1" s="1428"/>
    </row>
    <row customHeight="1" ht="11.25">
      <c r="A2" s="1075" t="s">
        <v>1219</v>
      </c>
      <c r="B2" s="1076">
        <v>2000</v>
      </c>
      <c r="C2" s="1076">
        <v>2022</v>
      </c>
      <c r="D2" s="1076" t="s">
        <v>63</v>
      </c>
      <c r="E2" s="1077" t="s">
        <v>1220</v>
      </c>
      <c r="F2" s="1077" t="s">
        <v>1221</v>
      </c>
      <c r="G2" s="1077" t="s">
        <v>1222</v>
      </c>
      <c r="H2" s="1078" t="s">
        <v>57</v>
      </c>
      <c r="I2" s="1077" t="s">
        <v>111</v>
      </c>
      <c r="J2" s="1077" t="s">
        <v>1223</v>
      </c>
      <c r="K2" s="1079" t="s">
        <v>1224</v>
      </c>
      <c r="L2" s="1080"/>
      <c r="M2" s="1079">
        <v>1</v>
      </c>
      <c r="N2" s="1163" t="s">
        <v>1225</v>
      </c>
      <c r="O2" s="1078" t="s">
        <v>454</v>
      </c>
      <c r="P2" s="1081" t="s">
        <v>37</v>
      </c>
      <c r="Q2" s="1082" t="s">
        <v>453</v>
      </c>
      <c r="R2" s="144" t="s">
        <v>1226</v>
      </c>
      <c r="S2" s="144" t="s">
        <v>1227</v>
      </c>
      <c r="T2" s="1083" t="s">
        <v>1228</v>
      </c>
      <c r="U2" s="1080" t="s">
        <v>1229</v>
      </c>
      <c r="V2" s="1084">
        <v>1</v>
      </c>
      <c r="W2" s="1085"/>
      <c r="X2" s="1085" t="s">
        <v>1230</v>
      </c>
      <c r="Y2" s="1076" t="s">
        <v>1231</v>
      </c>
      <c r="Z2" s="1086"/>
      <c r="AA2" s="1076" t="s">
        <v>1232</v>
      </c>
      <c r="AB2" s="1087" t="s">
        <v>1232</v>
      </c>
      <c r="AC2" s="1076" t="s">
        <v>1233</v>
      </c>
      <c r="AD2" s="1087" t="s">
        <v>1233</v>
      </c>
      <c r="AF2" s="1078" t="s">
        <v>1229</v>
      </c>
      <c r="AH2" s="1077" t="s">
        <v>1234</v>
      </c>
      <c r="AI2" s="1077" t="s">
        <v>1234</v>
      </c>
      <c r="AK2" s="1077" t="s">
        <v>1235</v>
      </c>
      <c r="AM2" s="1077" t="s">
        <v>1236</v>
      </c>
      <c r="AP2" s="1088" t="s">
        <v>1230</v>
      </c>
      <c r="AQ2" s="1089" t="s">
        <v>1230</v>
      </c>
      <c r="AS2" s="1076" t="s">
        <v>1237</v>
      </c>
      <c r="AU2" s="1121" t="s">
        <v>1238</v>
      </c>
      <c r="AW2" s="1121" t="s">
        <v>1239</v>
      </c>
      <c r="AX2" s="1121" t="s">
        <v>1239</v>
      </c>
      <c r="AZ2" s="1121" t="s">
        <v>1240</v>
      </c>
      <c r="BB2" s="1121" t="s">
        <v>1241</v>
      </c>
      <c r="BC2" s="1121" t="s">
        <v>1242</v>
      </c>
      <c r="BE2" s="1121">
        <v>2000</v>
      </c>
      <c r="BF2" s="1121" t="s">
        <v>1243</v>
      </c>
    </row>
    <row customHeight="1" ht="11.25">
      <c r="A3" s="1075" t="s">
        <v>1244</v>
      </c>
      <c r="B3" s="1076">
        <v>2001</v>
      </c>
      <c r="C3" s="1076">
        <v>2023</v>
      </c>
      <c r="D3" s="1076" t="s">
        <v>19</v>
      </c>
      <c r="E3" s="1077" t="s">
        <v>1245</v>
      </c>
      <c r="F3" s="1077" t="s">
        <v>1246</v>
      </c>
      <c r="G3" s="1077" t="s">
        <v>1247</v>
      </c>
      <c r="H3" s="1078" t="s">
        <v>1248</v>
      </c>
      <c r="I3" s="1077" t="s">
        <v>112</v>
      </c>
      <c r="J3" s="1077" t="s">
        <v>561</v>
      </c>
      <c r="K3" s="1079" t="s">
        <v>1249</v>
      </c>
      <c r="L3" s="1080">
        <f>_xlfn.IFERROR(MATCH(K3,OFFER_METHOD,0),0)</f>
        <v>0</v>
      </c>
      <c r="M3" s="1079">
        <v>2</v>
      </c>
      <c r="N3" s="1163" t="s">
        <v>1250</v>
      </c>
      <c r="O3" s="1078" t="s">
        <v>1251</v>
      </c>
      <c r="P3" s="1081" t="s">
        <v>1252</v>
      </c>
      <c r="Q3" s="1082" t="s">
        <v>1253</v>
      </c>
      <c r="R3" s="144" t="s">
        <v>1254</v>
      </c>
      <c r="S3" s="144" t="s">
        <v>1255</v>
      </c>
      <c r="T3" s="1083" t="s">
        <v>1256</v>
      </c>
      <c r="U3" s="1080" t="s">
        <v>1257</v>
      </c>
      <c r="V3" s="1084">
        <v>2</v>
      </c>
      <c r="W3" s="1085"/>
      <c r="X3" s="1085" t="s">
        <v>1258</v>
      </c>
      <c r="Y3" s="1076" t="s">
        <v>1231</v>
      </c>
      <c r="Z3" s="1086"/>
      <c r="AA3" s="1076" t="s">
        <v>1259</v>
      </c>
      <c r="AB3" s="1087" t="s">
        <v>1259</v>
      </c>
      <c r="AC3" s="1076" t="s">
        <v>1260</v>
      </c>
      <c r="AD3" s="1087" t="s">
        <v>1260</v>
      </c>
      <c r="AF3" s="1078" t="s">
        <v>1257</v>
      </c>
      <c r="AH3" s="1077" t="s">
        <v>1261</v>
      </c>
      <c r="AI3" s="1077" t="s">
        <v>1262</v>
      </c>
      <c r="AK3" s="1077" t="s">
        <v>1263</v>
      </c>
      <c r="AM3" s="1077" t="s">
        <v>1264</v>
      </c>
      <c r="AP3" s="1088" t="s">
        <v>1265</v>
      </c>
      <c r="AQ3" s="1089" t="s">
        <v>1265</v>
      </c>
      <c r="AS3" s="1076" t="s">
        <v>1266</v>
      </c>
      <c r="AU3" s="1121" t="s">
        <v>1267</v>
      </c>
      <c r="AW3" s="1121" t="s">
        <v>1268</v>
      </c>
      <c r="AX3" s="1121" t="s">
        <v>1268</v>
      </c>
      <c r="AZ3" s="1121" t="s">
        <v>55</v>
      </c>
      <c r="BB3" s="1121" t="s">
        <v>1269</v>
      </c>
      <c r="BC3" s="1121" t="s">
        <v>1242</v>
      </c>
      <c r="BE3" s="1121">
        <v>2001</v>
      </c>
      <c r="BF3" s="1121" t="s">
        <v>1270</v>
      </c>
      <c r="BH3" s="1068" t="s">
        <v>1271</v>
      </c>
      <c r="BJ3" s="1068" t="s">
        <v>1272</v>
      </c>
      <c r="BL3" s="1068" t="s">
        <v>1273</v>
      </c>
      <c r="BN3" s="1068" t="s">
        <v>1274</v>
      </c>
      <c r="BR3" s="1068" t="s">
        <v>1275</v>
      </c>
      <c r="BS3" s="1429"/>
      <c r="BT3" s="1071"/>
      <c r="BU3" s="1068" t="s">
        <v>1276</v>
      </c>
      <c r="BV3" s="1071"/>
      <c r="BW3" s="1691"/>
      <c r="BX3" s="1693" t="s">
        <v>1277</v>
      </c>
      <c r="CA3" s="1068" t="s">
        <v>1278</v>
      </c>
    </row>
    <row customHeight="1" ht="11.25">
      <c r="A4" s="1075" t="s">
        <v>1279</v>
      </c>
      <c r="B4" s="1076">
        <v>2002</v>
      </c>
      <c r="C4" s="1076">
        <v>2024</v>
      </c>
      <c r="E4" s="1077" t="s">
        <v>1280</v>
      </c>
      <c r="F4" s="1077" t="s">
        <v>1281</v>
      </c>
      <c r="H4" s="1078" t="s">
        <v>1282</v>
      </c>
      <c r="I4" s="1077" t="s">
        <v>92</v>
      </c>
      <c r="J4" s="1077" t="s">
        <v>1283</v>
      </c>
      <c r="K4" s="1079" t="s">
        <v>1284</v>
      </c>
      <c r="L4" s="1080">
        <f>_xlfn.IFERROR(MATCH(K4,OFFER_METHOD,0),0)</f>
        <v>0</v>
      </c>
      <c r="M4" s="1079">
        <v>3</v>
      </c>
      <c r="N4" s="1163" t="s">
        <v>1285</v>
      </c>
      <c r="O4" s="1077" t="s">
        <v>1286</v>
      </c>
      <c r="Q4" s="1082" t="s">
        <v>1287</v>
      </c>
      <c r="R4" s="144" t="s">
        <v>1288</v>
      </c>
      <c r="S4" s="144" t="s">
        <v>1289</v>
      </c>
      <c r="T4" s="1083" t="s">
        <v>1290</v>
      </c>
      <c r="U4" s="1080" t="s">
        <v>1291</v>
      </c>
      <c r="V4" s="1084">
        <v>3</v>
      </c>
      <c r="W4" s="1085"/>
      <c r="X4" s="1085" t="s">
        <v>1292</v>
      </c>
      <c r="Y4" s="1076" t="s">
        <v>1231</v>
      </c>
      <c r="Z4" s="1092"/>
      <c r="AC4" s="1076" t="s">
        <v>1293</v>
      </c>
      <c r="AD4" s="1087" t="s">
        <v>1293</v>
      </c>
      <c r="AF4" s="1078" t="s">
        <v>1291</v>
      </c>
      <c r="AH4" s="1078" t="s">
        <v>1294</v>
      </c>
      <c r="AK4" s="1077" t="s">
        <v>1295</v>
      </c>
      <c r="AM4" s="1077" t="s">
        <v>1296</v>
      </c>
      <c r="AP4" s="1088" t="s">
        <v>1258</v>
      </c>
      <c r="AQ4" s="1089" t="s">
        <v>1258</v>
      </c>
      <c r="AS4" s="1076" t="s">
        <v>1297</v>
      </c>
      <c r="AU4" s="1121" t="s">
        <v>1298</v>
      </c>
      <c r="AW4" s="1121" t="s">
        <v>1299</v>
      </c>
      <c r="AX4" s="1121" t="s">
        <v>1299</v>
      </c>
      <c r="AZ4" s="1121" t="s">
        <v>1300</v>
      </c>
      <c r="BB4" s="1121" t="s">
        <v>1301</v>
      </c>
      <c r="BC4" s="1121" t="s">
        <v>1302</v>
      </c>
      <c r="BE4" s="1121">
        <v>2002</v>
      </c>
      <c r="BF4" s="1121" t="s">
        <v>1303</v>
      </c>
      <c r="BH4" s="1069" t="s">
        <v>1304</v>
      </c>
      <c r="BJ4" s="1069" t="s">
        <v>1304</v>
      </c>
      <c r="BL4" s="1069" t="s">
        <v>1304</v>
      </c>
      <c r="BN4" s="1069" t="s">
        <v>1304</v>
      </c>
      <c r="BQ4" s="1433" t="s">
        <v>1305</v>
      </c>
      <c r="BR4" s="1160" t="s">
        <v>1306</v>
      </c>
      <c r="BS4" s="275"/>
      <c r="BT4" s="1433" t="s">
        <v>1307</v>
      </c>
      <c r="BU4" s="1160" t="s">
        <v>1308</v>
      </c>
      <c r="BV4" s="1071"/>
      <c r="BW4" s="1698" t="s">
        <v>1309</v>
      </c>
      <c r="BX4" s="1692" t="s">
        <v>1310</v>
      </c>
      <c r="BZ4" s="1433" t="s">
        <v>1311</v>
      </c>
      <c r="CA4" s="1160" t="s">
        <v>1312</v>
      </c>
    </row>
    <row customHeight="1" ht="11.25">
      <c r="A5" s="1075" t="s">
        <v>1313</v>
      </c>
      <c r="B5" s="1076">
        <v>2003</v>
      </c>
      <c r="C5" s="1076">
        <v>2025</v>
      </c>
      <c r="E5" s="1077" t="s">
        <v>1314</v>
      </c>
      <c r="F5" s="1077" t="s">
        <v>1315</v>
      </c>
      <c r="H5" s="1078" t="s">
        <v>1316</v>
      </c>
      <c r="I5" s="1077" t="s">
        <v>93</v>
      </c>
      <c r="K5" s="1079" t="s">
        <v>1317</v>
      </c>
      <c r="L5" s="1080">
        <f>_xlfn.IFERROR(MATCH(K5,OFFER_METHOD,0),0)</f>
        <v>0</v>
      </c>
      <c r="M5" s="1079">
        <v>4</v>
      </c>
      <c r="N5" s="1093" t="s">
        <v>1318</v>
      </c>
      <c r="O5" s="1077" t="s">
        <v>1319</v>
      </c>
      <c r="Q5" s="1082" t="s">
        <v>1320</v>
      </c>
      <c r="R5" s="144" t="s">
        <v>1321</v>
      </c>
      <c r="T5" s="1078" t="s">
        <v>1322</v>
      </c>
      <c r="U5" s="1080" t="s">
        <v>1323</v>
      </c>
      <c r="V5" s="1084">
        <v>4</v>
      </c>
      <c r="W5" s="1085"/>
      <c r="X5" s="1085" t="s">
        <v>174</v>
      </c>
      <c r="Y5" s="1076" t="s">
        <v>1324</v>
      </c>
      <c r="Z5" s="1092">
        <v>1</v>
      </c>
      <c r="AF5" s="1078" t="s">
        <v>1325</v>
      </c>
      <c r="AH5" s="1077" t="s">
        <v>1326</v>
      </c>
      <c r="AK5" s="1077" t="s">
        <v>1327</v>
      </c>
      <c r="AM5" s="1077" t="s">
        <v>1328</v>
      </c>
      <c r="AP5" s="1088" t="s">
        <v>174</v>
      </c>
      <c r="AQ5" s="1089" t="s">
        <v>174</v>
      </c>
      <c r="AU5" s="1121" t="s">
        <v>1329</v>
      </c>
      <c r="AW5" s="1121" t="s">
        <v>1330</v>
      </c>
      <c r="AX5" s="1121" t="s">
        <v>1330</v>
      </c>
      <c r="AZ5" s="1121" t="s">
        <v>1331</v>
      </c>
      <c r="BB5" s="1121" t="s">
        <v>1332</v>
      </c>
      <c r="BC5" s="1121" t="s">
        <v>1333</v>
      </c>
      <c r="BE5" s="1121">
        <v>2003</v>
      </c>
      <c r="BF5" s="1121" t="s">
        <v>1334</v>
      </c>
      <c r="BH5" s="1069" t="s">
        <v>1335</v>
      </c>
      <c r="BJ5" s="1069" t="s">
        <v>1335</v>
      </c>
      <c r="BL5" s="1069" t="s">
        <v>1335</v>
      </c>
      <c r="BN5" s="1069" t="s">
        <v>1336</v>
      </c>
      <c r="BQ5" s="1282">
        <v>4213775</v>
      </c>
      <c r="BR5" s="1069" t="s">
        <v>1230</v>
      </c>
      <c r="BS5" s="1430"/>
      <c r="BT5" s="1282">
        <v>64236871</v>
      </c>
      <c r="BU5" s="1069" t="s">
        <v>235</v>
      </c>
      <c r="BV5" s="1071"/>
      <c r="BW5" s="1696">
        <v>4213767</v>
      </c>
      <c r="BX5" s="1694" t="s">
        <v>1337</v>
      </c>
      <c r="BZ5" s="1282">
        <v>64237509</v>
      </c>
      <c r="CA5" s="1296" t="s">
        <v>1338</v>
      </c>
    </row>
    <row customHeight="1" ht="11.25">
      <c r="A6" s="1075" t="s">
        <v>1339</v>
      </c>
      <c r="B6" s="1076">
        <v>2004</v>
      </c>
      <c r="C6" s="1076">
        <v>2026</v>
      </c>
      <c r="E6" s="1077" t="s">
        <v>1340</v>
      </c>
      <c r="F6" s="1094"/>
      <c r="H6" s="1078" t="s">
        <v>1341</v>
      </c>
      <c r="I6" s="1077" t="s">
        <v>113</v>
      </c>
      <c r="J6" s="1068" t="s">
        <v>1342</v>
      </c>
      <c r="L6" s="1080">
        <f>SUM(kind_of_control_method_filter)</f>
        <v>0</v>
      </c>
      <c r="N6" s="1093" t="s">
        <v>1343</v>
      </c>
      <c r="O6" s="1077" t="s">
        <v>1344</v>
      </c>
      <c r="R6" s="144" t="s">
        <v>453</v>
      </c>
      <c r="T6" s="1078" t="s">
        <v>1345</v>
      </c>
      <c r="U6" s="1080" t="s">
        <v>1325</v>
      </c>
      <c r="V6" s="1084">
        <v>5</v>
      </c>
      <c r="W6" s="1085"/>
      <c r="X6" s="1076" t="s">
        <v>180</v>
      </c>
      <c r="Y6" s="1076" t="s">
        <v>1346</v>
      </c>
      <c r="Z6" s="1092"/>
      <c r="AA6" s="1095"/>
      <c r="AH6" s="1077" t="s">
        <v>1347</v>
      </c>
      <c r="AK6" s="1077" t="s">
        <v>1348</v>
      </c>
      <c r="AM6" s="1077" t="s">
        <v>1349</v>
      </c>
      <c r="AP6" s="1088" t="s">
        <v>180</v>
      </c>
      <c r="AQ6" s="1089" t="s">
        <v>180</v>
      </c>
      <c r="AU6" s="1121" t="s">
        <v>1350</v>
      </c>
      <c r="AW6" s="1121" t="s">
        <v>1351</v>
      </c>
      <c r="AX6" s="1121" t="s">
        <v>1351</v>
      </c>
      <c r="BB6" s="1121" t="s">
        <v>1352</v>
      </c>
      <c r="BC6" s="1121" t="s">
        <v>1333</v>
      </c>
      <c r="BE6" s="1121">
        <v>2004</v>
      </c>
      <c r="BF6" s="1121" t="s">
        <v>1353</v>
      </c>
      <c r="BH6" s="1069" t="s">
        <v>1354</v>
      </c>
      <c r="BJ6" s="1069" t="s">
        <v>1355</v>
      </c>
      <c r="BL6" s="1069" t="s">
        <v>1355</v>
      </c>
      <c r="BN6" s="1069" t="s">
        <v>1356</v>
      </c>
      <c r="BQ6" s="1282">
        <v>4213784</v>
      </c>
      <c r="BR6" s="1296" t="s">
        <v>1265</v>
      </c>
      <c r="BS6" s="1431"/>
      <c r="BT6" s="1282">
        <v>64236872</v>
      </c>
      <c r="BU6" s="1069" t="s">
        <v>240</v>
      </c>
      <c r="BV6" s="1071"/>
      <c r="BW6" s="1696">
        <v>4213768</v>
      </c>
      <c r="BX6" s="1694" t="s">
        <v>260</v>
      </c>
      <c r="BZ6" s="1282">
        <v>64237510</v>
      </c>
      <c r="CA6" s="1069" t="s">
        <v>1357</v>
      </c>
    </row>
    <row customHeight="1" ht="11.25">
      <c r="A7" s="1075" t="s">
        <v>1358</v>
      </c>
      <c r="B7" s="1076">
        <v>2005</v>
      </c>
      <c r="E7" s="1077" t="s">
        <v>1359</v>
      </c>
      <c r="F7" s="1094"/>
      <c r="H7" s="1078" t="s">
        <v>1360</v>
      </c>
      <c r="I7" s="1077" t="s">
        <v>94</v>
      </c>
      <c r="J7" s="1077" t="s">
        <v>1361</v>
      </c>
      <c r="N7" s="1097" t="s">
        <v>1362</v>
      </c>
      <c r="O7" s="1077" t="s">
        <v>1363</v>
      </c>
      <c r="U7" s="1080" t="s">
        <v>19</v>
      </c>
      <c r="V7" s="371" t="s">
        <v>94</v>
      </c>
      <c r="W7" s="1085"/>
      <c r="X7" s="1076" t="s">
        <v>186</v>
      </c>
      <c r="Y7" s="1076" t="s">
        <v>1324</v>
      </c>
      <c r="Z7" s="1092"/>
      <c r="AA7" s="1095"/>
      <c r="AH7" s="1077" t="s">
        <v>1364</v>
      </c>
      <c r="AK7" s="1077" t="s">
        <v>1365</v>
      </c>
      <c r="AM7" s="1077" t="s">
        <v>1366</v>
      </c>
      <c r="AP7" s="1088" t="s">
        <v>186</v>
      </c>
      <c r="AQ7" s="1089" t="s">
        <v>186</v>
      </c>
      <c r="AU7" s="1121" t="s">
        <v>1367</v>
      </c>
      <c r="AW7" s="1121" t="s">
        <v>1368</v>
      </c>
      <c r="AX7" s="1121" t="s">
        <v>1368</v>
      </c>
      <c r="AZ7" s="1068" t="s">
        <v>1369</v>
      </c>
      <c r="BB7" s="1121" t="s">
        <v>1370</v>
      </c>
      <c r="BC7" s="1121" t="s">
        <v>1333</v>
      </c>
      <c r="BE7" s="1121">
        <v>2005</v>
      </c>
      <c r="BF7" s="1121" t="s">
        <v>1371</v>
      </c>
      <c r="BH7" s="1069" t="s">
        <v>1372</v>
      </c>
      <c r="BJ7" s="1069" t="s">
        <v>1354</v>
      </c>
      <c r="BL7" s="1069" t="s">
        <v>1354</v>
      </c>
      <c r="BN7" s="1069" t="s">
        <v>1373</v>
      </c>
      <c r="BQ7" s="1282">
        <v>4213781</v>
      </c>
      <c r="BR7" s="1069" t="s">
        <v>1258</v>
      </c>
      <c r="BS7" s="1430"/>
      <c r="BT7" s="1282">
        <v>64236873</v>
      </c>
      <c r="BU7" s="1069" t="s">
        <v>245</v>
      </c>
      <c r="BV7" s="1071"/>
      <c r="BW7" s="1696">
        <v>4213769</v>
      </c>
      <c r="BX7" s="1694" t="s">
        <v>1374</v>
      </c>
      <c r="BZ7" s="1282">
        <v>64237511</v>
      </c>
      <c r="CA7" s="1069" t="s">
        <v>275</v>
      </c>
    </row>
    <row customHeight="1" ht="11.25">
      <c r="A8" s="1075" t="s">
        <v>1375</v>
      </c>
      <c r="B8" s="1076">
        <v>2006</v>
      </c>
      <c r="E8" s="1077" t="s">
        <v>1376</v>
      </c>
      <c r="F8" s="1094"/>
      <c r="H8" s="1078" t="s">
        <v>1377</v>
      </c>
      <c r="I8" s="1077" t="s">
        <v>95</v>
      </c>
      <c r="J8" s="1077" t="s">
        <v>1378</v>
      </c>
      <c r="N8" s="1164" t="s">
        <v>1379</v>
      </c>
      <c r="O8" s="1077" t="s">
        <v>1380</v>
      </c>
      <c r="V8" s="371" t="s">
        <v>95</v>
      </c>
      <c r="W8" s="1085"/>
      <c r="X8" s="1076" t="s">
        <v>192</v>
      </c>
      <c r="Y8" s="1076" t="s">
        <v>1324</v>
      </c>
      <c r="Z8" s="1092"/>
      <c r="AA8" s="1095"/>
      <c r="AK8" s="1077" t="s">
        <v>1381</v>
      </c>
      <c r="AP8" s="1088" t="s">
        <v>192</v>
      </c>
      <c r="AQ8" s="1089" t="s">
        <v>192</v>
      </c>
      <c r="AU8" s="1121" t="s">
        <v>1382</v>
      </c>
      <c r="AW8" s="1121" t="s">
        <v>1383</v>
      </c>
      <c r="AX8" s="1121" t="s">
        <v>1383</v>
      </c>
      <c r="AZ8" s="1121" t="s">
        <v>1384</v>
      </c>
      <c r="BB8" s="1121" t="s">
        <v>1385</v>
      </c>
      <c r="BC8" s="1121" t="s">
        <v>1333</v>
      </c>
      <c r="BE8" s="1121">
        <v>2006</v>
      </c>
      <c r="BF8" s="1121" t="s">
        <v>1386</v>
      </c>
      <c r="BH8" s="1069" t="s">
        <v>1387</v>
      </c>
      <c r="BJ8" s="1069" t="s">
        <v>1388</v>
      </c>
      <c r="BL8" s="1069" t="s">
        <v>1388</v>
      </c>
      <c r="BN8" s="1069" t="s">
        <v>1389</v>
      </c>
      <c r="BQ8" s="1282">
        <v>4213776</v>
      </c>
      <c r="BR8" s="1069" t="s">
        <v>174</v>
      </c>
      <c r="BS8" s="1430"/>
      <c r="BT8" s="1282">
        <v>64236874</v>
      </c>
      <c r="BU8" s="1296" t="s">
        <v>1390</v>
      </c>
      <c r="BV8" s="1071"/>
      <c r="BW8" s="1696">
        <v>4213770</v>
      </c>
      <c r="BX8" s="1697" t="s">
        <v>1391</v>
      </c>
      <c r="BZ8" s="1282">
        <v>64237512</v>
      </c>
      <c r="CA8" s="1069" t="s">
        <v>270</v>
      </c>
    </row>
    <row customHeight="1" ht="11.25">
      <c r="A9" s="1075" t="s">
        <v>1392</v>
      </c>
      <c r="B9" s="1076">
        <v>2007</v>
      </c>
      <c r="E9" s="1077" t="s">
        <v>1393</v>
      </c>
      <c r="F9" s="1094"/>
      <c r="G9" s="1068" t="s">
        <v>1394</v>
      </c>
      <c r="H9" s="1068" t="s">
        <v>1395</v>
      </c>
      <c r="I9" s="1077" t="s">
        <v>114</v>
      </c>
      <c r="O9" s="1077" t="s">
        <v>1396</v>
      </c>
      <c r="V9" s="371" t="s">
        <v>114</v>
      </c>
      <c r="W9" s="1085"/>
      <c r="X9" s="1076" t="s">
        <v>198</v>
      </c>
      <c r="Y9" s="1076" t="s">
        <v>1231</v>
      </c>
      <c r="Z9" s="1092">
        <v>1</v>
      </c>
      <c r="AA9" s="1095"/>
      <c r="AK9" s="1077" t="s">
        <v>1397</v>
      </c>
      <c r="AP9" s="1088" t="s">
        <v>1398</v>
      </c>
      <c r="AQ9" s="1089" t="s">
        <v>1398</v>
      </c>
      <c r="AW9" s="1121" t="s">
        <v>1399</v>
      </c>
      <c r="AX9" s="1121" t="s">
        <v>1399</v>
      </c>
      <c r="AZ9" s="1121" t="s">
        <v>1400</v>
      </c>
      <c r="BB9" s="1121" t="s">
        <v>1401</v>
      </c>
      <c r="BC9" s="1121" t="s">
        <v>1333</v>
      </c>
      <c r="BE9" s="1121">
        <v>2007</v>
      </c>
      <c r="BF9" s="1121" t="s">
        <v>1402</v>
      </c>
      <c r="BH9" s="1069" t="s">
        <v>1403</v>
      </c>
      <c r="BJ9" s="1069" t="s">
        <v>1404</v>
      </c>
      <c r="BL9" s="1069" t="s">
        <v>1404</v>
      </c>
      <c r="BN9" s="1069" t="s">
        <v>1405</v>
      </c>
      <c r="BQ9" s="1282">
        <v>4213777</v>
      </c>
      <c r="BR9" s="1069" t="s">
        <v>180</v>
      </c>
      <c r="BS9" s="1430"/>
      <c r="BT9" s="1282">
        <v>64236875</v>
      </c>
      <c r="BU9" s="1069" t="s">
        <v>250</v>
      </c>
      <c r="BV9" s="1071"/>
      <c r="BW9" s="1691"/>
      <c r="BX9" s="1691"/>
    </row>
    <row customHeight="1" ht="11.25">
      <c r="A10" s="1075" t="s">
        <v>1406</v>
      </c>
      <c r="B10" s="1076">
        <v>2008</v>
      </c>
      <c r="E10" s="1077" t="s">
        <v>1407</v>
      </c>
      <c r="F10" s="1094"/>
      <c r="G10" s="1077" t="s">
        <v>1408</v>
      </c>
      <c r="H10" s="1077" t="s">
        <v>1409</v>
      </c>
      <c r="I10" s="1077" t="s">
        <v>150</v>
      </c>
      <c r="J10" s="1068" t="s">
        <v>1410</v>
      </c>
      <c r="K10" s="1068" t="s">
        <v>1411</v>
      </c>
      <c r="O10" s="1077" t="s">
        <v>1412</v>
      </c>
      <c r="V10" s="372" t="s">
        <v>150</v>
      </c>
      <c r="W10" s="1098"/>
      <c r="X10" s="1098" t="s">
        <v>1413</v>
      </c>
      <c r="Y10" s="1099" t="s">
        <v>1414</v>
      </c>
      <c r="Z10" s="1092"/>
      <c r="AP10" s="1088" t="s">
        <v>1413</v>
      </c>
      <c r="AQ10" s="1089" t="s">
        <v>1413</v>
      </c>
      <c r="AW10" s="1121" t="s">
        <v>1415</v>
      </c>
      <c r="AX10" s="1121" t="s">
        <v>1415</v>
      </c>
      <c r="AZ10" s="1121" t="s">
        <v>1416</v>
      </c>
      <c r="BB10" s="1121" t="s">
        <v>1417</v>
      </c>
      <c r="BC10" s="1121" t="s">
        <v>1333</v>
      </c>
      <c r="BE10" s="1121">
        <v>2008</v>
      </c>
      <c r="BF10" s="1121" t="s">
        <v>1418</v>
      </c>
      <c r="BH10" s="1069" t="s">
        <v>1419</v>
      </c>
      <c r="BJ10" s="1069" t="s">
        <v>1420</v>
      </c>
      <c r="BL10" s="1069" t="s">
        <v>1420</v>
      </c>
      <c r="BN10" s="1069" t="s">
        <v>1421</v>
      </c>
      <c r="BQ10" s="1282">
        <v>4213778</v>
      </c>
      <c r="BR10" s="1069" t="s">
        <v>186</v>
      </c>
      <c r="BS10" s="1430"/>
      <c r="BT10" s="1282">
        <v>64236876</v>
      </c>
      <c r="BU10" s="1069" t="s">
        <v>230</v>
      </c>
      <c r="BV10" s="1071"/>
      <c r="BW10" s="1691"/>
      <c r="BX10" s="1691"/>
    </row>
    <row customHeight="1" ht="11.25">
      <c r="A11" s="1075" t="s">
        <v>1422</v>
      </c>
      <c r="B11" s="1076">
        <v>2009</v>
      </c>
      <c r="E11" s="1077" t="s">
        <v>1423</v>
      </c>
      <c r="F11" s="1094"/>
      <c r="G11" s="1077" t="s">
        <v>1424</v>
      </c>
      <c r="H11" s="1077" t="s">
        <v>1425</v>
      </c>
      <c r="I11" s="1077" t="s">
        <v>151</v>
      </c>
      <c r="J11" s="1078" t="s">
        <v>1426</v>
      </c>
      <c r="K11" s="1100" t="s">
        <v>1427</v>
      </c>
      <c r="O11" s="1078" t="s">
        <v>1428</v>
      </c>
      <c r="V11" s="371" t="s">
        <v>151</v>
      </c>
      <c r="W11" s="276"/>
      <c r="X11" s="1085" t="s">
        <v>1398</v>
      </c>
      <c r="Y11" s="1076" t="s">
        <v>1429</v>
      </c>
      <c r="Z11" s="1092"/>
      <c r="AP11" s="1088" t="s">
        <v>198</v>
      </c>
      <c r="AQ11" s="1090" t="s">
        <v>198</v>
      </c>
      <c r="AW11" s="1121" t="s">
        <v>1430</v>
      </c>
      <c r="AX11" s="1121" t="s">
        <v>1430</v>
      </c>
      <c r="AZ11" s="1121" t="s">
        <v>1431</v>
      </c>
      <c r="BB11" s="1121" t="s">
        <v>1432</v>
      </c>
      <c r="BC11" s="1121" t="s">
        <v>1333</v>
      </c>
      <c r="BE11" s="1121">
        <v>2009</v>
      </c>
      <c r="BF11" s="1121" t="s">
        <v>1433</v>
      </c>
      <c r="BH11" s="1069" t="s">
        <v>1434</v>
      </c>
      <c r="BJ11" s="1069" t="s">
        <v>1403</v>
      </c>
      <c r="BL11" s="1069" t="s">
        <v>1403</v>
      </c>
      <c r="BN11" s="1069" t="s">
        <v>1435</v>
      </c>
      <c r="BQ11" s="1282">
        <v>4213780</v>
      </c>
      <c r="BR11" s="1069" t="s">
        <v>192</v>
      </c>
      <c r="BS11" s="1430"/>
      <c r="BW11" s="1691"/>
      <c r="BX11" s="1691"/>
    </row>
    <row customHeight="1" ht="11.25">
      <c r="A12" s="1075" t="s">
        <v>1436</v>
      </c>
      <c r="B12" s="1076">
        <v>2010</v>
      </c>
      <c r="E12" s="1077" t="s">
        <v>1437</v>
      </c>
      <c r="F12" s="1094"/>
      <c r="G12" s="1077" t="s">
        <v>1425</v>
      </c>
      <c r="I12" s="1077" t="s">
        <v>152</v>
      </c>
      <c r="J12" s="1078" t="s">
        <v>1438</v>
      </c>
      <c r="K12" s="1100" t="s">
        <v>1439</v>
      </c>
      <c r="O12" s="1078" t="s">
        <v>453</v>
      </c>
      <c r="V12" s="371" t="s">
        <v>152</v>
      </c>
      <c r="W12" s="1090"/>
      <c r="X12" s="1085" t="s">
        <v>1440</v>
      </c>
      <c r="Y12" s="1076" t="s">
        <v>1231</v>
      </c>
      <c r="AP12" s="1088"/>
      <c r="AW12" s="1121" t="s">
        <v>151</v>
      </c>
      <c r="AX12" s="1121" t="s">
        <v>151</v>
      </c>
      <c r="AZ12" s="1121" t="s">
        <v>1441</v>
      </c>
      <c r="BB12" s="1121" t="s">
        <v>1442</v>
      </c>
      <c r="BC12" s="1121" t="s">
        <v>1333</v>
      </c>
      <c r="BE12" s="1121">
        <v>2010</v>
      </c>
      <c r="BF12" s="1121" t="s">
        <v>1443</v>
      </c>
      <c r="BH12" s="1069" t="s">
        <v>1444</v>
      </c>
      <c r="BJ12" s="1069" t="s">
        <v>1445</v>
      </c>
      <c r="BL12" s="1069" t="s">
        <v>1445</v>
      </c>
      <c r="BN12" s="1069" t="s">
        <v>1446</v>
      </c>
      <c r="BQ12" s="1282">
        <v>4213779</v>
      </c>
      <c r="BR12" s="1069" t="s">
        <v>1398</v>
      </c>
      <c r="BS12" s="1430"/>
      <c r="BT12" s="1071"/>
      <c r="BU12" s="1071"/>
      <c r="BV12" s="1071"/>
      <c r="BW12" s="1691"/>
      <c r="BX12" s="1691"/>
    </row>
    <row customHeight="1" ht="11.25">
      <c r="A13" s="1075" t="s">
        <v>1447</v>
      </c>
      <c r="B13" s="1076">
        <v>2011</v>
      </c>
      <c r="E13" s="1077" t="s">
        <v>1448</v>
      </c>
      <c r="F13" s="1094"/>
      <c r="I13" s="1077" t="s">
        <v>153</v>
      </c>
      <c r="K13" s="1100" t="s">
        <v>1397</v>
      </c>
      <c r="V13" s="371" t="s">
        <v>153</v>
      </c>
      <c r="W13" s="1090"/>
      <c r="X13" s="1090"/>
      <c r="Y13" s="1090"/>
      <c r="AW13" s="1121" t="s">
        <v>152</v>
      </c>
      <c r="AX13" s="1121" t="s">
        <v>152</v>
      </c>
      <c r="BB13" s="1121" t="s">
        <v>1449</v>
      </c>
      <c r="BC13" s="1121" t="s">
        <v>1450</v>
      </c>
      <c r="BE13" s="1121">
        <v>2011</v>
      </c>
      <c r="BF13" s="1121" t="s">
        <v>1451</v>
      </c>
      <c r="BH13" s="1069" t="s">
        <v>1452</v>
      </c>
      <c r="BJ13" s="1069" t="s">
        <v>1434</v>
      </c>
      <c r="BL13" s="1069" t="s">
        <v>1434</v>
      </c>
      <c r="BN13" s="1069" t="s">
        <v>1453</v>
      </c>
      <c r="BQ13" s="1282">
        <v>4213783</v>
      </c>
      <c r="BR13" s="1069" t="s">
        <v>1413</v>
      </c>
      <c r="BS13" s="1430"/>
      <c r="BT13" s="1071"/>
      <c r="BU13" s="1071"/>
      <c r="BV13" s="1071"/>
      <c r="BW13" s="1695"/>
      <c r="BX13" s="1691"/>
    </row>
    <row customHeight="1" ht="11.25">
      <c r="A14" s="1075" t="s">
        <v>1454</v>
      </c>
      <c r="B14" s="1076">
        <v>2012</v>
      </c>
      <c r="I14" s="1077" t="s">
        <v>154</v>
      </c>
      <c r="J14" s="1068" t="s">
        <v>1455</v>
      </c>
      <c r="N14" s="1068" t="s">
        <v>1456</v>
      </c>
      <c r="V14" s="1084">
        <v>13</v>
      </c>
      <c r="W14" s="1085"/>
      <c r="X14" s="1085" t="s">
        <v>1265</v>
      </c>
      <c r="Y14" s="1076" t="s">
        <v>1231</v>
      </c>
      <c r="AW14" s="1121" t="s">
        <v>153</v>
      </c>
      <c r="AX14" s="1121" t="s">
        <v>153</v>
      </c>
      <c r="AZ14" s="1068" t="s">
        <v>1457</v>
      </c>
      <c r="BB14" s="1121" t="s">
        <v>1458</v>
      </c>
      <c r="BC14" s="1121" t="s">
        <v>1450</v>
      </c>
      <c r="BE14" s="1121">
        <v>2012</v>
      </c>
      <c r="BH14" s="1069" t="s">
        <v>1373</v>
      </c>
      <c r="BJ14" s="1218" t="s">
        <v>1459</v>
      </c>
      <c r="BL14" s="1218" t="s">
        <v>1459</v>
      </c>
      <c r="BN14" s="1069" t="s">
        <v>1460</v>
      </c>
      <c r="BQ14" s="1282">
        <v>4213782</v>
      </c>
      <c r="BR14" s="1069" t="s">
        <v>198</v>
      </c>
      <c r="BS14" s="1430"/>
      <c r="BT14" s="1071"/>
      <c r="BU14" s="1071"/>
      <c r="BV14" s="1071"/>
      <c r="BW14" s="1695"/>
      <c r="BX14" s="1691"/>
    </row>
    <row customHeight="1" ht="19.5">
      <c r="A15" s="1075" t="s">
        <v>1461</v>
      </c>
      <c r="B15" s="1076">
        <v>2013</v>
      </c>
      <c r="E15" s="1699" t="s">
        <v>1462</v>
      </c>
      <c r="G15" s="1068" t="s">
        <v>1463</v>
      </c>
      <c r="H15" s="1068" t="s">
        <v>1464</v>
      </c>
      <c r="I15" s="1079" t="s">
        <v>155</v>
      </c>
      <c r="J15" s="1090" t="s">
        <v>588</v>
      </c>
      <c r="N15" s="1159" t="s">
        <v>1465</v>
      </c>
      <c r="X15" s="1088"/>
      <c r="AW15" s="1121" t="s">
        <v>154</v>
      </c>
      <c r="AX15" s="1121" t="s">
        <v>154</v>
      </c>
      <c r="AZ15" s="1121" t="s">
        <v>1384</v>
      </c>
      <c r="BB15" s="1121" t="s">
        <v>1466</v>
      </c>
      <c r="BC15" s="1121" t="s">
        <v>1450</v>
      </c>
      <c r="BE15" s="1121">
        <v>2013</v>
      </c>
      <c r="BH15" s="1069" t="s">
        <v>1389</v>
      </c>
      <c r="BJ15" s="1218" t="s">
        <v>1467</v>
      </c>
      <c r="BL15" s="1218" t="s">
        <v>1467</v>
      </c>
      <c r="BN15" s="1069" t="s">
        <v>1468</v>
      </c>
      <c r="BR15" s="1071"/>
      <c r="BS15" s="1432"/>
      <c r="BT15" s="1071"/>
      <c r="BU15" s="1071"/>
      <c r="BV15" s="1071"/>
      <c r="BW15" s="1695"/>
      <c r="BX15" s="1691"/>
    </row>
    <row customHeight="1" ht="21">
      <c r="A16" s="1871" t="s">
        <v>1469</v>
      </c>
      <c r="B16" s="1076">
        <v>2014</v>
      </c>
      <c r="E16" s="1700" t="s">
        <v>1470</v>
      </c>
      <c r="G16" s="1077" t="s">
        <v>1471</v>
      </c>
      <c r="H16" s="1077" t="s">
        <v>1472</v>
      </c>
      <c r="I16" s="1079" t="s">
        <v>1473</v>
      </c>
      <c r="J16" s="1090" t="s">
        <v>561</v>
      </c>
      <c r="N16" s="1159" t="s">
        <v>1474</v>
      </c>
      <c r="AW16" s="1121" t="s">
        <v>155</v>
      </c>
      <c r="AX16" s="1121" t="s">
        <v>155</v>
      </c>
      <c r="AZ16" s="1121" t="s">
        <v>1400</v>
      </c>
      <c r="BB16" s="1121" t="s">
        <v>1475</v>
      </c>
      <c r="BC16" s="1121" t="s">
        <v>1450</v>
      </c>
      <c r="BE16" s="1121">
        <v>2014</v>
      </c>
      <c r="BH16" s="1069" t="s">
        <v>1405</v>
      </c>
      <c r="BJ16" s="1218" t="s">
        <v>1476</v>
      </c>
      <c r="BL16" s="1218" t="s">
        <v>1476</v>
      </c>
      <c r="BN16" s="1069" t="s">
        <v>1477</v>
      </c>
      <c r="BR16" s="1071"/>
      <c r="BS16" s="1432"/>
      <c r="BT16" s="1071"/>
      <c r="BU16" s="1071"/>
      <c r="BV16" s="1071"/>
      <c r="BW16" s="1695"/>
      <c r="BX16" s="1691"/>
    </row>
    <row customHeight="1" ht="21">
      <c r="A17" s="1075" t="s">
        <v>1478</v>
      </c>
      <c r="B17" s="1076">
        <v>2015</v>
      </c>
      <c r="G17" s="1077" t="s">
        <v>1425</v>
      </c>
      <c r="H17" s="1077" t="s">
        <v>1425</v>
      </c>
      <c r="I17" s="1077" t="s">
        <v>1479</v>
      </c>
      <c r="N17" s="1159" t="s">
        <v>1480</v>
      </c>
      <c r="X17" s="1088"/>
      <c r="AW17" s="1121" t="s">
        <v>1473</v>
      </c>
      <c r="AX17" s="1121" t="s">
        <v>1473</v>
      </c>
      <c r="AZ17" s="1121" t="s">
        <v>1481</v>
      </c>
      <c r="BB17" s="1121" t="s">
        <v>1482</v>
      </c>
      <c r="BC17" s="1121" t="s">
        <v>1333</v>
      </c>
      <c r="BE17" s="1121">
        <v>2015</v>
      </c>
      <c r="BH17" s="1069" t="s">
        <v>1421</v>
      </c>
      <c r="BJ17" s="1218" t="s">
        <v>1483</v>
      </c>
      <c r="BL17" s="1218" t="s">
        <v>1483</v>
      </c>
      <c r="BN17" s="1069" t="s">
        <v>1484</v>
      </c>
      <c r="BR17" s="1068" t="s">
        <v>1275</v>
      </c>
      <c r="BS17" s="1429"/>
      <c r="BU17" s="1068" t="s">
        <v>1485</v>
      </c>
      <c r="BV17" s="1071"/>
      <c r="BW17" s="1691"/>
      <c r="BX17" s="1693" t="s">
        <v>1486</v>
      </c>
      <c r="CA17" s="1068" t="s">
        <v>1487</v>
      </c>
      <c r="CD17" s="1068" t="s">
        <v>1488</v>
      </c>
    </row>
    <row customHeight="1" ht="21">
      <c r="A18" s="1075" t="s">
        <v>1489</v>
      </c>
      <c r="B18" s="1076">
        <v>2016</v>
      </c>
      <c r="E18" s="2006" t="s">
        <v>1490</v>
      </c>
      <c r="I18" s="1077" t="s">
        <v>1491</v>
      </c>
      <c r="N18" s="1159" t="s">
        <v>1492</v>
      </c>
      <c r="X18" s="1088"/>
      <c r="AW18" s="1121" t="s">
        <v>1479</v>
      </c>
      <c r="AX18" s="1121" t="s">
        <v>1479</v>
      </c>
      <c r="BB18" s="1121" t="s">
        <v>1493</v>
      </c>
      <c r="BC18" s="1121" t="s">
        <v>1333</v>
      </c>
      <c r="BE18" s="1121">
        <v>2016</v>
      </c>
      <c r="BH18" s="1069" t="s">
        <v>1435</v>
      </c>
      <c r="BJ18" s="1218" t="s">
        <v>1494</v>
      </c>
      <c r="BL18" s="1218" t="s">
        <v>1494</v>
      </c>
      <c r="BN18" s="1069" t="s">
        <v>1495</v>
      </c>
      <c r="BQ18" s="1433" t="s">
        <v>1305</v>
      </c>
      <c r="BR18" s="1160" t="s">
        <v>1306</v>
      </c>
      <c r="BS18" s="275"/>
      <c r="BT18" s="1433" t="s">
        <v>1496</v>
      </c>
      <c r="BU18" s="1160" t="s">
        <v>1497</v>
      </c>
      <c r="BV18" s="1071"/>
      <c r="BW18" s="1698" t="s">
        <v>1498</v>
      </c>
      <c r="BX18" s="1692" t="s">
        <v>1499</v>
      </c>
      <c r="BZ18" s="1433" t="s">
        <v>1500</v>
      </c>
      <c r="CA18" s="1160" t="s">
        <v>1501</v>
      </c>
      <c r="CC18" s="1433" t="s">
        <v>1502</v>
      </c>
      <c r="CD18" s="1160" t="s">
        <v>1503</v>
      </c>
    </row>
    <row customHeight="1" ht="21">
      <c r="A19" s="1871" t="s">
        <v>1504</v>
      </c>
      <c r="B19" s="1076">
        <v>2017</v>
      </c>
      <c r="E19" s="1075" t="s">
        <v>162</v>
      </c>
      <c r="I19" s="1077" t="s">
        <v>1505</v>
      </c>
      <c r="N19" s="1159" t="s">
        <v>1506</v>
      </c>
      <c r="X19" s="1088"/>
      <c r="AW19" s="1121" t="s">
        <v>1491</v>
      </c>
      <c r="AX19" s="1121" t="s">
        <v>1491</v>
      </c>
      <c r="AZ19" s="1068" t="s">
        <v>1507</v>
      </c>
      <c r="BB19" s="1121" t="s">
        <v>1508</v>
      </c>
      <c r="BC19" s="1121" t="s">
        <v>1333</v>
      </c>
      <c r="BE19" s="1121">
        <v>2017</v>
      </c>
      <c r="BH19" s="1069" t="s">
        <v>1509</v>
      </c>
      <c r="BJ19" s="1218" t="s">
        <v>1510</v>
      </c>
      <c r="BL19" s="1218" t="s">
        <v>1510</v>
      </c>
      <c r="BQ19" s="1282">
        <v>4190064</v>
      </c>
      <c r="BR19" s="1069" t="s">
        <v>1511</v>
      </c>
      <c r="BS19" s="1430"/>
      <c r="BT19" s="1282">
        <v>4189671</v>
      </c>
      <c r="BU19" s="1069" t="s">
        <v>1512</v>
      </c>
      <c r="BV19" s="1071"/>
      <c r="BW19" s="1696">
        <v>4189706</v>
      </c>
      <c r="BX19" s="1694" t="s">
        <v>1513</v>
      </c>
      <c r="BZ19" s="1282">
        <v>4189714</v>
      </c>
      <c r="CA19" s="1069" t="s">
        <v>1514</v>
      </c>
      <c r="CC19" s="1282">
        <v>4189708</v>
      </c>
      <c r="CD19" s="1069" t="s">
        <v>1515</v>
      </c>
    </row>
    <row customHeight="1" ht="21">
      <c r="A20" s="1075" t="s">
        <v>1516</v>
      </c>
      <c r="B20" s="1076">
        <v>2018</v>
      </c>
      <c r="E20" s="1075" t="s">
        <v>1265</v>
      </c>
      <c r="I20" s="1077" t="s">
        <v>1517</v>
      </c>
      <c r="N20" s="1159" t="s">
        <v>1518</v>
      </c>
      <c r="AW20" s="1121" t="s">
        <v>1505</v>
      </c>
      <c r="AX20" s="1121" t="s">
        <v>1505</v>
      </c>
      <c r="AZ20" s="1121" t="s">
        <v>1519</v>
      </c>
      <c r="BB20" s="1121" t="s">
        <v>1520</v>
      </c>
      <c r="BC20" s="1121" t="s">
        <v>1450</v>
      </c>
      <c r="BE20" s="1121">
        <v>2018</v>
      </c>
      <c r="BH20" s="1069" t="s">
        <v>1446</v>
      </c>
      <c r="BJ20" s="1069" t="s">
        <v>1373</v>
      </c>
      <c r="BL20" s="1069" t="s">
        <v>1373</v>
      </c>
      <c r="BQ20" s="1282">
        <v>4190065</v>
      </c>
      <c r="BR20" s="1069" t="s">
        <v>1521</v>
      </c>
      <c r="BS20" s="1430"/>
      <c r="BT20" s="1282">
        <v>4189672</v>
      </c>
      <c r="BU20" s="1069" t="s">
        <v>1522</v>
      </c>
      <c r="BV20" s="1071"/>
      <c r="BW20" s="1696">
        <v>4189705</v>
      </c>
      <c r="BX20" s="1694" t="s">
        <v>1523</v>
      </c>
      <c r="BZ20" s="1282">
        <v>4189713</v>
      </c>
      <c r="CA20" s="1069" t="s">
        <v>1523</v>
      </c>
      <c r="CC20" s="1282">
        <v>4189709</v>
      </c>
      <c r="CD20" s="1069" t="s">
        <v>1524</v>
      </c>
    </row>
    <row customHeight="1" ht="21">
      <c r="A21" s="1075" t="s">
        <v>1525</v>
      </c>
      <c r="B21" s="1076">
        <v>2019</v>
      </c>
      <c r="I21" s="1077" t="s">
        <v>1526</v>
      </c>
      <c r="N21" s="1159" t="s">
        <v>1527</v>
      </c>
      <c r="AW21" s="1121" t="s">
        <v>1517</v>
      </c>
      <c r="AX21" s="1121" t="s">
        <v>1517</v>
      </c>
      <c r="AZ21" s="1121" t="s">
        <v>1528</v>
      </c>
      <c r="BB21" s="1121" t="s">
        <v>1529</v>
      </c>
      <c r="BC21" s="1121" t="s">
        <v>1333</v>
      </c>
      <c r="BE21" s="1121">
        <v>2019</v>
      </c>
      <c r="BH21" s="1069" t="s">
        <v>1453</v>
      </c>
      <c r="BJ21" s="1069" t="s">
        <v>1389</v>
      </c>
      <c r="BL21" s="1069" t="s">
        <v>1389</v>
      </c>
      <c r="BQ21" s="1282">
        <v>4190066</v>
      </c>
      <c r="BR21" s="1069" t="s">
        <v>1530</v>
      </c>
      <c r="BS21" s="1430"/>
      <c r="BT21" s="1282">
        <v>4189673</v>
      </c>
      <c r="BU21" s="1069" t="s">
        <v>1531</v>
      </c>
      <c r="BV21" s="1071"/>
      <c r="BW21" s="1696">
        <v>4189707</v>
      </c>
      <c r="BX21" s="1694" t="s">
        <v>1532</v>
      </c>
      <c r="BZ21" s="1282">
        <v>4189712</v>
      </c>
      <c r="CA21" s="1069" t="s">
        <v>1533</v>
      </c>
      <c r="CC21" s="1282">
        <v>4189710</v>
      </c>
      <c r="CD21" s="1069" t="s">
        <v>1534</v>
      </c>
    </row>
    <row customHeight="1" ht="21">
      <c r="A22" s="1075" t="s">
        <v>1535</v>
      </c>
      <c r="B22" s="1076">
        <v>2020</v>
      </c>
      <c r="N22" s="1159" t="s">
        <v>1536</v>
      </c>
      <c r="AW22" s="1121" t="s">
        <v>1526</v>
      </c>
      <c r="AX22" s="1121" t="s">
        <v>1526</v>
      </c>
      <c r="AZ22" s="1121" t="s">
        <v>1537</v>
      </c>
      <c r="BB22" s="1121" t="s">
        <v>1538</v>
      </c>
      <c r="BC22" s="1121" t="s">
        <v>1333</v>
      </c>
      <c r="BE22" s="1121">
        <v>2020</v>
      </c>
      <c r="BH22" s="1069" t="s">
        <v>1460</v>
      </c>
      <c r="BJ22" s="1069" t="s">
        <v>1405</v>
      </c>
      <c r="BL22" s="1069" t="s">
        <v>1405</v>
      </c>
      <c r="BQ22" s="1282">
        <v>4190067</v>
      </c>
      <c r="BR22" s="1069" t="s">
        <v>1539</v>
      </c>
      <c r="BS22" s="1430"/>
      <c r="BT22" s="1282">
        <v>4189674</v>
      </c>
      <c r="BU22" s="1069" t="s">
        <v>1540</v>
      </c>
      <c r="BV22" s="1071"/>
      <c r="BW22" s="1071"/>
      <c r="CC22" s="1282">
        <v>4189711</v>
      </c>
      <c r="CD22" s="1069" t="s">
        <v>299</v>
      </c>
    </row>
    <row customHeight="1" ht="21">
      <c r="A23" s="1075" t="s">
        <v>1541</v>
      </c>
      <c r="B23" s="1076">
        <v>2021</v>
      </c>
      <c r="AW23" s="1121" t="s">
        <v>1542</v>
      </c>
      <c r="AX23" s="1121" t="s">
        <v>1542</v>
      </c>
      <c r="AZ23" s="1121" t="s">
        <v>1543</v>
      </c>
      <c r="BB23" s="1121" t="s">
        <v>1544</v>
      </c>
      <c r="BC23" s="1121" t="s">
        <v>1242</v>
      </c>
      <c r="BE23" s="1121">
        <v>2021</v>
      </c>
      <c r="BH23" s="1069" t="s">
        <v>1468</v>
      </c>
      <c r="BJ23" s="1069" t="s">
        <v>1421</v>
      </c>
      <c r="BL23" s="1069" t="s">
        <v>1421</v>
      </c>
      <c r="BQ23" s="1282">
        <v>4190068</v>
      </c>
      <c r="BR23" s="1069" t="s">
        <v>1545</v>
      </c>
      <c r="BS23" s="1430"/>
      <c r="BT23" s="1282">
        <v>4189675</v>
      </c>
      <c r="BU23" s="1069" t="s">
        <v>1546</v>
      </c>
      <c r="BV23" s="1071"/>
      <c r="BW23" s="1071"/>
      <c r="CC23" s="1282">
        <v>5110778</v>
      </c>
      <c r="CD23" s="1069" t="s">
        <v>1547</v>
      </c>
    </row>
    <row customHeight="1" ht="21">
      <c r="A24" s="1075" t="s">
        <v>1548</v>
      </c>
      <c r="B24" s="1076">
        <v>2022</v>
      </c>
      <c r="AW24" s="1121" t="s">
        <v>1549</v>
      </c>
      <c r="AX24" s="1121" t="s">
        <v>1549</v>
      </c>
      <c r="AZ24" s="1121" t="s">
        <v>1550</v>
      </c>
      <c r="BB24" s="1121" t="s">
        <v>1551</v>
      </c>
      <c r="BC24" s="1121" t="s">
        <v>1552</v>
      </c>
      <c r="BE24" s="1121">
        <v>2022</v>
      </c>
      <c r="BH24" s="1069" t="s">
        <v>1477</v>
      </c>
      <c r="BJ24" s="1069" t="s">
        <v>1435</v>
      </c>
      <c r="BL24" s="1069" t="s">
        <v>1435</v>
      </c>
      <c r="BQ24" s="1282">
        <v>4190069</v>
      </c>
      <c r="BR24" s="1069" t="s">
        <v>1553</v>
      </c>
      <c r="BS24" s="1430"/>
      <c r="BT24" s="1282">
        <v>4189676</v>
      </c>
      <c r="BU24" s="1069" t="s">
        <v>1554</v>
      </c>
      <c r="BV24" s="1071"/>
      <c r="BW24" s="1071"/>
      <c r="CC24" s="1282">
        <v>25575374</v>
      </c>
      <c r="CD24" s="1069" t="s">
        <v>1555</v>
      </c>
    </row>
    <row customHeight="1" ht="11.25">
      <c r="A25" s="1075" t="s">
        <v>1556</v>
      </c>
      <c r="B25" s="1076">
        <v>2023</v>
      </c>
      <c r="AW25" s="1121" t="s">
        <v>1557</v>
      </c>
      <c r="AX25" s="1121" t="s">
        <v>1557</v>
      </c>
      <c r="AZ25" s="1121" t="s">
        <v>1558</v>
      </c>
      <c r="BB25" s="1121" t="s">
        <v>1559</v>
      </c>
      <c r="BC25" s="1121" t="s">
        <v>1552</v>
      </c>
      <c r="BE25" s="1121">
        <v>2023</v>
      </c>
      <c r="BH25" s="1069" t="s">
        <v>1484</v>
      </c>
      <c r="BJ25" s="1069" t="s">
        <v>1509</v>
      </c>
      <c r="BL25" s="1069" t="s">
        <v>1509</v>
      </c>
      <c r="BQ25" s="1282">
        <v>4190070</v>
      </c>
      <c r="BR25" s="1069" t="s">
        <v>1560</v>
      </c>
      <c r="BS25" s="1430"/>
      <c r="BT25" s="1282">
        <v>4189677</v>
      </c>
      <c r="BU25" s="1069" t="s">
        <v>1561</v>
      </c>
      <c r="BV25" s="1071"/>
      <c r="BW25" s="1071"/>
    </row>
    <row customHeight="1" ht="11.25">
      <c r="A26" s="1075" t="s">
        <v>1562</v>
      </c>
      <c r="B26" s="1076">
        <v>2024</v>
      </c>
      <c r="J26" s="1732" t="s">
        <v>1563</v>
      </c>
      <c r="AX26" s="1121" t="s">
        <v>1564</v>
      </c>
      <c r="AZ26" s="1121" t="s">
        <v>1428</v>
      </c>
      <c r="BB26" s="1121" t="s">
        <v>1565</v>
      </c>
      <c r="BC26" s="1121" t="s">
        <v>1552</v>
      </c>
      <c r="BE26" s="1121">
        <v>2024</v>
      </c>
      <c r="BH26" s="1069" t="s">
        <v>1495</v>
      </c>
      <c r="BJ26" s="1069" t="s">
        <v>1446</v>
      </c>
      <c r="BL26" s="1069" t="s">
        <v>1446</v>
      </c>
      <c r="BQ26" s="1282">
        <v>4190071</v>
      </c>
      <c r="BR26" s="1069" t="s">
        <v>1566</v>
      </c>
      <c r="BS26" s="1430"/>
      <c r="BV26" s="1071"/>
      <c r="BW26" s="1071"/>
    </row>
    <row customHeight="1" ht="11.25">
      <c r="A27" s="1075" t="s">
        <v>1567</v>
      </c>
      <c r="B27" s="1076">
        <v>2025</v>
      </c>
      <c r="J27" s="177" t="s">
        <v>451</v>
      </c>
      <c r="AX27" s="1121" t="s">
        <v>1568</v>
      </c>
      <c r="BB27" s="1121" t="s">
        <v>1569</v>
      </c>
      <c r="BC27" s="1121" t="s">
        <v>1552</v>
      </c>
      <c r="BE27" s="1121">
        <v>2025</v>
      </c>
      <c r="BH27" s="1071" t="s">
        <v>28</v>
      </c>
      <c r="BJ27" s="1069" t="s">
        <v>1453</v>
      </c>
      <c r="BL27" s="1069" t="s">
        <v>1453</v>
      </c>
      <c r="BN27" s="1071" t="s">
        <v>28</v>
      </c>
      <c r="BQ27" s="1282">
        <v>4190072</v>
      </c>
      <c r="BR27" s="1069" t="s">
        <v>1570</v>
      </c>
      <c r="BS27" s="1430"/>
      <c r="BV27" s="1071"/>
      <c r="BW27" s="1071"/>
    </row>
    <row customHeight="1" ht="11.25">
      <c r="A28" s="1075" t="s">
        <v>1571</v>
      </c>
      <c r="D28" s="1102"/>
      <c r="E28" s="1103"/>
      <c r="F28" s="1103"/>
      <c r="H28" s="1104" t="s">
        <v>1572</v>
      </c>
      <c r="AX28" s="1121" t="s">
        <v>1573</v>
      </c>
      <c r="AZ28" s="1068" t="s">
        <v>1574</v>
      </c>
      <c r="BB28" s="1121" t="s">
        <v>1575</v>
      </c>
      <c r="BC28" s="1121" t="s">
        <v>1576</v>
      </c>
      <c r="BE28" s="1121">
        <v>2026</v>
      </c>
      <c r="BH28" s="1071" t="s">
        <v>28</v>
      </c>
      <c r="BJ28" s="1069" t="s">
        <v>1460</v>
      </c>
      <c r="BL28" s="1069" t="s">
        <v>1460</v>
      </c>
      <c r="BN28" s="1071" t="s">
        <v>28</v>
      </c>
      <c r="BQ28" s="1282">
        <v>4190073</v>
      </c>
      <c r="BR28" s="1069" t="s">
        <v>1577</v>
      </c>
      <c r="BS28" s="1430"/>
      <c r="BV28" s="1071"/>
      <c r="BW28" s="1071"/>
    </row>
    <row customHeight="1" ht="11.25">
      <c r="A29" s="1075" t="s">
        <v>1578</v>
      </c>
      <c r="D29" s="1105" t="s">
        <v>1579</v>
      </c>
      <c r="E29" s="1106" t="str">
        <f>IF(TEMPLATE_GROUP="","",INDEX(StartDateList,MATCH(TEMPLATE_GROUP,CodeTemplateList,0),1))</f>
        <v>01.01.2026</v>
      </c>
      <c r="F29" s="1106" t="str">
        <f>IF(TEMPLATE_GROUP="","",INDEX(EndDateList,MATCH(TEMPLATE_GROUP,CodeTemplateList,0),1))</f>
        <v>31.12.2030</v>
      </c>
      <c r="H29" s="1107" t="s">
        <v>1580</v>
      </c>
      <c r="AX29" s="1121" t="s">
        <v>1581</v>
      </c>
      <c r="AZ29" s="1121" t="s">
        <v>1226</v>
      </c>
      <c r="BB29" s="1121" t="s">
        <v>1428</v>
      </c>
      <c r="BC29" s="1092"/>
      <c r="BE29" s="1121">
        <v>2027</v>
      </c>
      <c r="BJ29" s="1069" t="s">
        <v>1468</v>
      </c>
      <c r="BL29" s="1069" t="s">
        <v>1468</v>
      </c>
    </row>
    <row customHeight="1" ht="11.25">
      <c r="A30" s="1075" t="s">
        <v>1582</v>
      </c>
      <c r="D30" s="1108"/>
      <c r="E30" s="1109"/>
      <c r="F30" s="1109"/>
      <c r="AX30" s="1121" t="s">
        <v>1583</v>
      </c>
      <c r="AZ30" s="1121" t="s">
        <v>1254</v>
      </c>
      <c r="BE30" s="1121">
        <v>2028</v>
      </c>
      <c r="BJ30" s="1069" t="s">
        <v>1584</v>
      </c>
      <c r="BL30" s="1069" t="s">
        <v>1584</v>
      </c>
    </row>
    <row customHeight="1" ht="12.75">
      <c r="A31" s="1075" t="s">
        <v>1585</v>
      </c>
      <c r="D31" s="1102"/>
      <c r="E31" s="1103"/>
      <c r="F31" s="1103"/>
      <c r="H31" s="1110"/>
      <c r="AX31" s="1121" t="s">
        <v>1586</v>
      </c>
      <c r="AZ31" s="1121" t="s">
        <v>1587</v>
      </c>
      <c r="BE31" s="1121">
        <v>2029</v>
      </c>
      <c r="BJ31" s="1069" t="s">
        <v>1588</v>
      </c>
      <c r="BL31" s="1069" t="s">
        <v>1588</v>
      </c>
    </row>
    <row customHeight="1" ht="11.25">
      <c r="A32" s="1075" t="s">
        <v>1589</v>
      </c>
      <c r="D32" s="1105" t="s">
        <v>1590</v>
      </c>
      <c r="E32" s="1106" t="str">
        <f>IF(TEMPLATE_GROUP="","",INDEX(StartDateList,MATCH(TEMPLATE_GROUP,CodeTemplateList,0),1))</f>
        <v>01.01.2026</v>
      </c>
      <c r="F32" s="1106" t="str">
        <f>IF(TEMPLATE_GROUP="","",INDEX(EndDateList,MATCH(TEMPLATE_GROUP,CodeTemplateList,0),1))</f>
        <v>31.12.2030</v>
      </c>
      <c r="H32" s="1111" t="s">
        <v>1591</v>
      </c>
      <c r="O32" s="1075" t="s">
        <v>454</v>
      </c>
      <c r="AX32" s="1121" t="s">
        <v>1592</v>
      </c>
      <c r="AZ32" s="1121" t="s">
        <v>1321</v>
      </c>
      <c r="BE32" s="1121">
        <v>2030</v>
      </c>
      <c r="BJ32" s="1069" t="s">
        <v>1477</v>
      </c>
      <c r="BL32" s="1069" t="s">
        <v>1477</v>
      </c>
    </row>
    <row customHeight="1" ht="11.25">
      <c r="A33" s="1075" t="s">
        <v>1593</v>
      </c>
      <c r="O33" s="1075" t="s">
        <v>1251</v>
      </c>
      <c r="AX33" s="1121" t="s">
        <v>1594</v>
      </c>
      <c r="AZ33" s="1121" t="s">
        <v>453</v>
      </c>
      <c r="BE33" s="1121">
        <v>2031</v>
      </c>
      <c r="BJ33" s="1069" t="s">
        <v>1484</v>
      </c>
      <c r="BL33" s="1069" t="s">
        <v>1484</v>
      </c>
    </row>
    <row customHeight="1" ht="11.25">
      <c r="A34" s="1075" t="s">
        <v>1595</v>
      </c>
      <c r="O34" s="1075" t="s">
        <v>1286</v>
      </c>
      <c r="AX34" s="1121" t="s">
        <v>1596</v>
      </c>
      <c r="BE34" s="1121">
        <v>2032</v>
      </c>
      <c r="BJ34" s="1069" t="s">
        <v>1495</v>
      </c>
      <c r="BL34" s="1069" t="s">
        <v>1495</v>
      </c>
    </row>
    <row customHeight="1" ht="11.25">
      <c r="A35" s="1075" t="s">
        <v>1597</v>
      </c>
      <c r="O35" s="1075" t="s">
        <v>1319</v>
      </c>
      <c r="AX35" s="1121" t="s">
        <v>1598</v>
      </c>
      <c r="AZ35" s="1068" t="s">
        <v>1599</v>
      </c>
      <c r="BE35" s="1121">
        <v>2033</v>
      </c>
      <c r="BL35" s="1069" t="s">
        <v>1600</v>
      </c>
    </row>
    <row customHeight="1" ht="11.25">
      <c r="A36" s="1871" t="s">
        <v>1601</v>
      </c>
      <c r="D36" s="1112" t="s">
        <v>1602</v>
      </c>
      <c r="E36" s="1113" t="s">
        <v>812</v>
      </c>
      <c r="F36" s="1114" t="str">
        <f>INDEX(E37:E41,MATCH(TEMPLATE_SPHERE,F37:F41,0))</f>
        <v>теплоснабжения</v>
      </c>
      <c r="G36" s="1114" t="str">
        <f>INDEX(G37:G41,MATCH(TEMPLATE_SPHERE,F37:F41,0))</f>
        <v>теплоснабжение</v>
      </c>
      <c r="O36" s="1075" t="s">
        <v>1344</v>
      </c>
      <c r="AX36" s="1121" t="s">
        <v>1603</v>
      </c>
      <c r="AZ36" s="1121" t="s">
        <v>453</v>
      </c>
      <c r="BE36" s="1121">
        <v>2034</v>
      </c>
      <c r="BL36" s="1069" t="s">
        <v>1604</v>
      </c>
    </row>
    <row customHeight="1" ht="11.25">
      <c r="A37" s="1075" t="s">
        <v>1605</v>
      </c>
      <c r="E37" s="408" t="s">
        <v>1606</v>
      </c>
      <c r="F37" s="1115" t="s">
        <v>812</v>
      </c>
      <c r="G37" s="408" t="s">
        <v>1607</v>
      </c>
      <c r="O37" s="1075" t="s">
        <v>1363</v>
      </c>
      <c r="AX37" s="1121" t="s">
        <v>1608</v>
      </c>
      <c r="AZ37" s="1121" t="s">
        <v>1253</v>
      </c>
      <c r="BE37" s="1121">
        <v>2035</v>
      </c>
    </row>
    <row customHeight="1" ht="11.25">
      <c r="A38" s="1075" t="s">
        <v>1609</v>
      </c>
      <c r="E38" s="408" t="s">
        <v>1610</v>
      </c>
      <c r="F38" s="1116" t="s">
        <v>858</v>
      </c>
      <c r="G38" s="408" t="s">
        <v>1611</v>
      </c>
      <c r="O38" s="1075" t="s">
        <v>1380</v>
      </c>
      <c r="AX38" s="1121" t="s">
        <v>1612</v>
      </c>
      <c r="AZ38" s="1121" t="s">
        <v>1287</v>
      </c>
      <c r="BE38" s="1121">
        <v>2036</v>
      </c>
      <c r="BH38" s="1068" t="s">
        <v>1613</v>
      </c>
      <c r="BJ38" s="1068" t="s">
        <v>1614</v>
      </c>
      <c r="BL38" s="1068" t="s">
        <v>1615</v>
      </c>
      <c r="BN38" s="1068" t="s">
        <v>1616</v>
      </c>
    </row>
    <row customHeight="1" ht="11.25">
      <c r="A39" s="1075" t="s">
        <v>1617</v>
      </c>
      <c r="E39" s="408" t="s">
        <v>1618</v>
      </c>
      <c r="F39" s="1116" t="s">
        <v>911</v>
      </c>
      <c r="G39" s="408" t="s">
        <v>1619</v>
      </c>
      <c r="O39" s="1075" t="s">
        <v>1396</v>
      </c>
      <c r="AX39" s="1121" t="s">
        <v>1620</v>
      </c>
      <c r="AZ39" s="1121" t="s">
        <v>1320</v>
      </c>
      <c r="BE39" s="1121">
        <v>2037</v>
      </c>
      <c r="BH39" s="1069" t="s">
        <v>1621</v>
      </c>
      <c r="BJ39" s="1218" t="s">
        <v>1621</v>
      </c>
      <c r="BL39" s="1218" t="s">
        <v>1621</v>
      </c>
      <c r="BN39" s="1069" t="s">
        <v>1622</v>
      </c>
    </row>
    <row customHeight="1" ht="11.25">
      <c r="A40" s="1075" t="s">
        <v>1623</v>
      </c>
      <c r="E40" s="408" t="s">
        <v>1624</v>
      </c>
      <c r="F40" s="1116" t="s">
        <v>898</v>
      </c>
      <c r="G40" s="408" t="s">
        <v>1625</v>
      </c>
      <c r="O40" s="1075" t="s">
        <v>1412</v>
      </c>
      <c r="AX40" s="1121" t="s">
        <v>1626</v>
      </c>
      <c r="BE40" s="1121">
        <v>2038</v>
      </c>
      <c r="BH40" s="1069" t="s">
        <v>1627</v>
      </c>
      <c r="BJ40" s="1218" t="s">
        <v>1031</v>
      </c>
      <c r="BL40" s="1218" t="s">
        <v>1031</v>
      </c>
      <c r="BN40" s="1069" t="s">
        <v>1065</v>
      </c>
    </row>
    <row customHeight="1" ht="11.25">
      <c r="A41" s="1075" t="s">
        <v>1628</v>
      </c>
      <c r="E41" s="408" t="s">
        <v>1629</v>
      </c>
      <c r="F41" s="1116" t="s">
        <v>1630</v>
      </c>
      <c r="G41" s="408" t="s">
        <v>1629</v>
      </c>
      <c r="O41" s="1075" t="s">
        <v>1428</v>
      </c>
      <c r="AX41" s="1121" t="s">
        <v>1631</v>
      </c>
      <c r="AZ41" s="1068" t="s">
        <v>1632</v>
      </c>
      <c r="BE41" s="1121">
        <v>2039</v>
      </c>
      <c r="BH41" s="1069" t="s">
        <v>1633</v>
      </c>
      <c r="BJ41" s="1218" t="s">
        <v>1027</v>
      </c>
      <c r="BL41" s="1218" t="s">
        <v>1027</v>
      </c>
      <c r="BN41" s="1069" t="s">
        <v>1052</v>
      </c>
    </row>
    <row customHeight="1" ht="11.25">
      <c r="A42" s="1075" t="s">
        <v>1634</v>
      </c>
      <c r="AX42" s="1121" t="s">
        <v>1635</v>
      </c>
      <c r="AZ42" s="1121" t="s">
        <v>454</v>
      </c>
      <c r="BE42" s="1121">
        <v>2040</v>
      </c>
      <c r="BH42" s="1069" t="s">
        <v>1049</v>
      </c>
      <c r="BJ42" s="1218" t="s">
        <v>1029</v>
      </c>
      <c r="BL42" s="1218" t="s">
        <v>1029</v>
      </c>
      <c r="BN42" s="1069" t="s">
        <v>1636</v>
      </c>
    </row>
    <row customHeight="1" ht="11.25">
      <c r="A43" s="1075" t="s">
        <v>1637</v>
      </c>
      <c r="AX43" s="1121" t="s">
        <v>1638</v>
      </c>
      <c r="AZ43" s="1121" t="s">
        <v>1251</v>
      </c>
      <c r="BE43" s="1121">
        <v>2041</v>
      </c>
      <c r="BH43" s="1069" t="s">
        <v>1639</v>
      </c>
      <c r="BJ43" s="1218" t="s">
        <v>1633</v>
      </c>
      <c r="BL43" s="1218" t="s">
        <v>1633</v>
      </c>
      <c r="BN43" s="1069" t="s">
        <v>1640</v>
      </c>
    </row>
    <row customHeight="1" ht="11.25">
      <c r="A44" s="1075" t="s">
        <v>1641</v>
      </c>
      <c r="G44" s="1095">
        <f>YEAR(TODAY())</f>
        <v>2025</v>
      </c>
      <c r="I44" s="800" t="s">
        <v>1642</v>
      </c>
      <c r="J44" s="1090" t="s">
        <v>1643</v>
      </c>
      <c r="K44" s="1090" t="s">
        <v>1644</v>
      </c>
      <c r="AX44" s="1121" t="s">
        <v>1645</v>
      </c>
      <c r="AZ44" s="1121" t="s">
        <v>1286</v>
      </c>
      <c r="BE44" s="1121">
        <v>2042</v>
      </c>
      <c r="BH44" s="1069" t="s">
        <v>1646</v>
      </c>
      <c r="BJ44" s="1218" t="s">
        <v>1049</v>
      </c>
      <c r="BL44" s="1218" t="s">
        <v>1049</v>
      </c>
      <c r="BN44" s="1069" t="s">
        <v>1647</v>
      </c>
    </row>
    <row customHeight="1" ht="11.25">
      <c r="A45" s="1075" t="s">
        <v>1648</v>
      </c>
      <c r="D45" s="1112" t="s">
        <v>1649</v>
      </c>
      <c r="E45" s="1113" t="s">
        <v>1650</v>
      </c>
      <c r="F45" s="798" t="s">
        <v>1651</v>
      </c>
      <c r="G45" s="797" t="s">
        <v>1652</v>
      </c>
      <c r="H45" s="800" t="s">
        <v>1653</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1654</v>
      </c>
      <c r="AZ45" s="1121" t="s">
        <v>1319</v>
      </c>
      <c r="BE45" s="1121">
        <v>2043</v>
      </c>
      <c r="BH45" s="1069" t="s">
        <v>1655</v>
      </c>
      <c r="BJ45" s="1218" t="s">
        <v>1043</v>
      </c>
      <c r="BL45" s="1218" t="s">
        <v>1043</v>
      </c>
      <c r="BN45" s="1069" t="s">
        <v>1656</v>
      </c>
    </row>
    <row customHeight="1" ht="11.25">
      <c r="A46" s="1075" t="s">
        <v>1657</v>
      </c>
      <c r="E46" s="408" t="s">
        <v>26</v>
      </c>
      <c r="F46" s="1115" t="s">
        <v>1658</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1659</v>
      </c>
      <c r="AZ46" s="1121" t="s">
        <v>1344</v>
      </c>
      <c r="BE46" s="1121">
        <v>2044</v>
      </c>
      <c r="BH46" s="1069" t="s">
        <v>1052</v>
      </c>
      <c r="BJ46" s="1218" t="s">
        <v>1033</v>
      </c>
      <c r="BL46" s="1218" t="s">
        <v>1033</v>
      </c>
      <c r="BN46" s="1069" t="s">
        <v>1660</v>
      </c>
    </row>
    <row customHeight="1" ht="11.25">
      <c r="A47" s="1075" t="s">
        <v>1661</v>
      </c>
      <c r="E47" s="408" t="s">
        <v>33</v>
      </c>
      <c r="F47" s="1116" t="s">
        <v>1662</v>
      </c>
      <c r="G47" s="1117" t="str">
        <f>_xlfn.IFERROR(IF(f_year="","01.01."&amp;CURRENT_YEAR,IF(LEN(f_quart)=0,"01.01."&amp;f_year,IF(f_quart="I квартал","01.01."&amp;f_year,IF(f_quart="II квартал","01.04."&amp;f_year,(IF(f_quart="III квартал","01.07."&amp;f_year,"01.10."&amp;f_year)))))),"01.01."&amp;CURRENT_YEAR)</f>
        <v>01.01.2025</v>
      </c>
      <c r="H47" s="1117" t="str">
        <f>_xlfn.IFERROR(IF(f_year="","31.12."&amp;CURRENT_YEAR,IF(LEN(f_quart)=0,"31.12."&amp;f_year,IF(f_quart="I квартал","31.03."&amp;f_year,IF(f_quart="II квартал","30.06."&amp;f_year,(IF(f_quart="III квартал","30.09."&amp;f_year,"31.12."&amp;f_year)))))),"31.12."&amp;CURRENT_YEAR)</f>
        <v>31.12.2025</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1663</v>
      </c>
      <c r="AZ47" s="1121" t="s">
        <v>1363</v>
      </c>
      <c r="BE47" s="1121">
        <v>2045</v>
      </c>
      <c r="BH47" s="1069" t="s">
        <v>1636</v>
      </c>
      <c r="BJ47" s="1218" t="s">
        <v>1035</v>
      </c>
      <c r="BL47" s="1218" t="s">
        <v>1035</v>
      </c>
      <c r="BN47" s="1069" t="s">
        <v>1664</v>
      </c>
    </row>
    <row customHeight="1" ht="11.25">
      <c r="A48" s="1075" t="s">
        <v>1665</v>
      </c>
      <c r="E48" s="408" t="s">
        <v>1666</v>
      </c>
      <c r="F48" s="1116" t="s">
        <v>1667</v>
      </c>
      <c r="G48" s="1117" t="str">
        <f>_xlfn.IFERROR(IF(f_year="","01.01."&amp;CURRENT_YEAR,"01.01."&amp;f_year),"01.01."&amp;CURRENT_YEAR)</f>
        <v>01.01.2025</v>
      </c>
      <c r="H48" s="1117" t="str">
        <f>_xlfn.IFERROR(IF(f_year="","31.12."&amp;CURRENT_YEAR,"31.12."&amp;f_year),"31.12."&amp;CURRENT_YEAR)</f>
        <v>31.12.2025</v>
      </c>
      <c r="I48" s="1743">
        <f>IF(f_year="",TRUE,FALSE)</f>
        <v>1</v>
      </c>
      <c r="J48" s="1746" t="s">
        <v>1668</v>
      </c>
      <c r="K48" s="1747"/>
      <c r="AX48" s="1121" t="s">
        <v>1669</v>
      </c>
      <c r="AZ48" s="1121" t="s">
        <v>1380</v>
      </c>
      <c r="BE48" s="1121">
        <v>2046</v>
      </c>
      <c r="BH48" s="1069" t="s">
        <v>1640</v>
      </c>
      <c r="BJ48" s="1218" t="s">
        <v>1037</v>
      </c>
      <c r="BL48" s="1218" t="s">
        <v>1037</v>
      </c>
      <c r="BN48" s="1069" t="s">
        <v>1670</v>
      </c>
    </row>
    <row customHeight="1" ht="11.25">
      <c r="A49" s="1075" t="s">
        <v>1671</v>
      </c>
      <c r="E49" s="408" t="s">
        <v>1672</v>
      </c>
      <c r="F49" s="1116" t="s">
        <v>1673</v>
      </c>
      <c r="G49" s="1117" t="str">
        <f>_xlfn.IFERROR(IF(f_year="","01.01."&amp;CURRENT_YEAR,"01.01."&amp;f_year),"01.01."&amp;CURRENT_YEAR)</f>
        <v>01.01.2025</v>
      </c>
      <c r="H49" s="1117" t="str">
        <f>_xlfn.IFERROR(IF(f_year="","31.12."&amp;CURRENT_YEAR,"31.12."&amp;f_year),"31.12."&amp;CURRENT_YEAR)</f>
        <v>31.12.2025</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1674</v>
      </c>
      <c r="AZ49" s="1121" t="s">
        <v>1396</v>
      </c>
      <c r="BE49" s="1121">
        <v>2047</v>
      </c>
      <c r="BH49" s="1069" t="s">
        <v>1053</v>
      </c>
      <c r="BJ49" s="1218" t="s">
        <v>1039</v>
      </c>
      <c r="BL49" s="1218" t="s">
        <v>1039</v>
      </c>
    </row>
    <row customHeight="1" ht="11.25">
      <c r="A50" s="1075" t="s">
        <v>1675</v>
      </c>
      <c r="E50" s="408" t="s">
        <v>1676</v>
      </c>
      <c r="F50" s="1116" t="s">
        <v>1023</v>
      </c>
      <c r="G50" s="1117" t="str">
        <f>_xlfn.IFERROR(IF(f_year="","01.01."&amp;CURRENT_YEAR,"01.01."&amp;f_year),"01.01."&amp;CURRENT_YEAR)</f>
        <v>01.01.2025</v>
      </c>
      <c r="H50" s="1117" t="str">
        <f>_xlfn.IFERROR(IF(f_year="","31.12."&amp;CURRENT_YEAR,"31.12."&amp;f_year),"31.12."&amp;CURRENT_YEAR)</f>
        <v>31.12.2025</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1677</v>
      </c>
      <c r="AZ50" s="1121" t="s">
        <v>1412</v>
      </c>
      <c r="BE50" s="1121">
        <v>2048</v>
      </c>
      <c r="BH50" s="1069" t="s">
        <v>1647</v>
      </c>
      <c r="BJ50" s="1218" t="s">
        <v>1041</v>
      </c>
      <c r="BL50" s="1218" t="s">
        <v>1041</v>
      </c>
    </row>
    <row customHeight="1" ht="11.25">
      <c r="A51" s="1075" t="s">
        <v>1678</v>
      </c>
      <c r="E51" s="408" t="s">
        <v>1679</v>
      </c>
      <c r="F51" s="1116" t="s">
        <v>1680</v>
      </c>
      <c r="G51" s="1117" t="str">
        <f>_xlfn.IFERROR(IF(TITLE_PERIOD_START="","01.01."&amp;CURRENT_YEAR,"01.01."&amp;YEAR(TITLE_PERIOD_START)),"01.01."&amp;CURRENT_YEAR)</f>
        <v>01.01.2026</v>
      </c>
      <c r="H51" s="1117" t="str">
        <f>_xlfn.IFERROR(IF(TITLE_PERIOD_END="","31.12."&amp;CURRENT_YEAR,"31.12."&amp;YEAR(TITLE_PERIOD_END)),"31.12."&amp;CURRENT_YEAR)</f>
        <v>31.12.2030</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1681</v>
      </c>
      <c r="AZ51" s="1121" t="s">
        <v>1428</v>
      </c>
      <c r="BE51" s="1121">
        <v>2049</v>
      </c>
      <c r="BH51" s="1069" t="s">
        <v>1656</v>
      </c>
      <c r="BJ51" s="1218" t="s">
        <v>1682</v>
      </c>
      <c r="BL51" s="1218" t="s">
        <v>1682</v>
      </c>
    </row>
    <row customHeight="1" ht="11.25">
      <c r="A52" s="1075" t="s">
        <v>1683</v>
      </c>
      <c r="E52" s="408" t="s">
        <v>1684</v>
      </c>
      <c r="F52" s="1116" t="s">
        <v>1650</v>
      </c>
      <c r="G52" s="1117" t="str">
        <f>_xlfn.IFERROR(IF(TITLE_PERIOD_START="","01.01."&amp;CURRENT_YEAR,"01.01."&amp;YEAR(TITLE_PERIOD_START)),"01.01."&amp;CURRENT_YEAR)</f>
        <v>01.01.2026</v>
      </c>
      <c r="H52" s="1117" t="str">
        <f>_xlfn.IFERROR(IF(TITLE_PERIOD_END="","31.12."&amp;CURRENT_YEAR,"31.12."&amp;YEAR(TITLE_PERIOD_END)),"31.12."&amp;CURRENT_YEAR)</f>
        <v>31.12.2030</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1685</v>
      </c>
      <c r="AZ52" s="1121" t="s">
        <v>453</v>
      </c>
      <c r="BE52" s="1121">
        <v>2050</v>
      </c>
      <c r="BH52" s="1069" t="s">
        <v>1660</v>
      </c>
      <c r="BJ52" s="1218" t="s">
        <v>1052</v>
      </c>
      <c r="BL52" s="1218" t="s">
        <v>1052</v>
      </c>
    </row>
    <row customHeight="1" ht="11.25">
      <c r="A53" s="1075" t="s">
        <v>1686</v>
      </c>
      <c r="E53" s="408" t="s">
        <v>1687</v>
      </c>
      <c r="F53" s="1116" t="s">
        <v>1687</v>
      </c>
      <c r="G53" s="1117" t="str">
        <f>_xlfn.IFERROR(IF(f_year="","01.01."&amp;CURRENT_YEAR,"01.01."&amp;f_year),"01.01."&amp;CURRENT_YEAR)</f>
        <v>01.01.2025</v>
      </c>
      <c r="H53" s="1117" t="str">
        <f>_xlfn.IFERROR(IF(f_year="","31.12."&amp;CURRENT_YEAR,"31.12."&amp;f_year),"31.12."&amp;CURRENT_YEAR)</f>
        <v>31.12.2025</v>
      </c>
      <c r="I53" s="1743">
        <f>IF(AND(f_year="",TITLE_DATE_FIL=""),TRUE,FALSE)</f>
        <v>1</v>
      </c>
      <c r="J53" s="1746" t="s">
        <v>1688</v>
      </c>
      <c r="K53" s="1747"/>
      <c r="AX53" s="1121" t="s">
        <v>1689</v>
      </c>
      <c r="BE53" s="1121">
        <v>2051</v>
      </c>
      <c r="BH53" s="1069" t="s">
        <v>1664</v>
      </c>
      <c r="BJ53" s="1218" t="s">
        <v>1636</v>
      </c>
      <c r="BL53" s="1218" t="s">
        <v>1636</v>
      </c>
    </row>
    <row customHeight="1" ht="11.25">
      <c r="A54" s="1075" t="s">
        <v>1690</v>
      </c>
      <c r="AX54" s="1121" t="s">
        <v>1691</v>
      </c>
      <c r="AZ54" s="1068" t="s">
        <v>1692</v>
      </c>
      <c r="BE54" s="1121">
        <v>2052</v>
      </c>
      <c r="BH54" s="1069" t="s">
        <v>1670</v>
      </c>
      <c r="BJ54" s="1218" t="s">
        <v>1640</v>
      </c>
      <c r="BL54" s="1218" t="s">
        <v>1640</v>
      </c>
    </row>
    <row customHeight="1" ht="11.25">
      <c r="A55" s="1075" t="s">
        <v>1693</v>
      </c>
      <c r="AX55" s="1121" t="s">
        <v>1694</v>
      </c>
      <c r="AZ55" s="1121" t="s">
        <v>1227</v>
      </c>
      <c r="BE55" s="1121">
        <v>2053</v>
      </c>
      <c r="BH55" s="1071" t="s">
        <v>28</v>
      </c>
      <c r="BJ55" s="1218" t="s">
        <v>1053</v>
      </c>
      <c r="BL55" s="1218" t="s">
        <v>1053</v>
      </c>
    </row>
    <row customHeight="1" ht="11.25">
      <c r="A56" s="1075" t="s">
        <v>1695</v>
      </c>
      <c r="D56" s="1119" t="s">
        <v>1696</v>
      </c>
      <c r="E56" s="1096" t="s">
        <v>113</v>
      </c>
      <c r="F56" s="1075" t="s">
        <v>1697</v>
      </c>
      <c r="AX56" s="1121" t="s">
        <v>1698</v>
      </c>
      <c r="AZ56" s="1121" t="s">
        <v>1255</v>
      </c>
      <c r="BE56" s="1121">
        <v>2054</v>
      </c>
      <c r="BH56" s="1071" t="s">
        <v>28</v>
      </c>
      <c r="BJ56" s="1218" t="s">
        <v>1647</v>
      </c>
      <c r="BL56" s="1218" t="s">
        <v>1647</v>
      </c>
    </row>
    <row customHeight="1" ht="11.25">
      <c r="A57" s="1075" t="s">
        <v>1699</v>
      </c>
      <c r="D57" s="1119" t="s">
        <v>1700</v>
      </c>
      <c r="E57" s="1096" t="s">
        <v>113</v>
      </c>
      <c r="F57" s="1075" t="s">
        <v>1697</v>
      </c>
      <c r="AX57" s="1121" t="s">
        <v>1701</v>
      </c>
      <c r="AZ57" s="1121" t="s">
        <v>1289</v>
      </c>
      <c r="BE57" s="1121">
        <v>2055</v>
      </c>
      <c r="BJ57" s="1218" t="s">
        <v>1656</v>
      </c>
      <c r="BL57" s="1218" t="s">
        <v>1656</v>
      </c>
    </row>
    <row customHeight="1" ht="11.25">
      <c r="A58" s="1075" t="s">
        <v>1702</v>
      </c>
      <c r="D58" s="1119" t="s">
        <v>1703</v>
      </c>
      <c r="E58" s="1096" t="s">
        <v>113</v>
      </c>
      <c r="F58" s="1075" t="s">
        <v>1697</v>
      </c>
      <c r="AX58" s="1121" t="s">
        <v>1704</v>
      </c>
      <c r="BE58" s="1121">
        <v>2056</v>
      </c>
      <c r="BJ58" s="1218" t="s">
        <v>1660</v>
      </c>
      <c r="BL58" s="1218" t="s">
        <v>1660</v>
      </c>
    </row>
    <row customHeight="1" ht="11.25">
      <c r="A59" s="1075" t="s">
        <v>1705</v>
      </c>
      <c r="D59" s="1119" t="s">
        <v>133</v>
      </c>
      <c r="E59" s="1096" t="s">
        <v>1592</v>
      </c>
      <c r="F59" s="1075" t="s">
        <v>1706</v>
      </c>
      <c r="AX59" s="1121" t="s">
        <v>1707</v>
      </c>
      <c r="AZ59" s="1068" t="s">
        <v>1708</v>
      </c>
      <c r="BE59" s="1121">
        <v>2057</v>
      </c>
      <c r="BJ59" s="1218" t="s">
        <v>1664</v>
      </c>
      <c r="BL59" s="1218" t="s">
        <v>1664</v>
      </c>
    </row>
    <row customHeight="1" ht="11.25">
      <c r="A60" s="1075" t="s">
        <v>1709</v>
      </c>
      <c r="D60" s="1119" t="s">
        <v>1710</v>
      </c>
      <c r="E60" s="1096" t="s">
        <v>1592</v>
      </c>
      <c r="F60" s="1075" t="s">
        <v>1706</v>
      </c>
      <c r="AX60" s="1121" t="s">
        <v>1711</v>
      </c>
      <c r="AZ60" s="1121" t="s">
        <v>1228</v>
      </c>
      <c r="BE60" s="1121">
        <v>2058</v>
      </c>
      <c r="BJ60" s="1218" t="s">
        <v>1670</v>
      </c>
      <c r="BL60" s="1218" t="s">
        <v>1670</v>
      </c>
    </row>
    <row customHeight="1" ht="11.25">
      <c r="A61" s="1075" t="s">
        <v>1712</v>
      </c>
      <c r="D61" s="1119" t="s">
        <v>1713</v>
      </c>
      <c r="E61" s="1096" t="s">
        <v>1592</v>
      </c>
      <c r="F61" s="1075" t="s">
        <v>1706</v>
      </c>
      <c r="AX61" s="1121" t="s">
        <v>1714</v>
      </c>
      <c r="AZ61" s="1121" t="s">
        <v>1256</v>
      </c>
      <c r="BE61" s="1121">
        <v>2059</v>
      </c>
      <c r="BL61" s="1218" t="s">
        <v>1045</v>
      </c>
    </row>
    <row customHeight="1" ht="11.25">
      <c r="A62" s="1075" t="s">
        <v>1715</v>
      </c>
      <c r="D62" s="1119" t="s">
        <v>132</v>
      </c>
      <c r="E62" s="1096">
        <v>30</v>
      </c>
      <c r="F62" s="1075" t="s">
        <v>1706</v>
      </c>
      <c r="AZ62" s="1121" t="s">
        <v>1290</v>
      </c>
      <c r="BE62" s="1121">
        <v>2060</v>
      </c>
      <c r="BL62" s="1218" t="s">
        <v>1047</v>
      </c>
    </row>
    <row customHeight="1" ht="11.25">
      <c r="A63" s="1075" t="s">
        <v>1716</v>
      </c>
      <c r="D63" s="1119" t="s">
        <v>1717</v>
      </c>
      <c r="E63" s="1096">
        <v>30</v>
      </c>
      <c r="F63" s="1075" t="s">
        <v>1706</v>
      </c>
      <c r="AZ63" s="1121" t="s">
        <v>1322</v>
      </c>
      <c r="BE63" s="1121">
        <v>2061</v>
      </c>
    </row>
    <row customHeight="1" ht="11.25">
      <c r="A64" s="1075" t="s">
        <v>1718</v>
      </c>
      <c r="D64" s="1119" t="s">
        <v>1719</v>
      </c>
      <c r="E64" s="1096">
        <v>30</v>
      </c>
      <c r="F64" s="1075" t="s">
        <v>1706</v>
      </c>
      <c r="AZ64" s="1121" t="s">
        <v>1345</v>
      </c>
      <c r="BE64" s="1121">
        <v>2062</v>
      </c>
    </row>
    <row customHeight="1" ht="11.25">
      <c r="A65" s="1075" t="s">
        <v>1720</v>
      </c>
      <c r="D65" s="1075"/>
      <c r="BE65" s="1121">
        <v>2063</v>
      </c>
    </row>
    <row customHeight="1" ht="11.25">
      <c r="A66" s="1075" t="s">
        <v>1721</v>
      </c>
      <c r="AZ66" s="1068" t="s">
        <v>1722</v>
      </c>
      <c r="BE66" s="1121">
        <v>2064</v>
      </c>
    </row>
    <row customHeight="1" ht="11.25">
      <c r="A67" s="1075" t="s">
        <v>1723</v>
      </c>
      <c r="AZ67" s="1121" t="s">
        <v>1229</v>
      </c>
      <c r="BE67" s="1121">
        <v>2065</v>
      </c>
    </row>
    <row customHeight="1" ht="11.25">
      <c r="A68" s="1075" t="s">
        <v>1724</v>
      </c>
      <c r="AZ68" s="1121" t="s">
        <v>1257</v>
      </c>
      <c r="BE68" s="1121">
        <v>2066</v>
      </c>
      <c r="BH68" s="1068" t="s">
        <v>1725</v>
      </c>
      <c r="BJ68" s="1068" t="s">
        <v>1726</v>
      </c>
      <c r="BL68" s="1068" t="s">
        <v>1727</v>
      </c>
      <c r="BN68" s="1068" t="s">
        <v>1728</v>
      </c>
    </row>
    <row customHeight="1" ht="11.25">
      <c r="A69" s="1075" t="s">
        <v>1729</v>
      </c>
      <c r="AZ69" s="1121" t="s">
        <v>1291</v>
      </c>
      <c r="BE69" s="1121">
        <v>2067</v>
      </c>
      <c r="BH69" s="1069" t="s">
        <v>1730</v>
      </c>
      <c r="BI69" s="1118" t="s">
        <v>111</v>
      </c>
      <c r="BJ69" s="1069" t="s">
        <v>1731</v>
      </c>
      <c r="BK69" s="1118" t="s">
        <v>111</v>
      </c>
      <c r="BL69" s="1069" t="s">
        <v>1732</v>
      </c>
      <c r="BM69" s="1071" t="s">
        <v>111</v>
      </c>
      <c r="BN69" s="1069" t="s">
        <v>1733</v>
      </c>
    </row>
    <row customHeight="1" ht="11.25">
      <c r="A70" s="1075" t="s">
        <v>1734</v>
      </c>
      <c r="AZ70" s="1121" t="s">
        <v>1323</v>
      </c>
      <c r="BE70" s="1121">
        <v>2068</v>
      </c>
      <c r="BH70" s="1069" t="s">
        <v>1735</v>
      </c>
      <c r="BJ70" s="1069" t="s">
        <v>1736</v>
      </c>
      <c r="BL70" s="1069" t="s">
        <v>1737</v>
      </c>
      <c r="BN70" s="1069" t="s">
        <v>1738</v>
      </c>
    </row>
    <row customHeight="1" ht="11.25">
      <c r="A71" s="1075" t="s">
        <v>1739</v>
      </c>
      <c r="AZ71" s="1121" t="s">
        <v>1325</v>
      </c>
      <c r="BE71" s="1121">
        <v>2069</v>
      </c>
      <c r="BH71" s="1069" t="s">
        <v>1740</v>
      </c>
      <c r="BI71" s="1118" t="s">
        <v>92</v>
      </c>
      <c r="BJ71" s="1069" t="s">
        <v>1741</v>
      </c>
      <c r="BK71" s="1118" t="s">
        <v>92</v>
      </c>
      <c r="BL71" s="1069" t="s">
        <v>1742</v>
      </c>
      <c r="BM71" s="1071" t="s">
        <v>92</v>
      </c>
      <c r="BN71" s="1069" t="s">
        <v>1743</v>
      </c>
    </row>
    <row customHeight="1" ht="11.25">
      <c r="A72" s="1075" t="s">
        <v>1744</v>
      </c>
      <c r="AZ72" s="1121" t="s">
        <v>19</v>
      </c>
      <c r="BE72" s="1121">
        <v>2070</v>
      </c>
      <c r="BH72" s="1069" t="s">
        <v>1745</v>
      </c>
      <c r="BJ72" s="1069" t="s">
        <v>1745</v>
      </c>
      <c r="BL72" s="1069" t="s">
        <v>1745</v>
      </c>
      <c r="BN72" s="1069" t="s">
        <v>1746</v>
      </c>
    </row>
    <row customHeight="1" ht="11.25">
      <c r="A73" s="1075" t="s">
        <v>1747</v>
      </c>
      <c r="BH73" s="1069" t="s">
        <v>1748</v>
      </c>
      <c r="BI73" s="1118" t="s">
        <v>113</v>
      </c>
      <c r="BJ73" s="1069" t="s">
        <v>1749</v>
      </c>
      <c r="BK73" s="1118" t="s">
        <v>113</v>
      </c>
      <c r="BL73" s="1069" t="s">
        <v>1750</v>
      </c>
      <c r="BM73" s="1071" t="s">
        <v>113</v>
      </c>
      <c r="BN73" s="1069" t="s">
        <v>1751</v>
      </c>
    </row>
    <row customHeight="1" ht="11.25">
      <c r="A74" s="1075" t="s">
        <v>1752</v>
      </c>
      <c r="BH74" s="1069" t="s">
        <v>1753</v>
      </c>
      <c r="BJ74" s="1069" t="s">
        <v>1754</v>
      </c>
      <c r="BL74" s="1069" t="s">
        <v>1755</v>
      </c>
      <c r="BN74" s="1069" t="s">
        <v>1756</v>
      </c>
    </row>
    <row customHeight="1" ht="11.25">
      <c r="A75" s="1075" t="s">
        <v>1757</v>
      </c>
      <c r="AZ75" s="1068" t="s">
        <v>1758</v>
      </c>
      <c r="BH75" s="1069" t="s">
        <v>1759</v>
      </c>
      <c r="BJ75" s="1069" t="s">
        <v>1759</v>
      </c>
      <c r="BL75" s="1069" t="s">
        <v>1759</v>
      </c>
    </row>
    <row customHeight="1" ht="11.25">
      <c r="A76" s="1075" t="s">
        <v>1760</v>
      </c>
      <c r="AZ76" s="1121" t="s">
        <v>1238</v>
      </c>
      <c r="BH76" s="1069" t="s">
        <v>1761</v>
      </c>
      <c r="BJ76" s="1069" t="s">
        <v>1762</v>
      </c>
      <c r="BL76" s="1069" t="s">
        <v>1763</v>
      </c>
    </row>
    <row customHeight="1" ht="11.25">
      <c r="A77" s="1075" t="s">
        <v>1764</v>
      </c>
      <c r="AZ77" s="1121" t="s">
        <v>1267</v>
      </c>
    </row>
    <row customHeight="1" ht="11.25">
      <c r="A78" s="1075" t="s">
        <v>1765</v>
      </c>
      <c r="AZ78" s="1121" t="s">
        <v>1298</v>
      </c>
    </row>
    <row customHeight="1" ht="11.25">
      <c r="A79" s="1075" t="s">
        <v>1766</v>
      </c>
      <c r="AZ79" s="1121" t="s">
        <v>1329</v>
      </c>
      <c r="BH79" s="1068" t="s">
        <v>1767</v>
      </c>
      <c r="BJ79" s="1068" t="s">
        <v>1768</v>
      </c>
      <c r="BL79" s="1068" t="s">
        <v>1769</v>
      </c>
    </row>
    <row customHeight="1" ht="11.25">
      <c r="A80" s="1075" t="s">
        <v>16</v>
      </c>
      <c r="AZ80" s="1121" t="s">
        <v>1350</v>
      </c>
      <c r="BH80" s="1069" t="s">
        <v>1770</v>
      </c>
      <c r="BJ80" s="1069" t="s">
        <v>1771</v>
      </c>
      <c r="BL80" s="1069" t="s">
        <v>1772</v>
      </c>
    </row>
    <row customHeight="1" ht="11.25">
      <c r="A81" s="1075" t="s">
        <v>1773</v>
      </c>
      <c r="AZ81" s="1121" t="s">
        <v>1367</v>
      </c>
      <c r="BH81" s="1069" t="s">
        <v>1774</v>
      </c>
      <c r="BJ81" s="1069" t="s">
        <v>1775</v>
      </c>
      <c r="BL81" s="1069" t="s">
        <v>1776</v>
      </c>
    </row>
    <row customHeight="1" ht="11.25">
      <c r="A82" s="1075" t="s">
        <v>1777</v>
      </c>
      <c r="AZ82" s="1121" t="s">
        <v>1382</v>
      </c>
      <c r="BH82" s="1069" t="s">
        <v>1778</v>
      </c>
      <c r="BJ82" s="1069" t="s">
        <v>1779</v>
      </c>
      <c r="BL82" s="1069" t="s">
        <v>1780</v>
      </c>
    </row>
    <row customHeight="1" ht="11.25">
      <c r="A83" s="1075" t="s">
        <v>1781</v>
      </c>
      <c r="BH83" s="1069" t="s">
        <v>1782</v>
      </c>
      <c r="BJ83" s="1069" t="s">
        <v>1783</v>
      </c>
      <c r="BL83" s="1069" t="s">
        <v>1784</v>
      </c>
    </row>
    <row customHeight="1" ht="11.25">
      <c r="A84" s="1075" t="s">
        <v>1785</v>
      </c>
      <c r="AZ84" s="1068" t="s">
        <v>1786</v>
      </c>
    </row>
    <row customHeight="1" ht="11.25">
      <c r="A85" s="1871" t="s">
        <v>1787</v>
      </c>
      <c r="AZ85" s="1121" t="s">
        <v>1788</v>
      </c>
    </row>
    <row customHeight="1" ht="11.25">
      <c r="A86" s="1075" t="s">
        <v>1789</v>
      </c>
      <c r="AZ86" s="1121" t="s">
        <v>1790</v>
      </c>
      <c r="BH86" s="1068" t="s">
        <v>1791</v>
      </c>
      <c r="BJ86" s="1068" t="s">
        <v>1792</v>
      </c>
      <c r="BL86" s="1068" t="s">
        <v>1793</v>
      </c>
    </row>
    <row customHeight="1" ht="11.25">
      <c r="A87" s="1075" t="s">
        <v>1794</v>
      </c>
      <c r="AZ87" s="1121" t="s">
        <v>1795</v>
      </c>
      <c r="BH87" s="1069" t="s">
        <v>1796</v>
      </c>
      <c r="BJ87" s="1069" t="s">
        <v>1797</v>
      </c>
      <c r="BL87" s="1069" t="s">
        <v>1798</v>
      </c>
    </row>
    <row customHeight="1" ht="11.25">
      <c r="A88" s="1075" t="s">
        <v>1799</v>
      </c>
      <c r="AZ88" s="1607"/>
      <c r="BH88" s="1069" t="s">
        <v>1800</v>
      </c>
      <c r="BJ88" s="1069" t="s">
        <v>1801</v>
      </c>
      <c r="BL88" s="1069" t="s">
        <v>1802</v>
      </c>
    </row>
    <row customHeight="1" ht="11.25">
      <c r="A89" s="1075" t="s">
        <v>1803</v>
      </c>
      <c r="AZ89" s="1068" t="s">
        <v>1804</v>
      </c>
    </row>
    <row customHeight="1" ht="11.25">
      <c r="A90" s="1075" t="s">
        <v>1805</v>
      </c>
      <c r="AZ90" s="1121" t="s">
        <v>1023</v>
      </c>
    </row>
    <row customHeight="1" ht="11.25">
      <c r="A91" s="1075" t="s">
        <v>1806</v>
      </c>
      <c r="AZ91" s="1121" t="s">
        <v>1059</v>
      </c>
      <c r="BH91" s="1068" t="s">
        <v>1807</v>
      </c>
      <c r="BJ91" s="1068" t="s">
        <v>1808</v>
      </c>
      <c r="BL91" s="1068" t="s">
        <v>1809</v>
      </c>
    </row>
    <row customHeight="1" ht="11.25">
      <c r="AZ92" s="1121" t="s">
        <v>1810</v>
      </c>
      <c r="BH92" s="1069" t="s">
        <v>1811</v>
      </c>
      <c r="BJ92" s="1069" t="s">
        <v>1812</v>
      </c>
      <c r="BL92" s="1069" t="s">
        <v>1813</v>
      </c>
    </row>
    <row customHeight="1" ht="11.25">
      <c r="AZ93" s="1121" t="s">
        <v>1814</v>
      </c>
      <c r="BH93" s="1069" t="s">
        <v>1815</v>
      </c>
      <c r="BJ93" s="1069" t="s">
        <v>1816</v>
      </c>
      <c r="BL93" s="1069" t="s">
        <v>1817</v>
      </c>
    </row>
    <row customHeight="1" ht="11.25">
      <c r="AZ94" s="1121" t="s">
        <v>1818</v>
      </c>
    </row>
    <row r="96" customHeight="1" ht="11.25">
      <c r="AZ96" s="1068" t="s">
        <v>1819</v>
      </c>
      <c r="BH96" s="1068" t="s">
        <v>1820</v>
      </c>
      <c r="BJ96" s="1068" t="s">
        <v>1821</v>
      </c>
      <c r="BL96" s="1068" t="s">
        <v>1822</v>
      </c>
      <c r="BN96" s="1068" t="s">
        <v>1823</v>
      </c>
    </row>
    <row customHeight="1" ht="11.25">
      <c r="AZ97" s="1902" t="s">
        <v>1824</v>
      </c>
      <c r="BA97" s="1903" t="s">
        <v>1825</v>
      </c>
      <c r="BH97" s="1069" t="s">
        <v>1826</v>
      </c>
      <c r="BJ97" s="1069" t="s">
        <v>1827</v>
      </c>
      <c r="BL97" s="1069" t="s">
        <v>1828</v>
      </c>
      <c r="BN97" s="1069" t="s">
        <v>1829</v>
      </c>
    </row>
    <row customHeight="1" ht="11.25">
      <c r="AZ98" s="1902" t="s">
        <v>1830</v>
      </c>
      <c r="BA98" s="1903" t="s">
        <v>1831</v>
      </c>
      <c r="BH98" s="1069" t="s">
        <v>1832</v>
      </c>
      <c r="BJ98" s="1069" t="s">
        <v>1833</v>
      </c>
      <c r="BL98" s="1069" t="s">
        <v>1834</v>
      </c>
      <c r="BN98" s="1069" t="s">
        <v>1835</v>
      </c>
    </row>
    <row customHeight="1" ht="22.5">
      <c r="AZ99" s="1902" t="s">
        <v>1836</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1837</v>
      </c>
      <c r="BJ99" s="1069" t="s">
        <v>1838</v>
      </c>
      <c r="BL99" s="1069" t="s">
        <v>1839</v>
      </c>
      <c r="BN99" s="1069" t="s">
        <v>1840</v>
      </c>
    </row>
    <row customHeight="1" ht="22.5">
      <c r="AZ100" s="1902" t="s">
        <v>1841</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1428</v>
      </c>
      <c r="BL100" s="1069" t="s">
        <v>1428</v>
      </c>
      <c r="BN100" s="1069" t="s">
        <v>1842</v>
      </c>
    </row>
    <row customHeight="1" ht="22.5">
      <c r="AZ101" s="1902" t="s">
        <v>1843</v>
      </c>
      <c r="BA101" s="1903" t="s">
        <v>1844</v>
      </c>
      <c r="BN101" s="1069" t="s">
        <v>1845</v>
      </c>
    </row>
    <row customHeight="1" ht="22.5">
      <c r="AZ102" s="1902" t="s">
        <v>1846</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1847</v>
      </c>
    </row>
    <row customHeight="1" ht="11.25">
      <c r="AZ103" s="1902" t="s">
        <v>1848</v>
      </c>
      <c r="BA103" s="1903" t="s">
        <v>1849</v>
      </c>
      <c r="BN103" s="1069" t="s">
        <v>1850</v>
      </c>
    </row>
    <row customHeight="1" ht="11.25">
      <c r="BN104" s="1069" t="s">
        <v>1851</v>
      </c>
    </row>
    <row customHeight="1" ht="11.25">
      <c r="AZ105" s="1693" t="s">
        <v>1852</v>
      </c>
    </row>
    <row customHeight="1" ht="11.25">
      <c r="AZ106" s="1121" t="s">
        <v>1853</v>
      </c>
    </row>
    <row customHeight="1" ht="11.25">
      <c r="AZ107" s="1121" t="s">
        <v>1854</v>
      </c>
      <c r="BH107" s="1068" t="s">
        <v>1855</v>
      </c>
      <c r="BJ107" s="1068" t="s">
        <v>1856</v>
      </c>
      <c r="BL107" s="1068" t="s">
        <v>1857</v>
      </c>
      <c r="BN107" s="1068" t="s">
        <v>1858</v>
      </c>
    </row>
    <row customHeight="1" ht="11.25">
      <c r="AZ108" s="1121" t="s">
        <v>576</v>
      </c>
      <c r="BH108" s="1069" t="s">
        <v>1859</v>
      </c>
      <c r="BJ108" s="1069" t="s">
        <v>1860</v>
      </c>
      <c r="BL108" s="1069" t="s">
        <v>1514</v>
      </c>
      <c r="BN108" s="1069" t="s">
        <v>1861</v>
      </c>
    </row>
    <row customHeight="1" ht="11.25">
      <c r="BH109" s="1069" t="s">
        <v>1862</v>
      </c>
    </row>
    <row customHeight="1" ht="11.25">
      <c r="AZ110" s="1693" t="s">
        <v>1863</v>
      </c>
      <c r="BH110" s="1069" t="s">
        <v>1862</v>
      </c>
    </row>
    <row customHeight="1" ht="11.25">
      <c r="AZ111" s="1902" t="s">
        <v>1824</v>
      </c>
      <c r="BA111" s="1903" t="s">
        <v>1825</v>
      </c>
    </row>
    <row customHeight="1" ht="11.25">
      <c r="AZ112" s="1902" t="s">
        <v>1830</v>
      </c>
      <c r="BA112" s="1903" t="s">
        <v>1831</v>
      </c>
    </row>
    <row customHeight="1" ht="22.5">
      <c r="AZ113" s="1902" t="s">
        <v>1836</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1841</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1864</v>
      </c>
    </row>
    <row customHeight="1" ht="22.5">
      <c r="AZ115" s="1902" t="s">
        <v>1846</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453</v>
      </c>
    </row>
    <row customHeight="1" ht="11.25">
      <c r="AZ116" s="1902" t="s">
        <v>1848</v>
      </c>
      <c r="BA116" s="1903" t="s">
        <v>1849</v>
      </c>
      <c r="BH116" s="1069" t="s">
        <v>1253</v>
      </c>
    </row>
    <row customHeight="1" ht="11.25">
      <c r="BH117" s="1069" t="s">
        <v>1287</v>
      </c>
    </row>
    <row customHeight="1" ht="11.25">
      <c r="BH118" s="1069" t="s">
        <v>1320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6B8E93-87BE-C7B5-D7ED-0.07692E4E}"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305</v>
      </c>
      <c r="J1" s="456" t="s">
        <v>14</v>
      </c>
    </row>
    <row customHeight="1" ht="22.5" hidden="1">
      <c r="A2" s="503"/>
      <c r="B2" s="503"/>
      <c r="C2" s="1731" t="s">
        <v>451</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Тюменская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306</v>
      </c>
      <c r="E9" s="2206"/>
      <c r="F9" s="2206"/>
      <c r="G9" s="2209" t="s">
        <v>307</v>
      </c>
      <c r="J9" s="456">
        <v>11</v>
      </c>
    </row>
    <row customHeight="1" ht="11.549999999999999">
      <c r="A10" s="503"/>
      <c r="B10" s="503"/>
      <c r="C10" s="458"/>
      <c r="D10" s="1475" t="s">
        <v>90</v>
      </c>
      <c r="E10" s="1477" t="s">
        <v>308</v>
      </c>
      <c r="F10" s="1477" t="s">
        <v>309</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"УСТЭК"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1865</v>
      </c>
      <c r="F13" s="1522" t="s">
        <v>312</v>
      </c>
      <c r="G13" s="475"/>
      <c r="H13" s="1534"/>
      <c r="J13" s="456">
        <v>19</v>
      </c>
    </row>
    <row customHeight="1" ht="19.95">
      <c r="A14" s="503"/>
      <c r="B14" s="503"/>
      <c r="C14" s="458"/>
      <c r="D14" s="1524" t="s">
        <v>713</v>
      </c>
      <c r="E14" s="1525" t="s">
        <v>1866</v>
      </c>
      <c r="F14" s="1527"/>
      <c r="G14" s="1526" t="s">
        <v>1867</v>
      </c>
      <c r="H14" s="1534"/>
      <c r="J14" s="456">
        <v>19</v>
      </c>
    </row>
    <row customHeight="1" ht="19.95">
      <c r="A15" s="503"/>
      <c r="B15" s="503"/>
      <c r="C15" s="458"/>
      <c r="D15" s="1524" t="s">
        <v>313</v>
      </c>
      <c r="E15" s="1525" t="s">
        <v>1868</v>
      </c>
      <c r="F15" s="1527"/>
      <c r="G15" s="1526" t="s">
        <v>1869</v>
      </c>
      <c r="H15" s="1534"/>
      <c r="J15" s="456">
        <v>19</v>
      </c>
    </row>
    <row customHeight="1" ht="24">
      <c r="A16" s="503"/>
      <c r="B16" s="503"/>
      <c r="C16" s="458"/>
      <c r="D16" s="1524" t="s">
        <v>316</v>
      </c>
      <c r="E16" s="1523" t="s">
        <v>1870</v>
      </c>
      <c r="F16" s="1532"/>
      <c r="G16" s="475" t="s">
        <v>1871</v>
      </c>
      <c r="H16" s="1534"/>
      <c r="J16" s="456">
        <v>23</v>
      </c>
    </row>
    <row customHeight="1" ht="48.29999999999999">
      <c r="A17" s="503"/>
      <c r="B17" s="503"/>
      <c r="C17" s="458"/>
      <c r="D17" s="1521">
        <v>3</v>
      </c>
      <c r="E17" s="1528" t="s">
        <v>1872</v>
      </c>
      <c r="F17" s="1527"/>
      <c r="G17" s="475" t="s">
        <v>1873</v>
      </c>
      <c r="H17" s="1534"/>
      <c r="J17" s="456">
        <v>46</v>
      </c>
    </row>
    <row customHeight="1" ht="48.29999999999999">
      <c r="A18" s="1476">
        <v>1</v>
      </c>
      <c r="B18" s="503"/>
      <c r="C18" s="1478"/>
      <c r="D18" s="1521" t="s">
        <v>93</v>
      </c>
      <c r="E18" s="1528" t="s">
        <v>1874</v>
      </c>
      <c r="F18" s="1527"/>
      <c r="G18" s="475" t="s">
        <v>1873</v>
      </c>
      <c r="H18" s="1534"/>
      <c r="I18" s="853"/>
      <c r="J18" s="456">
        <v>46</v>
      </c>
    </row>
    <row customHeight="1" ht="23.25">
      <c r="A19" s="503"/>
      <c r="B19" s="503"/>
      <c r="C19" s="458"/>
      <c r="D19" s="1521" t="s">
        <v>113</v>
      </c>
      <c r="E19" s="1528" t="s">
        <v>1875</v>
      </c>
      <c r="F19" s="1522" t="s">
        <v>312</v>
      </c>
      <c r="G19" s="2472" t="s">
        <v>1876</v>
      </c>
      <c r="H19" s="476"/>
      <c r="J19" s="456">
        <v>22</v>
      </c>
    </row>
    <row s="1531" customFormat="1" customHeight="1" ht="5.25" hidden="1">
      <c r="A20" s="503"/>
      <c r="B20" s="503"/>
      <c r="C20" s="1530"/>
      <c r="D20" s="1529" t="s">
        <v>1120</v>
      </c>
      <c r="E20" s="1015"/>
      <c r="F20" s="1014"/>
      <c r="G20" s="2473"/>
      <c r="J20" s="1531">
        <v>0</v>
      </c>
    </row>
    <row customHeight="1" ht="15.75">
      <c r="A21" s="503"/>
      <c r="B21" s="503"/>
      <c r="C21" s="458"/>
      <c r="D21" s="468"/>
      <c r="E21" s="416" t="s">
        <v>345</v>
      </c>
      <c r="F21" s="470"/>
      <c r="G21" s="2474"/>
      <c r="H21" s="1534"/>
      <c r="J21" s="456">
        <v>15</v>
      </c>
    </row>
    <row s="502" customFormat="1" customHeight="1" ht="26.25">
      <c r="A22" s="503"/>
      <c r="B22" s="503"/>
      <c r="C22" s="503"/>
      <c r="D22" s="1521" t="s">
        <v>94</v>
      </c>
      <c r="E22" s="475" t="s">
        <v>1877</v>
      </c>
      <c r="F22" s="1527"/>
      <c r="G22" s="475" t="s">
        <v>1878</v>
      </c>
      <c r="H22" s="1533"/>
      <c r="J22" s="502">
        <v>25</v>
      </c>
    </row>
    <row s="502" customFormat="1" customHeight="1" ht="19.95">
      <c r="A23" s="503"/>
      <c r="B23" s="503"/>
      <c r="C23" s="503"/>
      <c r="D23" s="1521" t="s">
        <v>95</v>
      </c>
      <c r="E23" s="1528" t="s">
        <v>1879</v>
      </c>
      <c r="F23" s="1532"/>
      <c r="G23" s="475" t="s">
        <v>1880</v>
      </c>
      <c r="H23" s="1533"/>
      <c r="J23" s="502">
        <v>19</v>
      </c>
    </row>
    <row s="502" customFormat="1" customHeight="1" ht="144" hidden="1">
      <c r="A24" s="503"/>
      <c r="B24" s="503"/>
      <c r="C24" s="503"/>
      <c r="D24" s="1521" t="s">
        <v>114</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2F092E-3072-FE67-2F48-0.61B66713}"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1881</v>
      </c>
      <c r="G1" s="1632" t="s">
        <v>50</v>
      </c>
      <c r="H1" s="1632" t="s">
        <v>52</v>
      </c>
      <c r="IU1" s="1156" t="s">
        <v>14</v>
      </c>
    </row>
    <row s="1851" customFormat="1" customHeight="1" ht="22.5" hidden="1">
      <c r="A2" s="832"/>
      <c r="B2" s="1161">
        <v>1</v>
      </c>
      <c r="C2" s="1161"/>
      <c r="D2" s="1929" t="s">
        <v>451</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306</v>
      </c>
      <c r="F7" s="2103"/>
      <c r="G7" s="2103"/>
      <c r="H7" s="2103"/>
      <c r="I7" s="2103"/>
      <c r="J7" s="2475" t="s">
        <v>307</v>
      </c>
      <c r="K7" s="501"/>
      <c r="L7" s="501"/>
      <c r="M7" s="501"/>
      <c r="N7" s="501"/>
      <c r="O7" s="227"/>
      <c r="P7" s="501"/>
      <c r="Q7" s="226"/>
      <c r="R7" s="226"/>
      <c r="S7" s="226"/>
      <c r="T7" s="226"/>
      <c r="IU7" s="508">
        <v>14</v>
      </c>
    </row>
    <row s="1820" customFormat="1" customHeight="1" ht="21">
      <c r="A8" s="1156"/>
      <c r="B8" s="1161"/>
      <c r="C8" s="1156"/>
      <c r="D8" s="1496"/>
      <c r="E8" s="1549" t="s">
        <v>90</v>
      </c>
      <c r="F8" s="1541" t="s">
        <v>1881</v>
      </c>
      <c r="G8" s="1541" t="s">
        <v>50</v>
      </c>
      <c r="H8" s="1541" t="s">
        <v>52</v>
      </c>
      <c r="I8" s="1541" t="s">
        <v>1882</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1883</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CDBB6D-F482-CDE8-780D-0.41F6F0A3}"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451</v>
      </c>
      <c r="E2" s="1890"/>
      <c r="F2" s="1893" t="str">
        <f>IF(ROIV_INFO_NAME="","",ROIV_INFO_NAME)</f>
        <v>АО "УСТЭК"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306</v>
      </c>
      <c r="F7" s="2103"/>
      <c r="G7" s="2103"/>
      <c r="H7" s="2103"/>
      <c r="I7" s="2103"/>
      <c r="J7" s="2103"/>
      <c r="K7" s="2103"/>
      <c r="L7" s="2475" t="s">
        <v>307</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1884</v>
      </c>
      <c r="H9" s="1538" t="s">
        <v>1885</v>
      </c>
      <c r="I9" s="1538" t="s">
        <v>1886</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"УСТЭК"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1887</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0DE9D4-EBE4-A759-1BF1-0.F4343EC3}"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451</v>
      </c>
      <c r="E2" s="1905"/>
      <c r="F2" s="1907" t="str">
        <f>IF(ROIV_INFO_NAME="","",ROIV_INFO_NAME)</f>
        <v>АО "УСТЭК"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306</v>
      </c>
      <c r="F7" s="2103"/>
      <c r="G7" s="2103"/>
      <c r="H7" s="2103"/>
      <c r="I7" s="2103"/>
      <c r="J7" s="2103"/>
      <c r="K7" s="2103"/>
      <c r="L7" s="2475" t="s">
        <v>307</v>
      </c>
      <c r="M7" s="1625"/>
      <c r="N7" s="1625"/>
      <c r="O7" s="1625"/>
      <c r="P7" s="1625"/>
      <c r="Q7" s="1625"/>
      <c r="R7" s="1625"/>
      <c r="S7" s="226"/>
      <c r="T7" s="226"/>
      <c r="U7" s="226"/>
      <c r="V7" s="226"/>
      <c r="IW7" s="1610">
        <v>14</v>
      </c>
    </row>
    <row s="1820" customFormat="1" customHeight="1" ht="67.2">
      <c r="A8" s="1632"/>
      <c r="B8" s="1367"/>
      <c r="C8" s="1632"/>
      <c r="D8" s="1516"/>
      <c r="E8" s="2479" t="s">
        <v>90</v>
      </c>
      <c r="F8" s="2479" t="s">
        <v>1888</v>
      </c>
      <c r="G8" s="2481" t="s">
        <v>1889</v>
      </c>
      <c r="H8" s="2482"/>
      <c r="I8" s="2483"/>
      <c r="J8" s="2479" t="s">
        <v>1890</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1884</v>
      </c>
      <c r="H9" s="1895" t="s">
        <v>1885</v>
      </c>
      <c r="I9" s="1895" t="s">
        <v>1886</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"УСТЭК"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1887</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76C6B1-307F-C601-54D7-0.C00E6D2E}"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451</v>
      </c>
      <c r="E2" s="2128">
        <v>1</v>
      </c>
      <c r="F2" s="2304" t="str">
        <f>IF(region_name="","",region_name)</f>
        <v>Тюменская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1891</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451</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306</v>
      </c>
      <c r="F10" s="2128"/>
      <c r="G10" s="2128"/>
      <c r="H10" s="2128"/>
      <c r="I10" s="2128"/>
      <c r="J10" s="2128"/>
      <c r="K10" s="2128"/>
      <c r="L10" s="2128"/>
      <c r="M10" s="2102"/>
      <c r="N10" s="2479" t="s">
        <v>307</v>
      </c>
      <c r="O10" s="501"/>
      <c r="P10" s="501"/>
      <c r="Q10" s="508">
        <v>14</v>
      </c>
    </row>
    <row s="1820" customFormat="1" customHeight="1" ht="44.25">
      <c r="A11" s="1632"/>
      <c r="B11" s="1367"/>
      <c r="C11" s="1632"/>
      <c r="D11" s="1516"/>
      <c r="E11" s="2493" t="s">
        <v>90</v>
      </c>
      <c r="F11" s="2493" t="s">
        <v>310</v>
      </c>
      <c r="G11" s="2493" t="s">
        <v>1892</v>
      </c>
      <c r="H11" s="2493"/>
      <c r="I11" s="2493" t="s">
        <v>1893</v>
      </c>
      <c r="J11" s="2493"/>
      <c r="K11" s="2493"/>
      <c r="L11" s="2493" t="s">
        <v>1894</v>
      </c>
      <c r="M11" s="2481" t="s">
        <v>1895</v>
      </c>
      <c r="N11" s="2492"/>
      <c r="O11" s="1625"/>
      <c r="P11" s="1625"/>
      <c r="Q11" s="1610">
        <v>42</v>
      </c>
    </row>
    <row s="1820" customFormat="1" customHeight="1" ht="29.25">
      <c r="A12" s="1156"/>
      <c r="B12" s="1161"/>
      <c r="C12" s="1156"/>
      <c r="D12" s="1496"/>
      <c r="E12" s="2479"/>
      <c r="F12" s="2493"/>
      <c r="G12" s="1910" t="s">
        <v>1896</v>
      </c>
      <c r="H12" s="1910" t="s">
        <v>314</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Тюменская область</v>
      </c>
      <c r="G13" s="2488"/>
      <c r="H13" s="2495"/>
      <c r="I13" s="475"/>
      <c r="J13" s="1906">
        <v>1</v>
      </c>
      <c r="K13" s="1919"/>
      <c r="L13" s="1920"/>
      <c r="M13" s="1920"/>
      <c r="N13" s="2489" t="s">
        <v>1897</v>
      </c>
      <c r="O13" s="1536"/>
      <c r="P13" s="512"/>
      <c r="Q13" s="424">
        <v>22</v>
      </c>
    </row>
    <row s="1851" customFormat="1" customHeight="1" ht="23.25">
      <c r="A14" s="2100"/>
      <c r="B14" s="1161"/>
      <c r="C14" s="1161"/>
      <c r="D14" s="802"/>
      <c r="E14" s="2128"/>
      <c r="F14" s="2487"/>
      <c r="G14" s="2488"/>
      <c r="H14" s="2496"/>
      <c r="I14" s="422"/>
      <c r="J14" s="1501"/>
      <c r="K14" s="1501" t="s">
        <v>1891</v>
      </c>
      <c r="L14" s="1544"/>
      <c r="M14" s="1544"/>
      <c r="N14" s="2490"/>
      <c r="O14" s="1536"/>
      <c r="P14" s="512"/>
      <c r="Q14" s="424">
        <v>22</v>
      </c>
    </row>
    <row s="1851" customFormat="1" customHeight="1" ht="23.25">
      <c r="A15" s="2100"/>
      <c r="B15" s="1161"/>
      <c r="C15" s="413"/>
      <c r="D15" s="802"/>
      <c r="E15" s="422"/>
      <c r="F15" s="1501" t="s">
        <v>1883</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2CE261-0BB2-C8D4-D2D8-0.032FB31D}"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1898</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306</v>
      </c>
      <c r="E8" s="2210"/>
      <c r="F8" s="2210"/>
      <c r="G8" s="2210"/>
      <c r="H8" s="2210"/>
      <c r="I8" s="2210" t="s">
        <v>307</v>
      </c>
      <c r="M8" s="122">
        <v>14</v>
      </c>
    </row>
    <row customHeight="1" ht="29.25">
      <c r="D9" s="2210" t="s">
        <v>90</v>
      </c>
      <c r="E9" s="2210" t="s">
        <v>1899</v>
      </c>
      <c r="F9" s="2210"/>
      <c r="G9" s="2210"/>
      <c r="H9" s="2210"/>
      <c r="I9" s="2210"/>
      <c r="M9" s="122">
        <v>28</v>
      </c>
    </row>
    <row customHeight="1" ht="24">
      <c r="D10" s="2210"/>
      <c r="E10" s="128" t="s">
        <v>1900</v>
      </c>
      <c r="F10" s="128" t="s">
        <v>1901</v>
      </c>
      <c r="G10" s="128" t="s">
        <v>1902</v>
      </c>
      <c r="H10" s="128" t="s">
        <v>396</v>
      </c>
      <c r="I10" s="2210"/>
      <c r="M10" s="122">
        <v>23</v>
      </c>
    </row>
    <row customHeight="1" ht="12" hidden="1">
      <c r="D11" s="88" t="s">
        <v>111</v>
      </c>
      <c r="E11" s="88" t="s">
        <v>93</v>
      </c>
      <c r="F11" s="88" t="s">
        <v>113</v>
      </c>
      <c r="G11" s="88" t="s">
        <v>94</v>
      </c>
      <c r="H11" s="88" t="s">
        <v>95</v>
      </c>
      <c r="I11" s="88" t="s">
        <v>114</v>
      </c>
      <c r="M11" s="122">
        <v>0</v>
      </c>
    </row>
    <row s="1824" customFormat="1" customHeight="1" ht="26.25">
      <c r="A12" s="146" t="s">
        <v>92</v>
      </c>
      <c r="B12" s="126" t="s">
        <v>28</v>
      </c>
      <c r="C12" s="127"/>
      <c r="D12" s="129" t="s">
        <v>111</v>
      </c>
      <c r="E12" s="382"/>
      <c r="F12" s="382"/>
      <c r="G12" s="1735" t="s">
        <v>28</v>
      </c>
      <c r="H12" s="383"/>
      <c r="I12" s="2170" t="s">
        <v>1903</v>
      </c>
      <c r="K12" s="273"/>
      <c r="L12" s="274"/>
      <c r="M12" s="118">
        <v>25</v>
      </c>
    </row>
    <row customHeight="1" ht="15.75">
      <c r="A13" s="122"/>
      <c r="B13" s="122"/>
      <c r="C13" s="122"/>
      <c r="D13" s="110"/>
      <c r="E13" s="131" t="s">
        <v>473</v>
      </c>
      <c r="F13" s="130"/>
      <c r="G13" s="130"/>
      <c r="H13" s="215"/>
      <c r="I13" s="2172"/>
      <c r="M13" s="122">
        <v>15</v>
      </c>
    </row>
    <row customHeight="1" ht="3">
      <c r="A14" s="122"/>
      <c r="B14" s="122"/>
      <c r="C14" s="122"/>
      <c r="M14" s="122">
        <v>3</v>
      </c>
    </row>
    <row customHeight="1" ht="29.25">
      <c r="E15" s="2497" t="s">
        <v>1904</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924A65-86CF-CEF7-5864-0.0EBD1179}"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1905</v>
      </c>
      <c r="E7" s="2499"/>
      <c r="F7" s="268"/>
      <c r="J7" s="70">
        <v>22</v>
      </c>
    </row>
    <row customHeight="1" ht="3">
      <c r="C8" s="93"/>
      <c r="D8" s="71"/>
      <c r="E8" s="71"/>
      <c r="J8" s="70">
        <v>3</v>
      </c>
    </row>
    <row customHeight="1" ht="16.8">
      <c r="C9" s="93"/>
      <c r="D9" s="106" t="s">
        <v>90</v>
      </c>
      <c r="E9" s="261" t="s">
        <v>1906</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1907</v>
      </c>
      <c r="J13" s="70">
        <v>12</v>
      </c>
    </row>
    <row customHeight="1" ht="3">
      <c r="J14" s="70">
        <v>3</v>
      </c>
    </row>
    <row customHeight="1" ht="23.25">
      <c r="C15" s="138"/>
      <c r="D15" s="2500" t="s">
        <v>1908</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573375-EFD8-9FAD-F6AF-0.0C26A8E2}"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1909</v>
      </c>
      <c r="E7" s="2101"/>
      <c r="F7" s="268"/>
      <c r="M7" s="70">
        <v>22</v>
      </c>
    </row>
    <row customHeight="1" ht="3">
      <c r="C8" s="93"/>
      <c r="D8" s="71"/>
      <c r="E8" s="71"/>
      <c r="M8" s="70">
        <v>3</v>
      </c>
    </row>
    <row customHeight="1" ht="16.8">
      <c r="C9" s="93"/>
      <c r="D9" s="106" t="s">
        <v>90</v>
      </c>
      <c r="E9" s="109" t="s">
        <v>293</v>
      </c>
      <c r="M9" s="70">
        <v>16</v>
      </c>
    </row>
    <row customHeight="1" ht="12.75">
      <c r="C10" s="93"/>
      <c r="D10" s="88" t="s">
        <v>111</v>
      </c>
      <c r="E10" s="88" t="s">
        <v>112</v>
      </c>
      <c r="M10" s="70">
        <v>12</v>
      </c>
    </row>
    <row customHeight="1" ht="15" hidden="1">
      <c r="C11" s="93"/>
      <c r="D11" s="114">
        <v>0</v>
      </c>
      <c r="E11" s="150"/>
      <c r="M11" s="70">
        <v>0</v>
      </c>
    </row>
    <row customHeight="1" ht="14.699999999999998">
      <c r="C12" s="93"/>
      <c r="D12" s="110"/>
      <c r="E12" s="108" t="s">
        <v>1907</v>
      </c>
      <c r="M12" s="70">
        <v>14</v>
      </c>
    </row>
    <row customHeight="1" ht="14.25" hidden="1">
      <c r="A13" s="70" t="s">
        <v>84</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039E7D-6A58-CD04-04DA-0.70F3E825}"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285</v>
      </c>
      <c r="M2" s="1554" t="s">
        <v>286</v>
      </c>
      <c r="R2" s="1554" t="s">
        <v>287</v>
      </c>
      <c r="S2" s="1554" t="s">
        <v>286</v>
      </c>
      <c r="X2" s="1554" t="s">
        <v>285</v>
      </c>
      <c r="Y2" s="1554" t="s">
        <v>286</v>
      </c>
      <c r="AD2" s="1554" t="s">
        <v>285</v>
      </c>
      <c r="AE2" s="1554" t="s">
        <v>286</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288</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"УСТЭК"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107</v>
      </c>
      <c r="F8" s="2193" t="s">
        <v>124</v>
      </c>
      <c r="G8" s="2194"/>
      <c r="H8" s="2193" t="s">
        <v>90</v>
      </c>
      <c r="I8" s="2194"/>
      <c r="J8" s="2128" t="s">
        <v>125</v>
      </c>
      <c r="K8" s="1557"/>
      <c r="L8" s="2197" t="s">
        <v>289</v>
      </c>
      <c r="M8" s="2197"/>
      <c r="N8" s="2197"/>
      <c r="O8" s="2197"/>
      <c r="P8" s="2197"/>
      <c r="Q8" s="1558"/>
      <c r="R8" s="2097" t="s">
        <v>290</v>
      </c>
      <c r="S8" s="2198"/>
      <c r="T8" s="2198"/>
      <c r="U8" s="2198"/>
      <c r="V8" s="2198"/>
      <c r="W8" s="1558"/>
      <c r="X8" s="2199" t="s">
        <v>291</v>
      </c>
      <c r="Y8" s="2199"/>
      <c r="Z8" s="2199"/>
      <c r="AA8" s="2199"/>
      <c r="AB8" s="2199"/>
      <c r="AC8" s="1559"/>
      <c r="AD8" s="2128" t="s">
        <v>292</v>
      </c>
      <c r="AE8" s="2128"/>
      <c r="AF8" s="2128"/>
      <c r="AG8" s="2128"/>
      <c r="AH8" s="2102"/>
      <c r="AI8" s="2128" t="s">
        <v>293</v>
      </c>
      <c r="AJ8" s="1575"/>
      <c r="BM8" s="294">
        <v>32</v>
      </c>
    </row>
    <row customHeight="1" ht="23.25">
      <c r="D9" s="2128"/>
      <c r="E9" s="2128"/>
      <c r="F9" s="2176" t="s">
        <v>91</v>
      </c>
      <c r="G9" s="2176" t="s">
        <v>130</v>
      </c>
      <c r="H9" s="2195"/>
      <c r="I9" s="2196"/>
      <c r="J9" s="2102"/>
      <c r="K9" s="1560"/>
      <c r="L9" s="2128" t="s">
        <v>294</v>
      </c>
      <c r="M9" s="2102"/>
      <c r="N9" s="2193" t="s">
        <v>90</v>
      </c>
      <c r="O9" s="2194"/>
      <c r="P9" s="2128" t="s">
        <v>131</v>
      </c>
      <c r="Q9" s="1557"/>
      <c r="R9" s="2128" t="s">
        <v>294</v>
      </c>
      <c r="S9" s="2102"/>
      <c r="T9" s="2193" t="s">
        <v>90</v>
      </c>
      <c r="U9" s="2194"/>
      <c r="V9" s="2128" t="s">
        <v>131</v>
      </c>
      <c r="W9" s="1557"/>
      <c r="X9" s="2128" t="s">
        <v>294</v>
      </c>
      <c r="Y9" s="2102"/>
      <c r="Z9" s="2193" t="s">
        <v>90</v>
      </c>
      <c r="AA9" s="2194"/>
      <c r="AB9" s="2128" t="s">
        <v>295</v>
      </c>
      <c r="AC9" s="1557"/>
      <c r="AD9" s="2128" t="s">
        <v>294</v>
      </c>
      <c r="AE9" s="2102"/>
      <c r="AF9" s="2193" t="s">
        <v>90</v>
      </c>
      <c r="AG9" s="2194"/>
      <c r="AH9" s="2102" t="s">
        <v>295</v>
      </c>
      <c r="AI9" s="2128"/>
      <c r="AJ9" s="1575"/>
      <c r="BM9" s="294">
        <v>22</v>
      </c>
    </row>
    <row customHeight="1" ht="24">
      <c r="D10" s="2176"/>
      <c r="E10" s="2176"/>
      <c r="F10" s="2200"/>
      <c r="G10" s="2200"/>
      <c r="H10" s="2201"/>
      <c r="I10" s="2202"/>
      <c r="J10" s="2193"/>
      <c r="K10" s="1560"/>
      <c r="L10" s="1579" t="s">
        <v>296</v>
      </c>
      <c r="M10" s="1574" t="s">
        <v>297</v>
      </c>
      <c r="N10" s="2195"/>
      <c r="O10" s="2196"/>
      <c r="P10" s="2176"/>
      <c r="Q10" s="1557"/>
      <c r="R10" s="1579" t="s">
        <v>296</v>
      </c>
      <c r="S10" s="1574" t="s">
        <v>297</v>
      </c>
      <c r="T10" s="2195"/>
      <c r="U10" s="2196"/>
      <c r="V10" s="2176"/>
      <c r="W10" s="1557"/>
      <c r="X10" s="1579" t="s">
        <v>296</v>
      </c>
      <c r="Y10" s="1574" t="s">
        <v>297</v>
      </c>
      <c r="Z10" s="2195"/>
      <c r="AA10" s="2196"/>
      <c r="AB10" s="2176"/>
      <c r="AC10" s="1557"/>
      <c r="AD10" s="1579" t="s">
        <v>296</v>
      </c>
      <c r="AE10" s="1574" t="s">
        <v>297</v>
      </c>
      <c r="AF10" s="2195"/>
      <c r="AG10" s="2196"/>
      <c r="AH10" s="2193"/>
      <c r="AI10" s="2176"/>
      <c r="AJ10" s="1575"/>
      <c r="AK10" s="255" t="s">
        <v>298</v>
      </c>
      <c r="AL10" s="255" t="s">
        <v>132</v>
      </c>
      <c r="BM10" s="294">
        <v>23</v>
      </c>
    </row>
    <row customHeight="1" ht="15">
      <c r="D11" s="2184" t="s">
        <v>111</v>
      </c>
      <c r="E11" s="2180" t="s">
        <v>299</v>
      </c>
      <c r="F11" s="2180" t="s">
        <v>300</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112</v>
      </c>
      <c r="E17" s="2180" t="s">
        <v>299</v>
      </c>
      <c r="F17" s="2180" t="s">
        <v>301</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299</v>
      </c>
      <c r="F23" s="2180" t="s">
        <v>302</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299</v>
      </c>
      <c r="F29" s="2180" t="s">
        <v>303</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113</v>
      </c>
      <c r="E35" s="2180" t="s">
        <v>299</v>
      </c>
      <c r="F35" s="2180" t="s">
        <v>304</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A1619B-970E-92D3-6A7D-0.88781D1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1910</v>
      </c>
      <c r="C2" s="2501"/>
      <c r="D2" s="2501"/>
      <c r="E2" s="269"/>
      <c r="F2" s="90">
        <v>22</v>
      </c>
    </row>
    <row customHeight="1" ht="3">
      <c r="F3" s="90">
        <v>3</v>
      </c>
    </row>
    <row customHeight="1" ht="23.25">
      <c r="B4" s="2615" t="s">
        <v>1911</v>
      </c>
      <c r="C4" s="384" t="s">
        <v>1912</v>
      </c>
      <c r="D4" s="384" t="s">
        <v>1913</v>
      </c>
      <c r="F4" s="90">
        <v>22</v>
      </c>
    </row>
    <row customHeight="1" ht="11.25" hidden="1">
      <c r="A5" s="90" t="s">
        <v>84</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B967F4-AAF6-B3E6-7AA1-0.F411BB3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1914</v>
      </c>
    </row>
    <row r="4" s="265" customFormat="1" customHeight="1" ht="15">
      <c r="C4" s="1817"/>
      <c r="D4" s="114"/>
      <c r="E4" s="378"/>
    </row>
    <row r="6" s="1816" customFormat="1" customHeight="1" ht="17.25">
      <c r="A6" s="1816" t="s">
        <v>1915</v>
      </c>
    </row>
    <row r="8" s="265" customFormat="1" customHeight="1" ht="17.25">
      <c r="C8" s="1818"/>
      <c r="D8" s="114"/>
      <c r="E8" s="115"/>
    </row>
    <row r="11" s="1816" customFormat="1" customHeight="1" ht="17.25">
      <c r="A11" s="1816" t="s">
        <v>1916</v>
      </c>
    </row>
    <row r="13" s="1820" customFormat="1" customHeight="1" ht="15">
      <c r="A13" s="2218">
        <v>1</v>
      </c>
      <c r="B13" s="1161"/>
      <c r="C13" s="802" t="s">
        <v>451</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104</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1917</v>
      </c>
    </row>
    <row r="19" s="1851" customFormat="1" customHeight="1" ht="15">
      <c r="A19" s="1883"/>
      <c r="B19" s="1367">
        <v>1</v>
      </c>
      <c r="C19" s="1367"/>
      <c r="D19" s="801" t="s">
        <v>451</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1918</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451</v>
      </c>
      <c r="D23" s="2109" t="s">
        <v>111</v>
      </c>
      <c r="E23" s="2110"/>
      <c r="F23" s="2108" t="s">
        <v>19</v>
      </c>
      <c r="G23" s="2558"/>
      <c r="H23" s="2128">
        <v>1</v>
      </c>
      <c r="I23" s="2560" t="str">
        <f>IF(U23="","",INDEX(TERRITORY_MR_LIST,MATCH(U23,TERRITORY_LIST_ID,0)))</f>
        <v/>
      </c>
      <c r="J23" s="2108" t="s">
        <v>19</v>
      </c>
      <c r="K23" s="833"/>
      <c r="L23" s="1783" t="s">
        <v>111</v>
      </c>
      <c r="M23" s="604"/>
      <c r="N23" s="605"/>
      <c r="O23" s="605"/>
      <c r="P23" s="605"/>
      <c r="Q23" s="605"/>
      <c r="R23" s="605"/>
      <c r="S23" s="605"/>
      <c r="T23" s="605"/>
      <c r="U23" s="606"/>
      <c r="V23" s="605"/>
      <c r="W23" s="605"/>
      <c r="X23" s="596"/>
      <c r="Y23" s="596" t="s">
        <v>120</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121</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122</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1919</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451</v>
      </c>
      <c r="H29" s="2104">
        <v>1</v>
      </c>
      <c r="I29" s="2563" t="str">
        <f>IF(U29="","",INDEX(TERRITORY_MR_LIST,MATCH(U29,TERRITORY_LIST_ID,0)))</f>
        <v/>
      </c>
      <c r="J29" s="2108" t="s">
        <v>19</v>
      </c>
      <c r="K29" s="833"/>
      <c r="L29" s="1783" t="s">
        <v>111</v>
      </c>
      <c r="M29" s="604"/>
      <c r="N29" s="605"/>
      <c r="O29" s="605"/>
      <c r="P29" s="605"/>
      <c r="Q29" s="605"/>
      <c r="R29" s="605"/>
      <c r="S29" s="605"/>
      <c r="T29" s="605"/>
      <c r="U29" s="606"/>
      <c r="V29" s="605"/>
      <c r="W29" s="605"/>
      <c r="X29" s="596"/>
      <c r="Y29" s="596" t="s">
        <v>120</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121</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1920</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451</v>
      </c>
      <c r="L34" s="1730" t="s">
        <v>111</v>
      </c>
      <c r="M34" s="812"/>
      <c r="N34" s="813"/>
      <c r="O34" s="605"/>
      <c r="P34" s="605"/>
      <c r="Q34" s="605"/>
      <c r="R34" s="605"/>
      <c r="S34" s="605"/>
      <c r="T34" s="605"/>
      <c r="U34" s="606"/>
      <c r="V34" s="605"/>
      <c r="W34" s="605"/>
      <c r="X34" s="596"/>
      <c r="Y34" s="596" t="s">
        <v>120</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1921</v>
      </c>
    </row>
    <row customHeight="1" ht="11.25"/>
    <row s="456" customFormat="1" customHeight="1" ht="22.5">
      <c r="A39" s="1792"/>
      <c r="B39" s="458"/>
      <c r="C39" s="860"/>
      <c r="D39" s="441"/>
      <c r="E39" s="861"/>
      <c r="F39" s="1813"/>
      <c r="G39" s="1823"/>
      <c r="H39" s="476"/>
    </row>
    <row customHeight="1" ht="11.25"/>
    <row s="1816" customFormat="1" customHeight="1" ht="11.25">
      <c r="A41" s="1816" t="s">
        <v>1922</v>
      </c>
    </row>
    <row customHeight="1" ht="11.25"/>
    <row s="456" customFormat="1" customHeight="1" ht="22.5">
      <c r="A43" s="458"/>
      <c r="B43" s="458"/>
      <c r="C43" s="458"/>
      <c r="D43" s="441"/>
      <c r="E43" s="861"/>
      <c r="F43" s="862"/>
      <c r="G43" s="1823"/>
      <c r="H43" s="476"/>
    </row>
    <row customHeight="1" ht="11.25"/>
    <row s="1816" customFormat="1" customHeight="1" ht="11.25">
      <c r="A45" s="1816" t="s">
        <v>1923</v>
      </c>
    </row>
    <row customHeight="1" ht="11.25"/>
    <row s="456" customFormat="1" customHeight="1" ht="24">
      <c r="A47" s="2203" t="s">
        <v>319</v>
      </c>
      <c r="B47" s="503"/>
      <c r="C47" s="2214"/>
      <c r="D47" s="446" t="str">
        <f>A47</f>
        <v>5.1</v>
      </c>
      <c r="E47" s="443" t="s">
        <v>320</v>
      </c>
      <c r="F47" s="1977" t="s">
        <v>312</v>
      </c>
      <c r="G47" s="445" t="s">
        <v>321</v>
      </c>
      <c r="H47" s="476"/>
      <c r="I47" s="853"/>
    </row>
    <row s="456" customFormat="1" customHeight="1" ht="22.5">
      <c r="A48" s="2203"/>
      <c r="B48" s="503"/>
      <c r="C48" s="2214"/>
      <c r="D48" s="441" t="str">
        <f>D47&amp;".1"</f>
        <v>5.1.1</v>
      </c>
      <c r="E48" s="440" t="s">
        <v>322</v>
      </c>
      <c r="F48" s="1978" t="s">
        <v>28</v>
      </c>
      <c r="G48" s="475"/>
      <c r="H48" s="476"/>
      <c r="I48" s="853"/>
    </row>
    <row s="456" customFormat="1" customHeight="1" ht="22.5">
      <c r="A49" s="2203"/>
      <c r="B49" s="503"/>
      <c r="C49" s="2214"/>
      <c r="D49" s="441" t="str">
        <f>D47&amp;".2"</f>
        <v>5.1.2</v>
      </c>
      <c r="E49" s="440" t="s">
        <v>323</v>
      </c>
      <c r="F49" s="1733" t="s">
        <v>28</v>
      </c>
      <c r="G49" s="445" t="s">
        <v>324</v>
      </c>
      <c r="H49" s="476"/>
      <c r="I49" s="853"/>
    </row>
    <row s="456" customFormat="1" customHeight="1" ht="22.5">
      <c r="A50" s="2203"/>
      <c r="B50" s="503"/>
      <c r="C50" s="2214"/>
      <c r="D50" s="441" t="str">
        <f>D47&amp;".3"</f>
        <v>5.1.3</v>
      </c>
      <c r="E50" s="440" t="s">
        <v>325</v>
      </c>
      <c r="F50" s="1978" t="s">
        <v>28</v>
      </c>
      <c r="G50" s="475"/>
      <c r="H50" s="476"/>
      <c r="I50" s="853"/>
    </row>
    <row s="456" customFormat="1" customHeight="1" ht="22.5">
      <c r="A51" s="2203"/>
      <c r="B51" s="503"/>
      <c r="C51" s="2214"/>
      <c r="D51" s="441" t="str">
        <f>D47&amp;".4"</f>
        <v>5.1.4</v>
      </c>
      <c r="E51" s="440" t="s">
        <v>326</v>
      </c>
      <c r="F51" s="1978" t="s">
        <v>28</v>
      </c>
      <c r="G51" s="445" t="s">
        <v>327</v>
      </c>
      <c r="H51" s="476"/>
      <c r="I51" s="853"/>
    </row>
    <row r="54" s="1816" customFormat="1" customHeight="1" ht="17.25">
      <c r="A54" s="1816" t="s">
        <v>1924</v>
      </c>
    </row>
    <row r="56" s="1613" customFormat="1" customHeight="1" ht="18.75">
      <c r="A56" s="90"/>
      <c r="B56" s="1824"/>
      <c r="C56" s="1824"/>
      <c r="D56" s="1825"/>
      <c r="E56" s="1810"/>
      <c r="F56" s="869">
        <v>13</v>
      </c>
      <c r="G56" s="868"/>
      <c r="H56" s="794"/>
      <c r="I56" s="792"/>
      <c r="J56" s="521" t="s">
        <v>63</v>
      </c>
      <c r="K56" s="1826" t="s">
        <v>28</v>
      </c>
      <c r="L56" s="90"/>
      <c r="M56" s="1637"/>
      <c r="N56" s="1637"/>
      <c r="O56" s="1637"/>
      <c r="P56" s="517" t="s">
        <v>398</v>
      </c>
      <c r="Q56" s="517" t="s">
        <v>399</v>
      </c>
      <c r="R56" s="518" t="s">
        <v>400</v>
      </c>
      <c r="S56" s="1637" t="s">
        <v>401</v>
      </c>
      <c r="T56" s="1637"/>
      <c r="U56" s="1637"/>
      <c r="V56" s="1637"/>
    </row>
    <row r="58" s="1816" customFormat="1" customHeight="1" ht="11.25">
      <c r="A58" s="1816" t="s">
        <v>1925</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387</v>
      </c>
      <c r="AQ60" s="1625" t="s">
        <v>387</v>
      </c>
      <c r="AR60" s="1637"/>
      <c r="AS60" s="1637"/>
    </row>
    <row r="62" s="1816" customFormat="1" customHeight="1" ht="11.25">
      <c r="A62" s="1816" t="s">
        <v>1926</v>
      </c>
    </row>
    <row r="64" s="1824" customFormat="1" customHeight="1" ht="15">
      <c r="A64" s="146" t="s">
        <v>92</v>
      </c>
      <c r="B64" s="126" t="s">
        <v>28</v>
      </c>
      <c r="C64" s="1827"/>
      <c r="D64" s="129"/>
      <c r="E64" s="382"/>
      <c r="F64" s="382"/>
      <c r="G64" s="1804"/>
      <c r="H64" s="1826"/>
      <c r="I64" s="1805"/>
      <c r="K64" s="273"/>
      <c r="L64" s="274"/>
    </row>
    <row r="66" s="1816" customFormat="1" customHeight="1" ht="11.25">
      <c r="A66" s="1816" t="s">
        <v>1927</v>
      </c>
    </row>
    <row r="68" s="1636" customFormat="1" customHeight="1" ht="14.25">
      <c r="A68" s="344"/>
      <c r="B68" s="1161"/>
      <c r="C68" s="377"/>
      <c r="D68" s="1811"/>
      <c r="E68" s="887"/>
      <c r="F68" s="1826"/>
      <c r="G68" s="90"/>
      <c r="I68" s="1625"/>
      <c r="J68" s="1625"/>
    </row>
    <row r="70" s="1816" customFormat="1" customHeight="1" ht="11.25">
      <c r="A70" s="1816" t="s">
        <v>1928</v>
      </c>
    </row>
    <row r="72" s="1636" customFormat="1" customHeight="1" ht="27">
      <c r="A72" s="1167"/>
      <c r="B72" s="1167"/>
      <c r="C72" s="1167"/>
      <c r="D72" s="1161"/>
      <c r="E72" s="1828"/>
      <c r="F72" s="2582"/>
      <c r="G72" s="2583"/>
      <c r="H72" s="2584" t="s">
        <v>63</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63</v>
      </c>
      <c r="Z72" s="1809"/>
      <c r="AA72" s="1793">
        <v>1</v>
      </c>
      <c r="AB72" s="1243"/>
      <c r="AD72" s="1637" t="s">
        <v>1929</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1930</v>
      </c>
    </row>
    <row r="75" s="1816" customFormat="1" customHeight="1" ht="11.25">
      <c r="A75" s="1816" t="s">
        <v>1931</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1929</v>
      </c>
    </row>
    <row r="79" s="1816" customFormat="1" customHeight="1" ht="11.25">
      <c r="A79" s="1816" t="s">
        <v>1932</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382</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1933</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1934</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1935</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1936</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1937</v>
      </c>
    </row>
    <row r="101" s="1636" customFormat="1" customHeight="1" ht="11.25">
      <c r="A101" s="1167"/>
      <c r="B101" s="1167"/>
      <c r="C101" s="1167"/>
      <c r="D101" s="1161"/>
      <c r="E101" s="1171"/>
      <c r="F101" s="1830"/>
      <c r="G101" s="1831"/>
      <c r="H101" s="2516" t="s">
        <v>111</v>
      </c>
      <c r="I101" s="2517"/>
      <c r="J101" s="2486"/>
      <c r="K101" s="2518"/>
      <c r="L101" s="2108" t="s">
        <v>19</v>
      </c>
      <c r="M101" s="2109"/>
      <c r="N101" s="1987"/>
      <c r="O101" s="1178" t="s">
        <v>382</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1935</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1938</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1939</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1940</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1941</v>
      </c>
    </row>
    <row r="115" s="1851" customFormat="1" customHeight="1" ht="15">
      <c r="A115" s="624"/>
      <c r="B115" s="625"/>
      <c r="C115" s="625"/>
      <c r="D115" s="2579" t="s">
        <v>111</v>
      </c>
      <c r="E115" s="2378" t="s">
        <v>107</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614</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569</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570</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615</v>
      </c>
      <c r="F118" s="2377"/>
      <c r="G118" s="2377"/>
      <c r="H118" s="2377"/>
      <c r="I118" s="2377"/>
      <c r="J118" s="2377"/>
      <c r="K118" s="2377"/>
      <c r="L118" s="2377"/>
      <c r="M118" s="2377"/>
      <c r="N118" s="2377"/>
      <c r="O118" s="2377"/>
      <c r="P118" s="2377"/>
      <c r="Q118" s="559">
        <f>SUMIF(T119:T120,"i",Q119:Q120)</f>
        <v>0</v>
      </c>
      <c r="R118" s="1018"/>
      <c r="S118" s="1799" t="s">
        <v>616</v>
      </c>
      <c r="T118" s="718" t="s">
        <v>617</v>
      </c>
      <c r="U118" s="2375">
        <v>1</v>
      </c>
      <c r="V118" s="2375" t="s">
        <v>580</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1942</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618</v>
      </c>
      <c r="F121" s="2377"/>
      <c r="G121" s="2377"/>
      <c r="H121" s="2377"/>
      <c r="I121" s="2377"/>
      <c r="J121" s="2377"/>
      <c r="K121" s="2377"/>
      <c r="L121" s="2377"/>
      <c r="M121" s="2377"/>
      <c r="N121" s="2377"/>
      <c r="O121" s="2377"/>
      <c r="P121" s="2377"/>
      <c r="Q121" s="559">
        <f>SUMIF(T122:T123,"i",Q122:Q123)</f>
        <v>0</v>
      </c>
      <c r="R121" s="1018"/>
      <c r="S121" s="1799" t="s">
        <v>619</v>
      </c>
      <c r="T121" s="718" t="s">
        <v>617</v>
      </c>
      <c r="U121" s="2375">
        <v>1</v>
      </c>
      <c r="V121" s="2375" t="s">
        <v>580</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1942</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1943</v>
      </c>
    </row>
    <row r="127" s="1851" customFormat="1" customHeight="1" ht="15">
      <c r="A127" s="624"/>
      <c r="B127" s="625"/>
      <c r="C127" s="625"/>
      <c r="D127" s="2579" t="s">
        <v>111</v>
      </c>
      <c r="E127" s="2378" t="s">
        <v>107</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614</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569</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570</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615</v>
      </c>
      <c r="F130" s="2377"/>
      <c r="G130" s="2377"/>
      <c r="H130" s="2377"/>
      <c r="I130" s="2377"/>
      <c r="J130" s="2377"/>
      <c r="K130" s="2377"/>
      <c r="L130" s="2377"/>
      <c r="M130" s="2377"/>
      <c r="N130" s="2377"/>
      <c r="O130" s="2377"/>
      <c r="P130" s="2377"/>
      <c r="Q130" s="559">
        <f>SUMIF(T131:T132,"i",Q131:Q132)</f>
        <v>0</v>
      </c>
      <c r="R130" s="1018"/>
      <c r="S130" s="1799" t="s">
        <v>616</v>
      </c>
      <c r="T130" s="718" t="s">
        <v>617</v>
      </c>
      <c r="U130" s="2375">
        <v>1</v>
      </c>
      <c r="V130" s="2375" t="s">
        <v>580</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1942</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617</v>
      </c>
      <c r="U133" s="2375">
        <v>1</v>
      </c>
      <c r="V133" s="2375" t="s">
        <v>580</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1944</v>
      </c>
    </row>
    <row r="139" s="1851" customFormat="1" customHeight="1" ht="45">
      <c r="A139" s="1807"/>
      <c r="B139" s="1161"/>
      <c r="C139" s="413"/>
      <c r="D139" s="90"/>
      <c r="E139" s="2573"/>
      <c r="F139" s="2109" t="s">
        <v>111</v>
      </c>
      <c r="G139" s="2576" t="s">
        <v>28</v>
      </c>
      <c r="H139" s="290"/>
      <c r="I139" s="638" t="s">
        <v>111</v>
      </c>
      <c r="J139" s="1808" t="s">
        <v>1945</v>
      </c>
      <c r="K139" s="639" t="s">
        <v>551</v>
      </c>
      <c r="L139" s="2225" t="s">
        <v>551</v>
      </c>
      <c r="M139" s="2578"/>
      <c r="N139" s="639" t="s">
        <v>551</v>
      </c>
      <c r="O139" s="639" t="s">
        <v>551</v>
      </c>
      <c r="P139" s="639" t="s">
        <v>551</v>
      </c>
      <c r="Q139" s="640">
        <f>SUM(Q140:Q142)</f>
        <v>0</v>
      </c>
      <c r="R139" s="640">
        <f>IF(R136=0,0,(Q136/R136)*100)</f>
        <v>0</v>
      </c>
      <c r="S139" s="2180"/>
      <c r="T139" s="718" t="s">
        <v>617</v>
      </c>
      <c r="U139" s="90"/>
      <c r="V139" s="90"/>
      <c r="AC139" s="90"/>
    </row>
    <row s="1851" customFormat="1" customHeight="1" ht="11.25">
      <c r="A140" s="1807"/>
      <c r="B140" s="1161"/>
      <c r="C140" s="413"/>
      <c r="D140" s="90"/>
      <c r="E140" s="2574"/>
      <c r="F140" s="2109"/>
      <c r="G140" s="2576"/>
      <c r="H140" s="2128"/>
      <c r="I140" s="2516" t="s">
        <v>1026</v>
      </c>
      <c r="J140" s="2570"/>
      <c r="K140" s="2571"/>
      <c r="L140" s="641"/>
      <c r="M140" s="642" t="s">
        <v>111</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1946</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1947</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1026</v>
      </c>
      <c r="J147" s="2570"/>
      <c r="K147" s="2571"/>
      <c r="L147" s="641"/>
      <c r="M147" s="642" t="s">
        <v>111</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1946</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111</v>
      </c>
      <c r="N150" s="1796"/>
      <c r="O150" s="643"/>
      <c r="P150" s="644"/>
      <c r="Q150" s="643"/>
      <c r="R150" s="645">
        <v>0</v>
      </c>
      <c r="S150" s="90"/>
      <c r="T150" s="718"/>
      <c r="U150" s="90"/>
      <c r="V150" s="90"/>
      <c r="AC150" s="90"/>
    </row>
    <row r="152" s="1816" customFormat="1" customHeight="1" ht="17.25">
      <c r="A152" s="1816" t="s">
        <v>1948</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63</v>
      </c>
      <c r="L154" s="2109"/>
      <c r="M154" s="2109" t="s">
        <v>111</v>
      </c>
      <c r="N154" s="2505" t="str">
        <f>IF(Z154="","",INDEX(TERRITORY_MR_LIST,MATCH(Z154,TERRITORY_LIST_ID,0)))</f>
        <v/>
      </c>
      <c r="O154" s="2186" t="s">
        <v>63</v>
      </c>
      <c r="P154" s="2109"/>
      <c r="Q154" s="2109" t="s">
        <v>111</v>
      </c>
      <c r="R154" s="2503" t="s">
        <v>28</v>
      </c>
      <c r="S154" s="2108" t="s">
        <v>63</v>
      </c>
      <c r="T154" s="1812"/>
      <c r="U154" s="1812" t="s">
        <v>111</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170</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171</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172</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173</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63</v>
      </c>
      <c r="L160" s="2109"/>
      <c r="M160" s="2109" t="s">
        <v>111</v>
      </c>
      <c r="N160" s="2505" t="str">
        <f>IF(Z160="","",INDEX(TERRITORY_MR_LIST,MATCH(Z160,TERRITORY_LIST_ID,0)))</f>
        <v/>
      </c>
      <c r="O160" s="2186" t="s">
        <v>63</v>
      </c>
      <c r="P160" s="2109"/>
      <c r="Q160" s="2109" t="s">
        <v>111</v>
      </c>
      <c r="R160" s="2503" t="s">
        <v>28</v>
      </c>
      <c r="S160" s="2108" t="s">
        <v>63</v>
      </c>
      <c r="T160" s="1812"/>
      <c r="U160" s="1812" t="s">
        <v>111</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170</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171</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172</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111</v>
      </c>
      <c r="N165" s="2505" t="str">
        <f>IF(Z165="","",INDEX(TERRITORY_MR_LIST,MATCH(Z165,TERRITORY_LIST_ID,0)))</f>
        <v/>
      </c>
      <c r="O165" s="2186" t="s">
        <v>63</v>
      </c>
      <c r="P165" s="2109"/>
      <c r="Q165" s="2109" t="s">
        <v>111</v>
      </c>
      <c r="R165" s="2503" t="s">
        <v>28</v>
      </c>
      <c r="S165" s="2108" t="s">
        <v>63</v>
      </c>
      <c r="T165" s="1812"/>
      <c r="U165" s="1812" t="s">
        <v>111</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170</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171</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111</v>
      </c>
      <c r="R169" s="2503" t="s">
        <v>28</v>
      </c>
      <c r="S169" s="2108" t="s">
        <v>63</v>
      </c>
      <c r="T169" s="1812"/>
      <c r="U169" s="1812" t="s">
        <v>111</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170</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111</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1949</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63</v>
      </c>
      <c r="L176" s="2109"/>
      <c r="M176" s="2109" t="s">
        <v>111</v>
      </c>
      <c r="N176" s="2505" t="str">
        <f>IF(Z176="","",INDEX(TERRITORY_MR_LIST,MATCH(Z176,TERRITORY_LIST_ID,0)))</f>
        <v/>
      </c>
      <c r="O176" s="2186" t="s">
        <v>63</v>
      </c>
      <c r="P176" s="2109"/>
      <c r="Q176" s="2109" t="s">
        <v>111</v>
      </c>
      <c r="R176" s="2503" t="s">
        <v>28</v>
      </c>
      <c r="S176" s="2407" t="s">
        <v>19</v>
      </c>
      <c r="T176" s="1803"/>
      <c r="U176" s="1803" t="s">
        <v>111</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171</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172</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173</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63</v>
      </c>
      <c r="L182" s="2109"/>
      <c r="M182" s="2109" t="s">
        <v>111</v>
      </c>
      <c r="N182" s="2505" t="str">
        <f>IF(Z182="","",INDEX(TERRITORY_MR_LIST,MATCH(Z182,TERRITORY_LIST_ID,0)))</f>
        <v/>
      </c>
      <c r="O182" s="2186" t="s">
        <v>63</v>
      </c>
      <c r="P182" s="2109"/>
      <c r="Q182" s="2109" t="s">
        <v>111</v>
      </c>
      <c r="R182" s="2503" t="s">
        <v>28</v>
      </c>
      <c r="S182" s="2407" t="s">
        <v>19</v>
      </c>
      <c r="T182" s="1803"/>
      <c r="U182" s="1803" t="s">
        <v>111</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171</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172</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111</v>
      </c>
      <c r="N187" s="2505" t="str">
        <f>IF(Z187="","",INDEX(TERRITORY_MR_LIST,MATCH(Z187,TERRITORY_LIST_ID,0)))</f>
        <v/>
      </c>
      <c r="O187" s="2186" t="s">
        <v>63</v>
      </c>
      <c r="P187" s="2109"/>
      <c r="Q187" s="2109" t="s">
        <v>111</v>
      </c>
      <c r="R187" s="2503" t="s">
        <v>28</v>
      </c>
      <c r="S187" s="2407" t="s">
        <v>19</v>
      </c>
      <c r="T187" s="1803"/>
      <c r="U187" s="1803" t="s">
        <v>111</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171</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111</v>
      </c>
      <c r="R191" s="2503" t="s">
        <v>28</v>
      </c>
      <c r="S191" s="2407" t="s">
        <v>19</v>
      </c>
      <c r="T191" s="1803"/>
      <c r="U191" s="1803" t="s">
        <v>111</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1950</v>
      </c>
    </row>
    <row customHeight="1" ht="17.25">
      <c r="G201" s="1840"/>
      <c r="H201" s="1840"/>
      <c r="I201" s="1840"/>
      <c r="M201" s="1836"/>
    </row>
    <row s="1851" customFormat="1" customHeight="1" ht="15">
      <c r="D202" s="2524"/>
      <c r="E202" s="2200"/>
      <c r="F202" s="2200"/>
      <c r="G202" s="2186"/>
      <c r="H202" s="1565"/>
      <c r="I202" s="2528">
        <v>1</v>
      </c>
      <c r="J202" s="2502"/>
      <c r="K202" s="1580"/>
      <c r="L202" s="2186" t="s">
        <v>63</v>
      </c>
      <c r="M202" s="2186" t="s">
        <v>63</v>
      </c>
      <c r="N202" s="1565"/>
      <c r="O202" s="2109" t="s">
        <v>111</v>
      </c>
      <c r="P202" s="2518"/>
      <c r="Q202" s="1581"/>
      <c r="R202" s="2186" t="s">
        <v>63</v>
      </c>
      <c r="S202" s="2186" t="s">
        <v>63</v>
      </c>
      <c r="T202" s="1856"/>
      <c r="U202" s="2109" t="s">
        <v>111</v>
      </c>
      <c r="V202" s="2525" t="str">
        <f>IF(AK202="","",INDEX(TERRITORY_MR_LIST,MATCH(AK202,TERRITORY_LIST_ID,0)))</f>
        <v/>
      </c>
      <c r="W202" s="1582"/>
      <c r="X202" s="2186" t="s">
        <v>63</v>
      </c>
      <c r="Y202" s="2186" t="s">
        <v>19</v>
      </c>
      <c r="Z202" s="1565"/>
      <c r="AA202" s="2109" t="s">
        <v>111</v>
      </c>
      <c r="AB202" s="2527"/>
      <c r="AC202" s="1583"/>
      <c r="AD202" s="2186" t="s">
        <v>63</v>
      </c>
      <c r="AE202" s="2186" t="s">
        <v>19</v>
      </c>
      <c r="AF202" s="1563"/>
      <c r="AG202" s="1812" t="s">
        <v>111</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1951</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1952</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105</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1953</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173</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4B1DF2-8407-98A3-436F-0.6128FA95}"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1954</v>
      </c>
      <c r="B1" s="847"/>
      <c r="C1" s="983" t="s">
        <v>1955</v>
      </c>
      <c r="D1" s="981" t="s">
        <v>812</v>
      </c>
      <c r="E1" s="981" t="s">
        <v>858</v>
      </c>
      <c r="F1" s="981" t="s">
        <v>911</v>
      </c>
      <c r="G1" s="981" t="s">
        <v>898</v>
      </c>
      <c r="H1" s="981" t="s">
        <v>1630</v>
      </c>
    </row>
    <row customHeight="1" ht="9">
      <c r="A2" s="984" t="s">
        <v>1956</v>
      </c>
      <c r="B2" s="984"/>
      <c r="C2" s="985" t="str">
        <f>INDEX(TEMPLATE_NUMBER_FORM_LIST,MATCH(TEMPLATE_SPHERE,TEMPLATE_SPHERE_LIST,0))</f>
        <v>16</v>
      </c>
      <c r="D2" s="984" t="s">
        <v>1479</v>
      </c>
      <c r="E2" s="984" t="s">
        <v>151</v>
      </c>
      <c r="F2" s="986" t="s">
        <v>151</v>
      </c>
      <c r="G2" s="984" t="s">
        <v>151</v>
      </c>
      <c r="H2" s="987"/>
    </row>
    <row customHeight="1" ht="63">
      <c r="A3" s="847"/>
      <c r="B3" s="847" t="s">
        <v>111</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1957</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1958</v>
      </c>
      <c r="B4" s="847" t="s">
        <v>112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1959</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1960</v>
      </c>
    </row>
    <row customHeight="1" ht="117">
      <c r="A5" s="847" t="s">
        <v>1961</v>
      </c>
      <c r="B5" s="847" t="s">
        <v>92</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1962</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1963</v>
      </c>
    </row>
    <row customHeight="1" ht="90">
      <c r="A6" s="847" t="s">
        <v>1964</v>
      </c>
      <c r="B6" s="847" t="s">
        <v>93</v>
      </c>
      <c r="C6" s="985"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1965</v>
      </c>
      <c r="B7" s="847" t="s">
        <v>113</v>
      </c>
      <c r="C7" s="985" t="str">
        <f>IF(TEMPLATE_SPHERE="HEAT",D7,E7)</f>
        <v>Форма 11. Информация о расходах на капитальный и текущий ремонт основных средств</v>
      </c>
      <c r="D7" s="847" t="s">
        <v>1966</v>
      </c>
      <c r="E7" s="847" t="s">
        <v>1967</v>
      </c>
      <c r="F7" s="987"/>
      <c r="G7" s="987"/>
      <c r="H7" s="987"/>
    </row>
    <row customHeight="1" ht="108">
      <c r="A8" s="847" t="s">
        <v>1968</v>
      </c>
      <c r="B8" s="847" t="s">
        <v>94</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1168</v>
      </c>
      <c r="E8" s="847" t="s">
        <v>1969</v>
      </c>
      <c r="F8" s="987"/>
      <c r="G8" s="987"/>
      <c r="H8" s="987"/>
    </row>
    <row customHeight="1" ht="99">
      <c r="A9" s="847" t="s">
        <v>1970</v>
      </c>
      <c r="B9" s="847"/>
      <c r="C9" s="847" t="s">
        <v>1971</v>
      </c>
      <c r="D9" s="847"/>
      <c r="E9" s="847"/>
      <c r="F9" s="987"/>
      <c r="G9" s="987"/>
      <c r="H9" s="987"/>
    </row>
    <row customHeight="1" ht="126">
      <c r="A10" s="847" t="s">
        <v>1972</v>
      </c>
      <c r="B10" s="847"/>
      <c r="C10" s="847" t="s">
        <v>1973</v>
      </c>
      <c r="D10" s="847"/>
      <c r="E10" s="847"/>
      <c r="F10" s="987"/>
      <c r="G10" s="987"/>
      <c r="H10" s="987"/>
    </row>
    <row customHeight="1" ht="108">
      <c r="A11" s="847" t="s">
        <v>1974</v>
      </c>
      <c r="B11" s="847"/>
      <c r="C11" s="847" t="s">
        <v>1975</v>
      </c>
      <c r="D11" s="847"/>
      <c r="E11" s="847"/>
      <c r="F11" s="987"/>
      <c r="G11" s="987"/>
      <c r="H11" s="987"/>
    </row>
    <row customHeight="1" ht="54">
      <c r="A12" s="847" t="s">
        <v>1976</v>
      </c>
      <c r="B12" s="847"/>
      <c r="C12" s="847" t="s">
        <v>1977</v>
      </c>
      <c r="D12" s="847"/>
      <c r="E12" s="847"/>
      <c r="F12" s="987"/>
      <c r="G12" s="987"/>
      <c r="H12" s="987"/>
    </row>
    <row customHeight="1" ht="45">
      <c r="A13" s="847" t="s">
        <v>1978</v>
      </c>
      <c r="B13" s="847"/>
      <c r="C13" s="847" t="s">
        <v>1979</v>
      </c>
      <c r="D13" s="847"/>
      <c r="E13" s="847"/>
      <c r="F13" s="987"/>
      <c r="G13" s="987"/>
      <c r="H13" s="987"/>
    </row>
    <row customHeight="1" ht="117">
      <c r="A14" s="847" t="s">
        <v>1980</v>
      </c>
      <c r="B14" s="847"/>
      <c r="C14" s="847" t="s">
        <v>1981</v>
      </c>
      <c r="D14" s="847"/>
      <c r="E14" s="847"/>
      <c r="F14" s="987"/>
      <c r="G14" s="987"/>
      <c r="H14" s="987"/>
    </row>
    <row customHeight="1" ht="117">
      <c r="A15" s="847" t="s">
        <v>1982</v>
      </c>
      <c r="B15" s="847"/>
      <c r="C15" s="847" t="s">
        <v>1983</v>
      </c>
      <c r="D15" s="847"/>
      <c r="E15" s="847"/>
      <c r="F15" s="987"/>
      <c r="G15" s="987"/>
      <c r="H15" s="987"/>
    </row>
    <row customHeight="1" ht="63">
      <c r="A16" s="847" t="s">
        <v>1984</v>
      </c>
      <c r="B16" s="847"/>
      <c r="C16" s="847" t="s">
        <v>1985</v>
      </c>
      <c r="D16" s="847"/>
      <c r="E16" s="847"/>
      <c r="F16" s="987"/>
      <c r="G16" s="987"/>
      <c r="H16" s="987"/>
    </row>
    <row customHeight="1" ht="54">
      <c r="A17" s="847" t="s">
        <v>1986</v>
      </c>
      <c r="B17" s="847"/>
      <c r="C17" s="985" t="s">
        <v>1987</v>
      </c>
      <c r="D17" s="847"/>
      <c r="E17" s="847"/>
      <c r="F17" s="987"/>
      <c r="G17" s="987"/>
      <c r="H17" s="987"/>
    </row>
    <row customHeight="1" ht="27">
      <c r="A18" s="847" t="s">
        <v>1988</v>
      </c>
      <c r="B18" s="847"/>
      <c r="C18" s="985" t="s">
        <v>1989</v>
      </c>
      <c r="D18" s="847"/>
      <c r="E18" s="847"/>
      <c r="F18" s="987"/>
      <c r="G18" s="987"/>
      <c r="H18" s="987"/>
    </row>
    <row customHeight="1" ht="54">
      <c r="A19" s="847" t="s">
        <v>1990</v>
      </c>
      <c r="B19" s="847"/>
      <c r="C19" s="985" t="s">
        <v>1991</v>
      </c>
      <c r="D19" s="847"/>
      <c r="E19" s="847"/>
      <c r="F19" s="987"/>
      <c r="G19" s="987"/>
      <c r="H19" s="987"/>
    </row>
    <row customHeight="1" ht="36">
      <c r="A20" s="847" t="s">
        <v>1992</v>
      </c>
      <c r="B20" s="847"/>
      <c r="C20" s="985" t="s">
        <v>1993</v>
      </c>
      <c r="D20" s="847"/>
      <c r="E20" s="847"/>
      <c r="F20" s="987"/>
      <c r="G20" s="987"/>
      <c r="H20" s="987"/>
    </row>
    <row customHeight="1" ht="36">
      <c r="A21" s="847" t="s">
        <v>1994</v>
      </c>
      <c r="B21" s="847"/>
      <c r="C21" s="985" t="s">
        <v>1995</v>
      </c>
      <c r="D21" s="847"/>
      <c r="E21" s="847"/>
      <c r="F21" s="987"/>
      <c r="G21" s="987"/>
      <c r="H21" s="987"/>
    </row>
    <row customHeight="1" ht="27">
      <c r="A22" s="847" t="s">
        <v>1996</v>
      </c>
      <c r="B22" s="847"/>
      <c r="C22" s="985" t="s">
        <v>1997</v>
      </c>
      <c r="D22" s="847"/>
      <c r="E22" s="847"/>
      <c r="F22" s="987"/>
      <c r="G22" s="987"/>
      <c r="H22" s="987"/>
    </row>
    <row customHeight="1" ht="36">
      <c r="A23" s="847" t="s">
        <v>1998</v>
      </c>
      <c r="B23" s="847"/>
      <c r="C23" s="985" t="s">
        <v>1999</v>
      </c>
      <c r="D23" s="847"/>
      <c r="E23" s="847"/>
      <c r="F23" s="987"/>
      <c r="G23" s="987"/>
      <c r="H23" s="987"/>
    </row>
    <row customHeight="1" ht="28.5">
      <c r="A24" s="847" t="s">
        <v>2000</v>
      </c>
      <c r="B24" s="847"/>
      <c r="C24" s="985" t="s">
        <v>2001</v>
      </c>
      <c r="D24" s="847"/>
      <c r="E24" s="847"/>
      <c r="F24" s="987"/>
      <c r="G24" s="987"/>
      <c r="H24" s="987"/>
    </row>
    <row customHeight="1" ht="36">
      <c r="A25" s="847" t="s">
        <v>2002</v>
      </c>
      <c r="B25" s="847"/>
      <c r="C25" s="985" t="s">
        <v>2003</v>
      </c>
      <c r="D25" s="847"/>
      <c r="E25" s="847"/>
      <c r="F25" s="987"/>
      <c r="G25" s="987"/>
      <c r="H25" s="987"/>
    </row>
    <row customHeight="1" ht="27">
      <c r="A26" s="847" t="s">
        <v>2004</v>
      </c>
      <c r="B26" s="847"/>
      <c r="C26" s="985" t="s">
        <v>2005</v>
      </c>
      <c r="D26" s="847"/>
      <c r="E26" s="847"/>
      <c r="F26" s="987"/>
      <c r="G26" s="987"/>
      <c r="H26" s="987"/>
    </row>
    <row customHeight="1" ht="36">
      <c r="A27" s="847" t="s">
        <v>2006</v>
      </c>
      <c r="B27" s="847"/>
      <c r="C27" s="985" t="s">
        <v>2007</v>
      </c>
      <c r="D27" s="847"/>
      <c r="E27" s="847"/>
      <c r="F27" s="987"/>
      <c r="G27" s="987"/>
      <c r="H27" s="987"/>
    </row>
    <row customHeight="1" ht="28.5">
      <c r="A28" s="847" t="s">
        <v>2008</v>
      </c>
      <c r="B28" s="847"/>
      <c r="C28" s="985" t="s">
        <v>2009</v>
      </c>
      <c r="D28" s="847"/>
      <c r="E28" s="847"/>
      <c r="F28" s="987"/>
      <c r="G28" s="987"/>
      <c r="H28" s="987"/>
    </row>
    <row customHeight="1" ht="126">
      <c r="A29" s="847" t="s">
        <v>2010</v>
      </c>
      <c r="B29" s="847" t="s">
        <v>1581</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2011</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2012</v>
      </c>
    </row>
    <row customHeight="1" ht="36">
      <c r="A30" s="847" t="s">
        <v>2013</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2014</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2015</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2016</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2017</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2018</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2019</v>
      </c>
    </row>
    <row customHeight="1" ht="9">
      <c r="A33" s="847"/>
      <c r="B33" s="847"/>
      <c r="C33" s="985"/>
      <c r="D33" s="847"/>
      <c r="E33" s="847"/>
      <c r="F33" s="987"/>
      <c r="G33" s="987"/>
      <c r="H33" s="987"/>
    </row>
    <row customHeight="1" ht="9">
      <c r="A34" s="847"/>
      <c r="B34" s="847" t="s">
        <v>1517</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F5FF1F8-9A96-F5A6-8383-0.DE0F3E8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2020</v>
      </c>
      <c r="D1" s="899"/>
      <c r="E1" s="899"/>
      <c r="F1" s="899"/>
      <c r="G1" s="899"/>
      <c r="H1" s="899" t="s">
        <v>2021</v>
      </c>
      <c r="I1" s="899"/>
      <c r="J1" s="899"/>
      <c r="K1" s="899"/>
      <c r="L1" s="899"/>
      <c r="M1" s="899" t="s">
        <v>2022</v>
      </c>
      <c r="N1" s="899" t="s">
        <v>2023</v>
      </c>
      <c r="O1" s="2593" t="s">
        <v>2024</v>
      </c>
      <c r="P1" s="2593"/>
      <c r="Q1" s="2593"/>
      <c r="R1" s="2593"/>
      <c r="S1" s="2593"/>
      <c r="T1" s="2593" t="s">
        <v>2022</v>
      </c>
      <c r="U1" s="2593"/>
      <c r="V1" s="2593"/>
      <c r="W1" s="2593"/>
      <c r="X1" s="2593"/>
      <c r="Y1" s="1000"/>
      <c r="Z1" s="2593" t="s">
        <v>2025</v>
      </c>
      <c r="AA1" s="2593"/>
      <c r="AB1" s="2593"/>
      <c r="AC1" s="2593"/>
      <c r="AD1" s="2593"/>
    </row>
    <row customHeight="1" ht="18">
      <c r="A2" s="847"/>
      <c r="B2" s="847"/>
      <c r="C2" s="842" t="s">
        <v>812</v>
      </c>
      <c r="D2" s="842" t="s">
        <v>858</v>
      </c>
      <c r="E2" s="842" t="s">
        <v>911</v>
      </c>
      <c r="F2" s="842" t="s">
        <v>898</v>
      </c>
      <c r="G2" s="842" t="s">
        <v>1630</v>
      </c>
      <c r="H2" s="844"/>
      <c r="I2" s="844"/>
      <c r="J2" s="844"/>
      <c r="K2" s="844"/>
      <c r="L2" s="844"/>
      <c r="M2" s="844"/>
      <c r="N2" s="844"/>
      <c r="O2" s="842" t="s">
        <v>812</v>
      </c>
      <c r="P2" s="842" t="s">
        <v>858</v>
      </c>
      <c r="Q2" s="842" t="s">
        <v>898</v>
      </c>
      <c r="R2" s="842" t="s">
        <v>911</v>
      </c>
      <c r="S2" s="842" t="s">
        <v>1630</v>
      </c>
      <c r="T2" s="842" t="s">
        <v>812</v>
      </c>
      <c r="U2" s="842" t="s">
        <v>858</v>
      </c>
      <c r="V2" s="842" t="s">
        <v>898</v>
      </c>
      <c r="W2" s="842" t="s">
        <v>911</v>
      </c>
      <c r="X2" s="842" t="s">
        <v>1630</v>
      </c>
      <c r="Y2" s="842"/>
      <c r="Z2" s="842" t="s">
        <v>812</v>
      </c>
      <c r="AA2" s="851" t="s">
        <v>858</v>
      </c>
      <c r="AB2" s="842" t="s">
        <v>898</v>
      </c>
      <c r="AC2" s="842" t="s">
        <v>911</v>
      </c>
      <c r="AD2" s="842" t="s">
        <v>1630</v>
      </c>
    </row>
    <row customHeight="1" ht="162">
      <c r="A3" s="846" t="s">
        <v>26</v>
      </c>
      <c r="B3" s="846"/>
      <c r="C3" s="2597" t="s">
        <v>2026</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2027</v>
      </c>
      <c r="AA3" s="844" t="s">
        <v>2028</v>
      </c>
      <c r="AB3" s="847" t="s">
        <v>2029</v>
      </c>
      <c r="AC3" s="847" t="s">
        <v>2030</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1568</v>
      </c>
      <c r="D11" s="2600" t="s">
        <v>1564</v>
      </c>
      <c r="E11" s="2600" t="s">
        <v>1663</v>
      </c>
      <c r="F11" s="2600" t="s">
        <v>2031</v>
      </c>
      <c r="G11" s="2600"/>
      <c r="H11" s="899" t="s">
        <v>2032</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2033</v>
      </c>
      <c r="U11" s="844" t="s">
        <v>2034</v>
      </c>
      <c r="V11" s="844"/>
      <c r="W11" s="844"/>
      <c r="X11" s="844"/>
      <c r="Y11" s="1001"/>
      <c r="Z11" s="847" t="s">
        <v>2035</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2036</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2037</v>
      </c>
      <c r="U12" s="844" t="s">
        <v>2038</v>
      </c>
      <c r="V12" s="844"/>
      <c r="W12" s="844"/>
      <c r="X12" s="844"/>
      <c r="Y12" s="1001"/>
      <c r="Z12" s="847" t="s">
        <v>2039</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2040</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2041</v>
      </c>
      <c r="U13" s="845" t="s">
        <v>2042</v>
      </c>
      <c r="V13" s="845"/>
      <c r="W13" s="845"/>
      <c r="X13" s="844"/>
      <c r="Y13" s="1001"/>
      <c r="Z13" s="847" t="s">
        <v>2043</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2044</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2045</v>
      </c>
      <c r="AA14" s="850" t="s">
        <v>2045</v>
      </c>
      <c r="AB14" s="847"/>
      <c r="AC14" s="847"/>
      <c r="AD14" s="847"/>
    </row>
    <row customHeight="1" ht="108">
      <c r="A15" s="2594"/>
      <c r="B15" s="900">
        <v>5</v>
      </c>
      <c r="C15" s="2601"/>
      <c r="D15" s="2601"/>
      <c r="E15" s="2601"/>
      <c r="F15" s="2601"/>
      <c r="G15" s="2601"/>
      <c r="H15" s="2595" t="s">
        <v>2046</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2047</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2048</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2048</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1666</v>
      </c>
      <c r="B18" s="900">
        <v>1</v>
      </c>
      <c r="C18" s="844" t="s">
        <v>2032</v>
      </c>
      <c r="D18" s="968" t="s">
        <v>2032</v>
      </c>
      <c r="E18" s="844" t="s">
        <v>2032</v>
      </c>
      <c r="F18" s="844" t="s">
        <v>2032</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2049</v>
      </c>
      <c r="U18" s="847" t="s">
        <v>2050</v>
      </c>
      <c r="V18" s="847" t="s">
        <v>2051</v>
      </c>
      <c r="W18" s="847" t="s">
        <v>2052</v>
      </c>
      <c r="X18" s="844"/>
      <c r="Y18" s="1001"/>
      <c r="Z18" s="847" t="s">
        <v>2053</v>
      </c>
      <c r="AA18" s="850" t="s">
        <v>2054</v>
      </c>
      <c r="AB18" s="850" t="s">
        <v>2054</v>
      </c>
      <c r="AC18" s="850" t="s">
        <v>2054</v>
      </c>
      <c r="AD18" s="847"/>
    </row>
    <row customHeight="1" ht="36">
      <c r="A19" s="846"/>
      <c r="B19" s="900">
        <v>2</v>
      </c>
      <c r="C19" s="844" t="s">
        <v>2036</v>
      </c>
      <c r="D19" s="968" t="s">
        <v>2036</v>
      </c>
      <c r="E19" s="844" t="s">
        <v>2036</v>
      </c>
      <c r="F19" s="844" t="s">
        <v>2036</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2055</v>
      </c>
      <c r="U19" s="847" t="s">
        <v>2056</v>
      </c>
      <c r="V19" s="847" t="s">
        <v>2057</v>
      </c>
      <c r="W19" s="847" t="s">
        <v>2058</v>
      </c>
      <c r="X19" s="844"/>
      <c r="Y19" s="1001"/>
      <c r="Z19" s="847" t="s">
        <v>2059</v>
      </c>
      <c r="AA19" s="850" t="s">
        <v>2059</v>
      </c>
      <c r="AB19" s="850" t="s">
        <v>2059</v>
      </c>
      <c r="AC19" s="850" t="s">
        <v>2059</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713</v>
      </c>
      <c r="P20" s="958" t="s">
        <v>713</v>
      </c>
      <c r="Q20" s="958" t="s">
        <v>713</v>
      </c>
      <c r="R20" s="958" t="s">
        <v>713</v>
      </c>
      <c r="S20" s="958"/>
      <c r="T20" s="965" t="s">
        <v>2060</v>
      </c>
      <c r="U20" s="847" t="s">
        <v>2061</v>
      </c>
      <c r="V20" s="847" t="s">
        <v>2062</v>
      </c>
      <c r="W20" s="847" t="s">
        <v>2063</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313</v>
      </c>
      <c r="P21" s="958"/>
      <c r="Q21" s="958"/>
      <c r="R21" s="958"/>
      <c r="S21" s="958"/>
      <c r="T21" s="965" t="s">
        <v>2064</v>
      </c>
      <c r="U21" s="847"/>
      <c r="V21" s="847"/>
      <c r="W21" s="847"/>
      <c r="X21" s="844"/>
      <c r="Y21" s="1001"/>
      <c r="Z21" s="847" t="s">
        <v>2065</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313</v>
      </c>
      <c r="R22" s="958"/>
      <c r="S22" s="958"/>
      <c r="T22" s="965"/>
      <c r="U22" s="847"/>
      <c r="V22" s="847" t="s">
        <v>2066</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316</v>
      </c>
      <c r="R23" s="958"/>
      <c r="S23" s="958"/>
      <c r="T23" s="965"/>
      <c r="U23" s="847"/>
      <c r="V23" s="847" t="s">
        <v>2067</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733</v>
      </c>
      <c r="R24" s="958"/>
      <c r="S24" s="958"/>
      <c r="T24" s="965"/>
      <c r="U24" s="847"/>
      <c r="V24" s="847" t="s">
        <v>2068</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316</v>
      </c>
      <c r="P25" s="958" t="s">
        <v>313</v>
      </c>
      <c r="Q25" s="958" t="s">
        <v>740</v>
      </c>
      <c r="R25" s="958" t="s">
        <v>313</v>
      </c>
      <c r="S25" s="958"/>
      <c r="T25" s="965" t="s">
        <v>2069</v>
      </c>
      <c r="U25" s="847" t="s">
        <v>2069</v>
      </c>
      <c r="V25" s="847" t="s">
        <v>2069</v>
      </c>
      <c r="W25" s="847" t="s">
        <v>2069</v>
      </c>
      <c r="X25" s="844"/>
      <c r="Y25" s="1001"/>
      <c r="Z25" s="847"/>
      <c r="AA25" s="850"/>
      <c r="AB25" s="847"/>
      <c r="AC25" s="847"/>
      <c r="AD25" s="847"/>
    </row>
    <row customHeight="1" ht="18">
      <c r="A26" s="846"/>
      <c r="B26" s="900">
        <v>9</v>
      </c>
      <c r="C26" s="844" t="s">
        <v>657</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v>
      </c>
      <c r="K26" s="1006">
        <f>INDEX(TEMPLATE_NOTE_POINT_FHD,B26,MATCH(TEMPLATE_SPHERE,TEMPLATE_SPHERE_LIST_FOR_NOTE,0))</f>
        <v>0</v>
      </c>
      <c r="L26" s="845" t="str">
        <f>IF(I26=0,"",I26)</f>
        <v>2.3.1</v>
      </c>
      <c r="M26" s="845" t="str">
        <f>IF(J26=0,"",J26)</f>
        <v>Средневзвешенная стоимость 1 кВт.ч</v>
      </c>
      <c r="N26" s="845" t="str">
        <f>IF(K26=0,"",K26)</f>
        <v/>
      </c>
      <c r="O26" s="958" t="s">
        <v>729</v>
      </c>
      <c r="P26" s="958" t="s">
        <v>723</v>
      </c>
      <c r="Q26" s="958" t="s">
        <v>2070</v>
      </c>
      <c r="R26" s="958" t="s">
        <v>723</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2071</v>
      </c>
      <c r="V26" s="965" t="s">
        <v>2071</v>
      </c>
      <c r="W26" s="965" t="s">
        <v>2071</v>
      </c>
      <c r="X26" s="844"/>
      <c r="Y26" s="1001"/>
      <c r="Z26" s="847"/>
      <c r="AA26" s="850"/>
      <c r="AB26" s="847"/>
      <c r="AC26" s="847"/>
      <c r="AD26" s="847"/>
    </row>
    <row customHeight="1" ht="18">
      <c r="A27" s="846"/>
      <c r="B27" s="900">
        <v>10</v>
      </c>
      <c r="C27" s="844" t="s">
        <v>661</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731</v>
      </c>
      <c r="P27" s="958" t="s">
        <v>725</v>
      </c>
      <c r="Q27" s="958" t="s">
        <v>2072</v>
      </c>
      <c r="R27" s="958" t="s">
        <v>725</v>
      </c>
      <c r="S27" s="958"/>
      <c r="T27" s="965" t="s">
        <v>2073</v>
      </c>
      <c r="U27" s="965" t="s">
        <v>2073</v>
      </c>
      <c r="V27" s="965" t="s">
        <v>2073</v>
      </c>
      <c r="W27" s="965" t="s">
        <v>2073</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733</v>
      </c>
      <c r="P28" s="958"/>
      <c r="Q28" s="958"/>
      <c r="R28" s="958"/>
      <c r="S28" s="958"/>
      <c r="T28" s="965" t="s">
        <v>2074</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 реагенты, используемые в технологическом процессе</v>
      </c>
      <c r="N29" s="845" t="str">
        <f>IF(K29=0,"",K29)</f>
        <v/>
      </c>
      <c r="O29" s="958" t="s">
        <v>740</v>
      </c>
      <c r="P29" s="958" t="s">
        <v>316</v>
      </c>
      <c r="Q29" s="958"/>
      <c r="R29" s="958" t="s">
        <v>316</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2075</v>
      </c>
      <c r="V29" s="847"/>
      <c r="W29" s="847" t="s">
        <v>2075</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742</v>
      </c>
      <c r="P30" s="958" t="s">
        <v>733</v>
      </c>
      <c r="Q30" s="958" t="s">
        <v>742</v>
      </c>
      <c r="R30" s="958" t="s">
        <v>733</v>
      </c>
      <c r="S30" s="958"/>
      <c r="T30" s="965" t="s">
        <v>2076</v>
      </c>
      <c r="U30" s="847" t="s">
        <v>2076</v>
      </c>
      <c r="V30" s="847" t="s">
        <v>2076</v>
      </c>
      <c r="W30" s="847" t="s">
        <v>2076</v>
      </c>
      <c r="X30" s="844"/>
      <c r="Y30" s="1001"/>
      <c r="Z30" s="847"/>
      <c r="AA30" s="850" t="s">
        <v>2077</v>
      </c>
      <c r="AB30" s="850" t="s">
        <v>2077</v>
      </c>
      <c r="AC30" s="850" t="s">
        <v>2077</v>
      </c>
      <c r="AD30" s="847"/>
    </row>
    <row customHeight="1" ht="18">
      <c r="A31" s="846"/>
      <c r="B31" s="900">
        <v>14</v>
      </c>
      <c r="C31" s="844" t="s">
        <v>2078</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2079</v>
      </c>
      <c r="P31" s="958" t="s">
        <v>736</v>
      </c>
      <c r="Q31" s="958" t="s">
        <v>2079</v>
      </c>
      <c r="R31" s="958" t="s">
        <v>736</v>
      </c>
      <c r="S31" s="958"/>
      <c r="T31" s="966" t="s">
        <v>2080</v>
      </c>
      <c r="U31" s="847" t="s">
        <v>2080</v>
      </c>
      <c r="V31" s="847" t="s">
        <v>2080</v>
      </c>
      <c r="W31" s="847" t="s">
        <v>2080</v>
      </c>
      <c r="X31" s="844"/>
      <c r="Y31" s="1001"/>
      <c r="Z31" s="847"/>
      <c r="AA31" s="850"/>
      <c r="AB31" s="850"/>
      <c r="AC31" s="850"/>
      <c r="AD31" s="847"/>
    </row>
    <row customHeight="1" ht="36">
      <c r="A32" s="846"/>
      <c r="B32" s="900">
        <v>15</v>
      </c>
      <c r="C32" s="844" t="s">
        <v>2081</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2082</v>
      </c>
      <c r="P32" s="958" t="s">
        <v>738</v>
      </c>
      <c r="Q32" s="958" t="s">
        <v>2082</v>
      </c>
      <c r="R32" s="958" t="s">
        <v>738</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2083</v>
      </c>
      <c r="V32" s="847" t="s">
        <v>2083</v>
      </c>
      <c r="W32" s="847" t="s">
        <v>2083</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5" t="str">
        <f>IF(K33=0,"",K33)</f>
        <v/>
      </c>
      <c r="O33" s="958" t="s">
        <v>744</v>
      </c>
      <c r="P33" s="958" t="s">
        <v>740</v>
      </c>
      <c r="Q33" s="958" t="s">
        <v>744</v>
      </c>
      <c r="R33" s="958" t="s">
        <v>740</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2084</v>
      </c>
      <c r="V33" s="847" t="s">
        <v>2084</v>
      </c>
      <c r="W33" s="847" t="s">
        <v>2085</v>
      </c>
      <c r="X33" s="844"/>
      <c r="Y33" s="1001"/>
      <c r="Z33" s="847"/>
      <c r="AA33" s="850" t="s">
        <v>2086</v>
      </c>
      <c r="AB33" s="850" t="s">
        <v>2086</v>
      </c>
      <c r="AC33" s="850" t="s">
        <v>2086</v>
      </c>
      <c r="AD33" s="847"/>
    </row>
    <row customHeight="1" ht="27">
      <c r="A34" s="846"/>
      <c r="B34" s="900">
        <v>17</v>
      </c>
      <c r="C34" s="844" t="s">
        <v>2087</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2088</v>
      </c>
      <c r="P34" s="958" t="s">
        <v>2070</v>
      </c>
      <c r="Q34" s="958" t="s">
        <v>2088</v>
      </c>
      <c r="R34" s="958" t="s">
        <v>2070</v>
      </c>
      <c r="S34" s="958"/>
      <c r="T34" s="967" t="s">
        <v>2089</v>
      </c>
      <c r="U34" s="847" t="s">
        <v>2089</v>
      </c>
      <c r="V34" s="847" t="s">
        <v>2089</v>
      </c>
      <c r="W34" s="847" t="s">
        <v>2090</v>
      </c>
      <c r="X34" s="844"/>
      <c r="Y34" s="1001"/>
      <c r="Z34" s="847"/>
      <c r="AA34" s="850"/>
      <c r="AB34" s="847"/>
      <c r="AC34" s="847"/>
      <c r="AD34" s="847"/>
    </row>
    <row customHeight="1" ht="45">
      <c r="A35" s="846"/>
      <c r="B35" s="900">
        <v>18</v>
      </c>
      <c r="C35" s="844" t="s">
        <v>2091</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2092</v>
      </c>
      <c r="P35" s="958" t="s">
        <v>2072</v>
      </c>
      <c r="Q35" s="958" t="s">
        <v>2092</v>
      </c>
      <c r="R35" s="958" t="s">
        <v>2072</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2093</v>
      </c>
      <c r="V35" s="847" t="s">
        <v>2093</v>
      </c>
      <c r="W35" s="847" t="s">
        <v>2093</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746</v>
      </c>
      <c r="P36" s="958" t="s">
        <v>742</v>
      </c>
      <c r="Q36" s="958" t="s">
        <v>746</v>
      </c>
      <c r="R36" s="958" t="s">
        <v>742</v>
      </c>
      <c r="S36" s="958"/>
      <c r="T36" s="965" t="s">
        <v>2094</v>
      </c>
      <c r="U36" s="847" t="s">
        <v>2094</v>
      </c>
      <c r="V36" s="847" t="s">
        <v>2094</v>
      </c>
      <c r="W36" s="847" t="s">
        <v>2094</v>
      </c>
      <c r="X36" s="844"/>
      <c r="Y36" s="1001"/>
      <c r="Z36" s="847"/>
      <c r="AA36" s="850"/>
      <c r="AB36" s="847"/>
      <c r="AC36" s="847"/>
      <c r="AD36" s="847"/>
    </row>
    <row customHeight="1" ht="18">
      <c r="A37" s="846"/>
      <c r="B37" s="900">
        <v>20</v>
      </c>
      <c r="C37" s="844" t="s">
        <v>2095</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2096</v>
      </c>
      <c r="P37" s="958" t="s">
        <v>2079</v>
      </c>
      <c r="Q37" s="958" t="s">
        <v>2096</v>
      </c>
      <c r="R37" s="958" t="s">
        <v>2079</v>
      </c>
      <c r="S37" s="958"/>
      <c r="T37" s="965" t="s">
        <v>2097</v>
      </c>
      <c r="U37" s="847" t="s">
        <v>2097</v>
      </c>
      <c r="V37" s="847" t="s">
        <v>2097</v>
      </c>
      <c r="W37" s="847" t="s">
        <v>2097</v>
      </c>
      <c r="X37" s="844"/>
      <c r="Y37" s="1001"/>
      <c r="Z37" s="847"/>
      <c r="AA37" s="850"/>
      <c r="AB37" s="847"/>
      <c r="AC37" s="847"/>
      <c r="AD37" s="847"/>
    </row>
    <row customHeight="1" ht="18">
      <c r="A38" s="846"/>
      <c r="B38" s="900">
        <v>21</v>
      </c>
      <c r="C38" s="844" t="s">
        <v>2098</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2099</v>
      </c>
      <c r="P38" s="958" t="s">
        <v>2082</v>
      </c>
      <c r="Q38" s="958" t="s">
        <v>2099</v>
      </c>
      <c r="R38" s="958" t="s">
        <v>2082</v>
      </c>
      <c r="S38" s="958"/>
      <c r="T38" s="965" t="s">
        <v>2100</v>
      </c>
      <c r="U38" s="847" t="s">
        <v>2100</v>
      </c>
      <c r="V38" s="847" t="s">
        <v>2100</v>
      </c>
      <c r="W38" s="847" t="s">
        <v>2100</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750</v>
      </c>
      <c r="P39" s="958" t="s">
        <v>744</v>
      </c>
      <c r="Q39" s="958" t="s">
        <v>750</v>
      </c>
      <c r="R39" s="958" t="s">
        <v>744</v>
      </c>
      <c r="S39" s="958"/>
      <c r="T39" s="965" t="s">
        <v>2101</v>
      </c>
      <c r="U39" s="847" t="s">
        <v>2102</v>
      </c>
      <c r="V39" s="847" t="s">
        <v>2103</v>
      </c>
      <c r="W39" s="847" t="s">
        <v>2104</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2105</v>
      </c>
      <c r="P40" s="958" t="s">
        <v>746</v>
      </c>
      <c r="Q40" s="958" t="s">
        <v>2105</v>
      </c>
      <c r="R40" s="958" t="s">
        <v>746</v>
      </c>
      <c r="S40" s="958"/>
      <c r="T40" s="844" t="s">
        <v>2106</v>
      </c>
      <c r="U40" s="844" t="s">
        <v>2106</v>
      </c>
      <c r="V40" s="844" t="s">
        <v>2106</v>
      </c>
      <c r="W40" s="844" t="s">
        <v>2106</v>
      </c>
      <c r="X40" s="844"/>
      <c r="Y40" s="1001"/>
      <c r="Z40" s="847" t="s">
        <v>2107</v>
      </c>
      <c r="AA40" s="850" t="s">
        <v>2107</v>
      </c>
      <c r="AB40" s="850" t="s">
        <v>2107</v>
      </c>
      <c r="AC40" s="850" t="s">
        <v>2107</v>
      </c>
      <c r="AD40" s="847"/>
    </row>
    <row customHeight="1" ht="27">
      <c r="A41" s="846"/>
      <c r="B41" s="900">
        <v>24</v>
      </c>
      <c r="C41" s="844" t="s">
        <v>2108</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2109</v>
      </c>
      <c r="P41" s="958" t="s">
        <v>2096</v>
      </c>
      <c r="Q41" s="958" t="s">
        <v>2109</v>
      </c>
      <c r="R41" s="958" t="s">
        <v>2096</v>
      </c>
      <c r="S41" s="958"/>
      <c r="T41" s="844" t="s">
        <v>2110</v>
      </c>
      <c r="U41" s="844" t="s">
        <v>2110</v>
      </c>
      <c r="V41" s="844" t="s">
        <v>2110</v>
      </c>
      <c r="W41" s="844" t="s">
        <v>2110</v>
      </c>
      <c r="X41" s="844"/>
      <c r="Y41" s="1001"/>
      <c r="Z41" s="847" t="s">
        <v>2111</v>
      </c>
      <c r="AA41" s="847" t="s">
        <v>2111</v>
      </c>
      <c r="AB41" s="847" t="s">
        <v>2111</v>
      </c>
      <c r="AC41" s="847" t="s">
        <v>2111</v>
      </c>
      <c r="AD41" s="847"/>
    </row>
    <row customHeight="1" ht="27">
      <c r="A42" s="846"/>
      <c r="B42" s="900">
        <v>25</v>
      </c>
      <c r="C42" s="844" t="s">
        <v>2112</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2113</v>
      </c>
      <c r="P42" s="958" t="s">
        <v>2099</v>
      </c>
      <c r="Q42" s="958" t="s">
        <v>2113</v>
      </c>
      <c r="R42" s="958" t="s">
        <v>2099</v>
      </c>
      <c r="S42" s="958"/>
      <c r="T42" s="844" t="s">
        <v>2114</v>
      </c>
      <c r="U42" s="844" t="s">
        <v>2114</v>
      </c>
      <c r="V42" s="844" t="s">
        <v>2114</v>
      </c>
      <c r="W42" s="844" t="s">
        <v>2114</v>
      </c>
      <c r="X42" s="844"/>
      <c r="Y42" s="1001"/>
      <c r="Z42" s="847" t="s">
        <v>2115</v>
      </c>
      <c r="AA42" s="847" t="s">
        <v>2115</v>
      </c>
      <c r="AB42" s="847" t="s">
        <v>2115</v>
      </c>
      <c r="AC42" s="847" t="s">
        <v>2115</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2116</v>
      </c>
      <c r="P43" s="958" t="s">
        <v>750</v>
      </c>
      <c r="Q43" s="958" t="s">
        <v>2116</v>
      </c>
      <c r="R43" s="958" t="s">
        <v>750</v>
      </c>
      <c r="S43" s="958"/>
      <c r="T43" s="844" t="s">
        <v>2117</v>
      </c>
      <c r="U43" s="844" t="s">
        <v>2117</v>
      </c>
      <c r="V43" s="844" t="s">
        <v>2117</v>
      </c>
      <c r="W43" s="844" t="s">
        <v>2117</v>
      </c>
      <c r="X43" s="844"/>
      <c r="Y43" s="1001"/>
      <c r="Z43" s="847" t="s">
        <v>2118</v>
      </c>
      <c r="AA43" s="847" t="s">
        <v>2118</v>
      </c>
      <c r="AB43" s="847" t="s">
        <v>2118</v>
      </c>
      <c r="AC43" s="847" t="s">
        <v>2118</v>
      </c>
      <c r="AD43" s="847"/>
    </row>
    <row customHeight="1" ht="27">
      <c r="A44" s="846"/>
      <c r="B44" s="900">
        <v>27</v>
      </c>
      <c r="C44" s="844" t="s">
        <v>2119</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2120</v>
      </c>
      <c r="P44" s="958" t="s">
        <v>2121</v>
      </c>
      <c r="Q44" s="958" t="s">
        <v>2120</v>
      </c>
      <c r="R44" s="958" t="s">
        <v>2121</v>
      </c>
      <c r="S44" s="958"/>
      <c r="T44" s="844" t="s">
        <v>2110</v>
      </c>
      <c r="U44" s="844" t="s">
        <v>2110</v>
      </c>
      <c r="V44" s="844" t="s">
        <v>2110</v>
      </c>
      <c r="W44" s="844" t="s">
        <v>2110</v>
      </c>
      <c r="X44" s="844"/>
      <c r="Y44" s="1001"/>
      <c r="Z44" s="847" t="s">
        <v>2122</v>
      </c>
      <c r="AA44" s="847" t="s">
        <v>2122</v>
      </c>
      <c r="AB44" s="847" t="s">
        <v>2122</v>
      </c>
      <c r="AC44" s="847" t="s">
        <v>2122</v>
      </c>
      <c r="AD44" s="847"/>
    </row>
    <row customHeight="1" ht="27">
      <c r="A45" s="846"/>
      <c r="B45" s="900">
        <v>28</v>
      </c>
      <c r="C45" s="844" t="s">
        <v>2123</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2124</v>
      </c>
      <c r="P45" s="958" t="s">
        <v>2125</v>
      </c>
      <c r="Q45" s="958" t="s">
        <v>2124</v>
      </c>
      <c r="R45" s="958" t="s">
        <v>2125</v>
      </c>
      <c r="S45" s="958"/>
      <c r="T45" s="844" t="s">
        <v>2114</v>
      </c>
      <c r="U45" s="844" t="s">
        <v>2114</v>
      </c>
      <c r="V45" s="844" t="s">
        <v>2114</v>
      </c>
      <c r="W45" s="844" t="s">
        <v>2114</v>
      </c>
      <c r="X45" s="844"/>
      <c r="Y45" s="1001"/>
      <c r="Z45" s="847" t="s">
        <v>2126</v>
      </c>
      <c r="AA45" s="847" t="s">
        <v>2126</v>
      </c>
      <c r="AB45" s="847" t="s">
        <v>2126</v>
      </c>
      <c r="AC45" s="847" t="s">
        <v>2126</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производственных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производственных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2127</v>
      </c>
      <c r="P46" s="958" t="s">
        <v>2105</v>
      </c>
      <c r="Q46" s="958" t="s">
        <v>2127</v>
      </c>
      <c r="R46" s="958" t="s">
        <v>2105</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2128</v>
      </c>
      <c r="V46" s="844" t="s">
        <v>2128</v>
      </c>
      <c r="W46" s="844" t="s">
        <v>2128</v>
      </c>
      <c r="X46" s="844"/>
      <c r="Y46" s="1001"/>
      <c r="Z46" s="847" t="s">
        <v>2129</v>
      </c>
      <c r="AA46" s="847" t="s">
        <v>2130</v>
      </c>
      <c r="AB46" s="847" t="s">
        <v>2130</v>
      </c>
      <c r="AC46" s="847" t="s">
        <v>2130</v>
      </c>
      <c r="AD46" s="847"/>
    </row>
    <row customHeight="1" ht="54">
      <c r="A47" s="846"/>
      <c r="B47" s="900">
        <v>30</v>
      </c>
      <c r="C47" s="844" t="s">
        <v>2131</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2132</v>
      </c>
      <c r="P47" s="958" t="s">
        <v>2109</v>
      </c>
      <c r="Q47" s="958" t="s">
        <v>2132</v>
      </c>
      <c r="R47" s="958" t="s">
        <v>2109</v>
      </c>
      <c r="S47" s="958"/>
      <c r="T47" s="844" t="s">
        <v>2133</v>
      </c>
      <c r="U47" s="844" t="s">
        <v>2133</v>
      </c>
      <c r="V47" s="844" t="s">
        <v>2133</v>
      </c>
      <c r="W47" s="844" t="s">
        <v>2133</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2116</v>
      </c>
      <c r="Q48" s="958" t="s">
        <v>2134</v>
      </c>
      <c r="R48" s="958" t="s">
        <v>2116</v>
      </c>
      <c r="S48" s="958"/>
      <c r="T48" s="844"/>
      <c r="U48" s="844" t="s">
        <v>2135</v>
      </c>
      <c r="V48" s="844" t="s">
        <v>2136</v>
      </c>
      <c r="W48" s="844" t="s">
        <v>2136</v>
      </c>
      <c r="X48" s="844"/>
      <c r="Y48" s="1001"/>
      <c r="Z48" s="847"/>
      <c r="AA48" s="850" t="s">
        <v>2130</v>
      </c>
      <c r="AB48" s="850" t="s">
        <v>2130</v>
      </c>
      <c r="AC48" s="850" t="s">
        <v>2130</v>
      </c>
      <c r="AD48" s="847"/>
    </row>
    <row customHeight="1" ht="54">
      <c r="A49" s="846"/>
      <c r="B49" s="900">
        <v>32</v>
      </c>
      <c r="C49" s="844" t="s">
        <v>2137</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2120</v>
      </c>
      <c r="Q49" s="958" t="s">
        <v>2138</v>
      </c>
      <c r="R49" s="958" t="s">
        <v>2120</v>
      </c>
      <c r="S49" s="958"/>
      <c r="T49" s="844"/>
      <c r="U49" s="844" t="s">
        <v>2133</v>
      </c>
      <c r="V49" s="844" t="s">
        <v>2133</v>
      </c>
      <c r="W49" s="844" t="s">
        <v>2133</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2134</v>
      </c>
      <c r="P50" s="958" t="s">
        <v>2127</v>
      </c>
      <c r="Q50" s="958" t="s">
        <v>2139</v>
      </c>
      <c r="R50" s="958" t="s">
        <v>2127</v>
      </c>
      <c r="S50" s="958"/>
      <c r="T50" s="844" t="s">
        <v>2140</v>
      </c>
      <c r="U50" s="844" t="s">
        <v>2141</v>
      </c>
      <c r="V50" s="844" t="s">
        <v>2142</v>
      </c>
      <c r="W50" s="844" t="s">
        <v>2143</v>
      </c>
      <c r="X50" s="844"/>
      <c r="Y50" s="1001"/>
      <c r="Z50" s="847" t="s">
        <v>2144</v>
      </c>
      <c r="AA50" s="850" t="s">
        <v>2145</v>
      </c>
      <c r="AB50" s="850" t="s">
        <v>2145</v>
      </c>
      <c r="AC50" s="850" t="s">
        <v>2145</v>
      </c>
      <c r="AD50" s="847"/>
    </row>
    <row customHeight="1" ht="27">
      <c r="A51" s="846"/>
      <c r="B51" s="900">
        <v>34</v>
      </c>
      <c r="C51" s="844" t="s">
        <v>2146</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92</v>
      </c>
      <c r="P51" s="958"/>
      <c r="Q51" s="958"/>
      <c r="R51" s="958"/>
      <c r="S51" s="958"/>
      <c r="T51" s="844" t="s">
        <v>2147</v>
      </c>
      <c r="U51" s="844"/>
      <c r="V51" s="844"/>
      <c r="W51" s="844"/>
      <c r="X51" s="844"/>
      <c r="Y51" s="1001"/>
      <c r="Z51" s="847"/>
      <c r="AA51" s="850"/>
      <c r="AB51" s="850"/>
      <c r="AC51" s="850"/>
      <c r="AD51" s="847"/>
    </row>
    <row customHeight="1" ht="36">
      <c r="A52" s="846"/>
      <c r="B52" s="900">
        <v>35</v>
      </c>
      <c r="C52" s="844" t="s">
        <v>2040</v>
      </c>
      <c r="D52" s="968" t="s">
        <v>2040</v>
      </c>
      <c r="E52" s="844" t="s">
        <v>2040</v>
      </c>
      <c r="F52" s="844" t="s">
        <v>2040</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2148</v>
      </c>
      <c r="U52" s="844" t="s">
        <v>2149</v>
      </c>
      <c r="V52" s="844" t="s">
        <v>2150</v>
      </c>
      <c r="W52" s="844" t="s">
        <v>2151</v>
      </c>
      <c r="X52" s="844"/>
      <c r="Y52" s="1001"/>
      <c r="Z52" s="847" t="s">
        <v>754</v>
      </c>
      <c r="AA52" s="850" t="s">
        <v>754</v>
      </c>
      <c r="AB52" s="850" t="s">
        <v>754</v>
      </c>
      <c r="AC52" s="850" t="s">
        <v>754</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758</v>
      </c>
      <c r="P53" s="958" t="s">
        <v>330</v>
      </c>
      <c r="Q53" s="958" t="s">
        <v>330</v>
      </c>
      <c r="R53" s="958" t="s">
        <v>330</v>
      </c>
      <c r="S53" s="958"/>
      <c r="T53" s="844" t="s">
        <v>2152</v>
      </c>
      <c r="U53" s="844" t="s">
        <v>2152</v>
      </c>
      <c r="V53" s="844" t="s">
        <v>2152</v>
      </c>
      <c r="W53" s="844" t="s">
        <v>2152</v>
      </c>
      <c r="X53" s="844"/>
      <c r="Y53" s="1001"/>
      <c r="Z53" s="847"/>
      <c r="AA53" s="850"/>
      <c r="AB53" s="847"/>
      <c r="AC53" s="847"/>
      <c r="AD53" s="847"/>
    </row>
    <row customHeight="1" ht="18">
      <c r="A54" s="846"/>
      <c r="B54" s="900">
        <v>37</v>
      </c>
      <c r="C54" s="844" t="s">
        <v>2046</v>
      </c>
      <c r="D54" s="968" t="s">
        <v>2046</v>
      </c>
      <c r="E54" s="844" t="s">
        <v>2046</v>
      </c>
      <c r="F54" s="844" t="s">
        <v>2046</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113</v>
      </c>
      <c r="P54" s="958" t="s">
        <v>93</v>
      </c>
      <c r="Q54" s="958" t="s">
        <v>93</v>
      </c>
      <c r="R54" s="958" t="s">
        <v>93</v>
      </c>
      <c r="S54" s="958"/>
      <c r="T54" s="844" t="s">
        <v>756</v>
      </c>
      <c r="U54" s="844" t="s">
        <v>756</v>
      </c>
      <c r="V54" s="844" t="s">
        <v>756</v>
      </c>
      <c r="W54" s="844" t="s">
        <v>756</v>
      </c>
      <c r="X54" s="844"/>
      <c r="Y54" s="1001"/>
      <c r="Z54" s="847" t="s">
        <v>757</v>
      </c>
      <c r="AA54" s="847" t="s">
        <v>757</v>
      </c>
      <c r="AB54" s="847" t="s">
        <v>757</v>
      </c>
      <c r="AC54" s="847" t="s">
        <v>757</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319</v>
      </c>
      <c r="P55" s="958" t="s">
        <v>758</v>
      </c>
      <c r="Q55" s="958" t="s">
        <v>758</v>
      </c>
      <c r="R55" s="958" t="s">
        <v>758</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2153</v>
      </c>
      <c r="V55" s="844" t="s">
        <v>2153</v>
      </c>
      <c r="W55" s="844" t="s">
        <v>2153</v>
      </c>
      <c r="X55" s="844"/>
      <c r="Y55" s="1001"/>
      <c r="Z55" s="847" t="s">
        <v>2154</v>
      </c>
      <c r="AA55" s="847" t="s">
        <v>2154</v>
      </c>
      <c r="AB55" s="847" t="s">
        <v>2154</v>
      </c>
      <c r="AC55" s="847" t="s">
        <v>2154</v>
      </c>
      <c r="AD55" s="847"/>
    </row>
    <row customHeight="1" ht="27">
      <c r="A56" s="846"/>
      <c r="B56" s="900">
        <v>39</v>
      </c>
      <c r="C56" s="844" t="s">
        <v>1026</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за счет их ввода в эксплуатацию</v>
      </c>
      <c r="N56" s="845" t="str">
        <f>IF(K56=0,"",K56)</f>
        <v>Указываются изменение стоимости основных фондов за счет их ввода в эксплуатацию.</v>
      </c>
      <c r="O56" s="958" t="s">
        <v>1149</v>
      </c>
      <c r="P56" s="958" t="s">
        <v>761</v>
      </c>
      <c r="Q56" s="958" t="s">
        <v>761</v>
      </c>
      <c r="R56" s="958" t="s">
        <v>761</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2155</v>
      </c>
      <c r="V56" s="844" t="s">
        <v>2155</v>
      </c>
      <c r="W56" s="844" t="s">
        <v>2155</v>
      </c>
      <c r="X56" s="844"/>
      <c r="Y56" s="1001"/>
      <c r="Z56" s="847" t="s">
        <v>763</v>
      </c>
      <c r="AA56" s="847" t="s">
        <v>763</v>
      </c>
      <c r="AB56" s="847" t="s">
        <v>763</v>
      </c>
      <c r="AC56" s="847" t="s">
        <v>763</v>
      </c>
      <c r="AD56" s="847"/>
    </row>
    <row customHeight="1" ht="27">
      <c r="A57" s="846"/>
      <c r="B57" s="900">
        <v>40</v>
      </c>
      <c r="C57" s="844" t="s">
        <v>1028</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за счет их вывода в эксплуатацию</v>
      </c>
      <c r="N57" s="845" t="str">
        <f>IF(K57=0,"",K57)</f>
        <v>Указываются изменение стоимости основных фондов за счет их вывода из эксплуатации.</v>
      </c>
      <c r="O57" s="958" t="s">
        <v>2156</v>
      </c>
      <c r="P57" s="958" t="s">
        <v>764</v>
      </c>
      <c r="Q57" s="958" t="s">
        <v>764</v>
      </c>
      <c r="R57" s="958" t="s">
        <v>764</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2157</v>
      </c>
      <c r="V57" s="844" t="s">
        <v>2157</v>
      </c>
      <c r="W57" s="844" t="s">
        <v>2157</v>
      </c>
      <c r="X57" s="844"/>
      <c r="Y57" s="1001"/>
      <c r="Z57" s="847" t="s">
        <v>766</v>
      </c>
      <c r="AA57" s="847" t="s">
        <v>766</v>
      </c>
      <c r="AB57" s="847" t="s">
        <v>766</v>
      </c>
      <c r="AC57" s="847" t="s">
        <v>766</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за счет их переоценки</v>
      </c>
      <c r="K58" s="1006">
        <f>INDEX(TEMPLATE_NOTE_POINT_FHD,B58,MATCH(TEMPLATE_SPHERE,TEMPLATE_SPHERE_LIST_FOR_NOTE,0))</f>
        <v>0</v>
      </c>
      <c r="L58" s="845" t="str">
        <f>IF(I58=0,"",I58)</f>
        <v>5.2</v>
      </c>
      <c r="M58" s="845" t="str">
        <f>IF(J58=0,"",J58)</f>
        <v>за счет их переоценки</v>
      </c>
      <c r="N58" s="845" t="str">
        <f>IF(K58=0,"",K58)</f>
        <v/>
      </c>
      <c r="O58" s="958" t="s">
        <v>886</v>
      </c>
      <c r="P58" s="958" t="s">
        <v>800</v>
      </c>
      <c r="Q58" s="958" t="s">
        <v>800</v>
      </c>
      <c r="R58" s="958" t="s">
        <v>800</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2158</v>
      </c>
      <c r="V58" s="844" t="s">
        <v>2158</v>
      </c>
      <c r="W58" s="844" t="s">
        <v>2158</v>
      </c>
      <c r="X58" s="844"/>
      <c r="Y58" s="1001"/>
      <c r="Z58" s="847"/>
      <c r="AA58" s="850"/>
      <c r="AB58" s="847"/>
      <c r="AC58" s="847"/>
      <c r="AD58" s="847"/>
    </row>
    <row customHeight="1" ht="36">
      <c r="A59" s="846"/>
      <c r="B59" s="900">
        <v>42</v>
      </c>
      <c r="C59" s="844">
        <v>3</v>
      </c>
      <c r="D59" s="968" t="s">
        <v>2146</v>
      </c>
      <c r="E59" s="844" t="s">
        <v>2146</v>
      </c>
      <c r="F59" s="844" t="s">
        <v>2146</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113</v>
      </c>
      <c r="Q59" s="958" t="s">
        <v>113</v>
      </c>
      <c r="R59" s="958" t="s">
        <v>113</v>
      </c>
      <c r="S59" s="958"/>
      <c r="T59" s="844"/>
      <c r="U59" s="844" t="s">
        <v>2159</v>
      </c>
      <c r="V59" s="844" t="s">
        <v>2160</v>
      </c>
      <c r="W59" s="844" t="s">
        <v>2161</v>
      </c>
      <c r="X59" s="844"/>
      <c r="Y59" s="1001"/>
      <c r="Z59" s="847"/>
      <c r="AA59" s="850"/>
      <c r="AB59" s="847"/>
      <c r="AC59" s="847"/>
      <c r="AD59" s="847"/>
    </row>
    <row customHeight="1" ht="81">
      <c r="A60" s="846"/>
      <c r="B60" s="900">
        <v>43</v>
      </c>
      <c r="C60" s="844" t="s">
        <v>2162</v>
      </c>
      <c r="D60" s="968" t="s">
        <v>2162</v>
      </c>
      <c r="E60" s="844" t="s">
        <v>2162</v>
      </c>
      <c r="F60" s="844" t="s">
        <v>2162</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94</v>
      </c>
      <c r="P60" s="958" t="s">
        <v>94</v>
      </c>
      <c r="Q60" s="958" t="s">
        <v>94</v>
      </c>
      <c r="R60" s="958" t="s">
        <v>94</v>
      </c>
      <c r="S60" s="958"/>
      <c r="T60" s="844" t="s">
        <v>634</v>
      </c>
      <c r="U60" s="844" t="s">
        <v>634</v>
      </c>
      <c r="V60" s="844" t="s">
        <v>634</v>
      </c>
      <c r="W60" s="844" t="s">
        <v>634</v>
      </c>
      <c r="X60" s="844"/>
      <c r="Y60" s="1001"/>
      <c r="Z60" s="847" t="s">
        <v>2163</v>
      </c>
      <c r="AA60" s="850" t="s">
        <v>2164</v>
      </c>
      <c r="AB60" s="847" t="s">
        <v>2165</v>
      </c>
      <c r="AC60" s="847" t="s">
        <v>2164</v>
      </c>
      <c r="AD60" s="847"/>
    </row>
    <row customHeight="1" ht="9">
      <c r="A61" s="846"/>
      <c r="B61" s="900">
        <v>44</v>
      </c>
      <c r="C61" s="844"/>
      <c r="D61" s="968" t="s">
        <v>2166</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2167</v>
      </c>
      <c r="V61" s="844"/>
      <c r="W61" s="844"/>
      <c r="X61" s="844"/>
      <c r="Y61" s="1001"/>
      <c r="Z61" s="847"/>
      <c r="AA61" s="850"/>
      <c r="AB61" s="847"/>
      <c r="AC61" s="847"/>
      <c r="AD61" s="847"/>
    </row>
    <row customHeight="1" ht="9">
      <c r="A62" s="846"/>
      <c r="B62" s="900">
        <v>45</v>
      </c>
      <c r="C62" s="844"/>
      <c r="D62" s="968" t="s">
        <v>2168</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114</v>
      </c>
      <c r="Q62" s="958"/>
      <c r="R62" s="958"/>
      <c r="S62" s="958"/>
      <c r="T62" s="844"/>
      <c r="U62" s="844" t="s">
        <v>2169</v>
      </c>
      <c r="V62" s="844"/>
      <c r="W62" s="844"/>
      <c r="X62" s="844"/>
      <c r="Y62" s="1001"/>
      <c r="Z62" s="847"/>
      <c r="AA62" s="850"/>
      <c r="AB62" s="847"/>
      <c r="AC62" s="847"/>
      <c r="AD62" s="847"/>
    </row>
    <row customHeight="1" ht="18">
      <c r="A63" s="846"/>
      <c r="B63" s="900">
        <v>46</v>
      </c>
      <c r="C63" s="844"/>
      <c r="D63" s="968" t="s">
        <v>2170</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150</v>
      </c>
      <c r="Q63" s="958"/>
      <c r="R63" s="958"/>
      <c r="S63" s="958"/>
      <c r="T63" s="844"/>
      <c r="U63" s="844" t="s">
        <v>2171</v>
      </c>
      <c r="V63" s="844"/>
      <c r="W63" s="844"/>
      <c r="X63" s="844"/>
      <c r="Y63" s="1001"/>
      <c r="Z63" s="847"/>
      <c r="AA63" s="850"/>
      <c r="AB63" s="847"/>
      <c r="AC63" s="847"/>
      <c r="AD63" s="847"/>
    </row>
    <row customHeight="1" ht="18">
      <c r="A64" s="846"/>
      <c r="B64" s="900">
        <v>47</v>
      </c>
      <c r="C64" s="844"/>
      <c r="D64" s="968" t="s">
        <v>2172</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151</v>
      </c>
      <c r="Q64" s="958"/>
      <c r="R64" s="958"/>
      <c r="S64" s="958"/>
      <c r="T64" s="844"/>
      <c r="U64" s="844" t="s">
        <v>2173</v>
      </c>
      <c r="V64" s="844"/>
      <c r="W64" s="844"/>
      <c r="X64" s="844"/>
      <c r="Y64" s="1001"/>
      <c r="Z64" s="847"/>
      <c r="AA64" s="850" t="s">
        <v>2174</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2087</v>
      </c>
      <c r="Q65" s="958"/>
      <c r="R65" s="958"/>
      <c r="S65" s="958"/>
      <c r="T65" s="844"/>
      <c r="U65" s="844" t="s">
        <v>2175</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2091</v>
      </c>
      <c r="Q66" s="958"/>
      <c r="R66" s="958"/>
      <c r="S66" s="958"/>
      <c r="T66" s="844"/>
      <c r="U66" s="844" t="s">
        <v>2176</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2177</v>
      </c>
      <c r="Q67" s="958"/>
      <c r="R67" s="958"/>
      <c r="S67" s="958"/>
      <c r="T67" s="844"/>
      <c r="U67" s="844" t="s">
        <v>2178</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2179</v>
      </c>
      <c r="Q68" s="958"/>
      <c r="R68" s="958"/>
      <c r="S68" s="958"/>
      <c r="T68" s="844"/>
      <c r="U68" s="844" t="s">
        <v>2180</v>
      </c>
      <c r="V68" s="844"/>
      <c r="W68" s="844"/>
      <c r="X68" s="844"/>
      <c r="Y68" s="1001"/>
      <c r="Z68" s="847"/>
      <c r="AA68" s="850"/>
      <c r="AB68" s="847"/>
      <c r="AC68" s="847"/>
      <c r="AD68" s="847"/>
    </row>
    <row customHeight="1" ht="9">
      <c r="A69" s="846"/>
      <c r="B69" s="900">
        <v>52</v>
      </c>
      <c r="C69" s="844"/>
      <c r="D69" s="968" t="s">
        <v>2181</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152</v>
      </c>
      <c r="Q69" s="958"/>
      <c r="R69" s="958"/>
      <c r="S69" s="958"/>
      <c r="T69" s="844"/>
      <c r="U69" s="844" t="s">
        <v>2182</v>
      </c>
      <c r="V69" s="844"/>
      <c r="W69" s="844"/>
      <c r="X69" s="844"/>
      <c r="Y69" s="1001"/>
      <c r="Z69" s="847"/>
      <c r="AA69" s="850"/>
      <c r="AB69" s="847"/>
      <c r="AC69" s="847"/>
      <c r="AD69" s="847"/>
    </row>
    <row customHeight="1" ht="27">
      <c r="A70" s="846"/>
      <c r="B70" s="900">
        <v>53</v>
      </c>
      <c r="C70" s="844"/>
      <c r="D70" s="968"/>
      <c r="E70" s="844" t="s">
        <v>2166</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2183</v>
      </c>
      <c r="W70" s="844"/>
      <c r="X70" s="844"/>
      <c r="Y70" s="1001"/>
      <c r="Z70" s="847"/>
      <c r="AA70" s="850"/>
      <c r="AB70" s="847"/>
      <c r="AC70" s="847"/>
      <c r="AD70" s="847"/>
    </row>
    <row customHeight="1" ht="36">
      <c r="A71" s="846"/>
      <c r="B71" s="900">
        <v>54</v>
      </c>
      <c r="C71" s="844"/>
      <c r="D71" s="968"/>
      <c r="E71" s="844" t="s">
        <v>2168</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114</v>
      </c>
      <c r="R71" s="958"/>
      <c r="S71" s="958"/>
      <c r="T71" s="844"/>
      <c r="U71" s="844"/>
      <c r="V71" s="844" t="s">
        <v>2184</v>
      </c>
      <c r="W71" s="844"/>
      <c r="X71" s="844"/>
      <c r="Y71" s="1001"/>
      <c r="Z71" s="847"/>
      <c r="AA71" s="850"/>
      <c r="AB71" s="847"/>
      <c r="AC71" s="847"/>
      <c r="AD71" s="847"/>
    </row>
    <row customHeight="1" ht="27">
      <c r="A72" s="846"/>
      <c r="B72" s="900">
        <v>55</v>
      </c>
      <c r="C72" s="844"/>
      <c r="D72" s="968"/>
      <c r="E72" s="844" t="s">
        <v>2170</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150</v>
      </c>
      <c r="R72" s="958"/>
      <c r="S72" s="958"/>
      <c r="T72" s="844"/>
      <c r="U72" s="844"/>
      <c r="V72" s="844" t="s">
        <v>2185</v>
      </c>
      <c r="W72" s="844"/>
      <c r="X72" s="844"/>
      <c r="Y72" s="1001"/>
      <c r="Z72" s="847"/>
      <c r="AA72" s="850"/>
      <c r="AB72" s="847"/>
      <c r="AC72" s="847"/>
      <c r="AD72" s="847"/>
    </row>
    <row customHeight="1" ht="36">
      <c r="A73" s="846"/>
      <c r="B73" s="900">
        <v>56</v>
      </c>
      <c r="C73" s="844"/>
      <c r="D73" s="968"/>
      <c r="E73" s="844" t="s">
        <v>2172</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151</v>
      </c>
      <c r="R73" s="958"/>
      <c r="S73" s="958"/>
      <c r="T73" s="844"/>
      <c r="U73" s="844"/>
      <c r="V73" s="844" t="s">
        <v>2186</v>
      </c>
      <c r="W73" s="844"/>
      <c r="X73" s="844"/>
      <c r="Y73" s="1001"/>
      <c r="Z73" s="847"/>
      <c r="AA73" s="850"/>
      <c r="AB73" s="847"/>
      <c r="AC73" s="847"/>
      <c r="AD73" s="847"/>
    </row>
    <row customHeight="1" ht="18">
      <c r="A74" s="846"/>
      <c r="B74" s="900">
        <v>57</v>
      </c>
      <c r="C74" s="844"/>
      <c r="D74" s="968"/>
      <c r="E74" s="844" t="s">
        <v>2181</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152</v>
      </c>
      <c r="R74" s="958"/>
      <c r="S74" s="958"/>
      <c r="T74" s="844"/>
      <c r="U74" s="844"/>
      <c r="V74" s="844" t="s">
        <v>2187</v>
      </c>
      <c r="W74" s="844"/>
      <c r="X74" s="844"/>
      <c r="Y74" s="1001"/>
      <c r="Z74" s="847"/>
      <c r="AA74" s="850"/>
      <c r="AB74" s="847"/>
      <c r="AC74" s="847"/>
      <c r="AD74" s="847"/>
    </row>
    <row customHeight="1" ht="18">
      <c r="A75" s="846"/>
      <c r="B75" s="900">
        <v>58</v>
      </c>
      <c r="C75" s="844"/>
      <c r="D75" s="968"/>
      <c r="E75" s="844"/>
      <c r="F75" s="844" t="s">
        <v>2166</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95</v>
      </c>
      <c r="S75" s="958"/>
      <c r="T75" s="844"/>
      <c r="U75" s="844"/>
      <c r="V75" s="844"/>
      <c r="W75" s="844" t="s">
        <v>2188</v>
      </c>
      <c r="X75" s="844"/>
      <c r="Y75" s="1001"/>
      <c r="Z75" s="847"/>
      <c r="AA75" s="850"/>
      <c r="AB75" s="847"/>
      <c r="AC75" s="847"/>
      <c r="AD75" s="847"/>
    </row>
    <row customHeight="1" ht="36">
      <c r="A76" s="846"/>
      <c r="B76" s="900">
        <v>59</v>
      </c>
      <c r="C76" s="844"/>
      <c r="D76" s="968"/>
      <c r="E76" s="844"/>
      <c r="F76" s="844" t="s">
        <v>2168</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114</v>
      </c>
      <c r="S76" s="958"/>
      <c r="T76" s="844"/>
      <c r="U76" s="844"/>
      <c r="V76" s="844"/>
      <c r="W76" s="844" t="s">
        <v>2189</v>
      </c>
      <c r="X76" s="844"/>
      <c r="Y76" s="1001"/>
      <c r="Z76" s="847"/>
      <c r="AA76" s="850"/>
      <c r="AB76" s="847"/>
      <c r="AC76" s="847"/>
      <c r="AD76" s="847"/>
    </row>
    <row customHeight="1" ht="18">
      <c r="A77" s="846"/>
      <c r="B77" s="900">
        <v>60</v>
      </c>
      <c r="C77" s="844"/>
      <c r="D77" s="968"/>
      <c r="E77" s="844"/>
      <c r="F77" s="844" t="s">
        <v>2170</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150</v>
      </c>
      <c r="S77" s="958"/>
      <c r="T77" s="844"/>
      <c r="U77" s="844"/>
      <c r="V77" s="844"/>
      <c r="W77" s="844" t="s">
        <v>2190</v>
      </c>
      <c r="X77" s="844"/>
      <c r="Y77" s="1001"/>
      <c r="Z77" s="847"/>
      <c r="AA77" s="850"/>
      <c r="AB77" s="847"/>
      <c r="AC77" s="847"/>
      <c r="AD77" s="847"/>
    </row>
    <row customHeight="1" ht="72">
      <c r="A78" s="846"/>
      <c r="B78" s="900">
        <v>61</v>
      </c>
      <c r="C78" s="844" t="s">
        <v>2166</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95</v>
      </c>
      <c r="P78" s="958"/>
      <c r="Q78" s="958"/>
      <c r="R78" s="958"/>
      <c r="S78" s="958"/>
      <c r="T78" s="844" t="s">
        <v>639</v>
      </c>
      <c r="U78" s="844"/>
      <c r="V78" s="844"/>
      <c r="W78" s="844"/>
      <c r="X78" s="844"/>
      <c r="Y78" s="1001"/>
      <c r="Z78" s="847" t="s">
        <v>2191</v>
      </c>
      <c r="AA78" s="850"/>
      <c r="AB78" s="847"/>
      <c r="AC78" s="847"/>
      <c r="AD78" s="847"/>
    </row>
    <row customHeight="1" ht="36">
      <c r="A79" s="846"/>
      <c r="B79" s="900">
        <v>62</v>
      </c>
      <c r="C79" s="844" t="s">
        <v>2168</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114</v>
      </c>
      <c r="P79" s="958"/>
      <c r="Q79" s="958"/>
      <c r="R79" s="958"/>
      <c r="S79" s="958"/>
      <c r="T79" s="844" t="s">
        <v>2192</v>
      </c>
      <c r="U79" s="844"/>
      <c r="V79" s="844"/>
      <c r="W79" s="844"/>
      <c r="X79" s="844"/>
      <c r="Y79" s="1001"/>
      <c r="Z79" s="847" t="s">
        <v>2193</v>
      </c>
      <c r="AA79" s="850"/>
      <c r="AB79" s="847"/>
      <c r="AC79" s="847"/>
      <c r="AD79" s="847"/>
    </row>
    <row customHeight="1" ht="45">
      <c r="A80" s="846"/>
      <c r="B80" s="900">
        <v>63</v>
      </c>
      <c r="C80" s="844" t="s">
        <v>2170</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150</v>
      </c>
      <c r="P80" s="958"/>
      <c r="Q80" s="958"/>
      <c r="R80" s="958"/>
      <c r="S80" s="958"/>
      <c r="T80" s="844" t="s">
        <v>2194</v>
      </c>
      <c r="U80" s="844"/>
      <c r="V80" s="844"/>
      <c r="W80" s="844"/>
      <c r="X80" s="844"/>
      <c r="Y80" s="1001"/>
      <c r="Z80" s="847" t="s">
        <v>2195</v>
      </c>
      <c r="AA80" s="850"/>
      <c r="AB80" s="847"/>
      <c r="AC80" s="847"/>
      <c r="AD80" s="847"/>
    </row>
    <row customHeight="1" ht="36">
      <c r="A81" s="846"/>
      <c r="B81" s="900">
        <v>64</v>
      </c>
      <c r="C81" s="844" t="s">
        <v>2172</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2078</v>
      </c>
      <c r="P81" s="958"/>
      <c r="Q81" s="958"/>
      <c r="R81" s="958"/>
      <c r="S81" s="958"/>
      <c r="T81" s="844" t="s">
        <v>2196</v>
      </c>
      <c r="U81" s="844"/>
      <c r="V81" s="844"/>
      <c r="W81" s="844"/>
      <c r="X81" s="844"/>
      <c r="Y81" s="1001"/>
      <c r="Z81" s="847" t="s">
        <v>2197</v>
      </c>
      <c r="AA81" s="850"/>
      <c r="AB81" s="847"/>
      <c r="AC81" s="847"/>
      <c r="AD81" s="847"/>
    </row>
    <row customHeight="1" ht="90">
      <c r="A82" s="846"/>
      <c r="B82" s="900">
        <v>65</v>
      </c>
      <c r="C82" s="844" t="s">
        <v>2181</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151</v>
      </c>
      <c r="P82" s="958"/>
      <c r="Q82" s="958"/>
      <c r="R82" s="958"/>
      <c r="S82" s="958"/>
      <c r="T82" s="844" t="s">
        <v>2198</v>
      </c>
      <c r="U82" s="844"/>
      <c r="V82" s="844"/>
      <c r="W82" s="844"/>
      <c r="X82" s="844"/>
      <c r="Y82" s="1001"/>
      <c r="Z82" s="847" t="s">
        <v>2199</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2087</v>
      </c>
      <c r="P83" s="958"/>
      <c r="Q83" s="958"/>
      <c r="R83" s="958"/>
      <c r="S83" s="958"/>
      <c r="T83" s="844" t="s">
        <v>2200</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2201</v>
      </c>
      <c r="P84" s="958"/>
      <c r="Q84" s="958"/>
      <c r="R84" s="958"/>
      <c r="S84" s="958"/>
      <c r="T84" s="844" t="s">
        <v>2202</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2091</v>
      </c>
      <c r="P85" s="958"/>
      <c r="Q85" s="958"/>
      <c r="R85" s="958"/>
      <c r="S85" s="958"/>
      <c r="T85" s="844" t="s">
        <v>2203</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2204</v>
      </c>
      <c r="P86" s="958"/>
      <c r="Q86" s="958"/>
      <c r="R86" s="958"/>
      <c r="S86" s="958"/>
      <c r="T86" s="844" t="s">
        <v>2205</v>
      </c>
      <c r="U86" s="844"/>
      <c r="V86" s="844"/>
      <c r="W86" s="844"/>
      <c r="X86" s="844"/>
      <c r="Y86" s="1001"/>
      <c r="Z86" s="847"/>
      <c r="AA86" s="850"/>
      <c r="AB86" s="847"/>
      <c r="AC86" s="847"/>
      <c r="AD86" s="847"/>
    </row>
    <row customHeight="1" ht="36">
      <c r="A87" s="846"/>
      <c r="B87" s="900">
        <v>70</v>
      </c>
      <c r="C87" s="844" t="s">
        <v>2206</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152</v>
      </c>
      <c r="P87" s="958"/>
      <c r="Q87" s="958"/>
      <c r="R87" s="958"/>
      <c r="S87" s="958"/>
      <c r="T87" s="844" t="s">
        <v>2207</v>
      </c>
      <c r="U87" s="844"/>
      <c r="V87" s="844"/>
      <c r="W87" s="844"/>
      <c r="X87" s="844"/>
      <c r="Y87" s="1001"/>
      <c r="Z87" s="847"/>
      <c r="AA87" s="850"/>
      <c r="AB87" s="847"/>
      <c r="AC87" s="847"/>
      <c r="AD87" s="847"/>
    </row>
    <row customHeight="1" ht="18">
      <c r="A88" s="846"/>
      <c r="B88" s="900">
        <v>71</v>
      </c>
      <c r="C88" s="844" t="s">
        <v>2208</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153</v>
      </c>
      <c r="P88" s="958"/>
      <c r="Q88" s="958"/>
      <c r="R88" s="958"/>
      <c r="S88" s="958"/>
      <c r="T88" s="844" t="s">
        <v>671</v>
      </c>
      <c r="U88" s="844"/>
      <c r="V88" s="844"/>
      <c r="W88" s="844"/>
      <c r="X88" s="844"/>
      <c r="Y88" s="1001"/>
      <c r="Z88" s="847"/>
      <c r="AA88" s="850"/>
      <c r="AB88" s="847"/>
      <c r="AC88" s="847"/>
      <c r="AD88" s="847"/>
    </row>
    <row customHeight="1" ht="18">
      <c r="A89" s="846"/>
      <c r="B89" s="900">
        <v>72</v>
      </c>
      <c r="C89" s="844" t="s">
        <v>2209</v>
      </c>
      <c r="D89" s="968" t="s">
        <v>2206</v>
      </c>
      <c r="E89" s="844" t="s">
        <v>2206</v>
      </c>
      <c r="F89" s="844" t="s">
        <v>2172</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154</v>
      </c>
      <c r="P89" s="958" t="s">
        <v>153</v>
      </c>
      <c r="Q89" s="958" t="s">
        <v>153</v>
      </c>
      <c r="R89" s="958" t="s">
        <v>151</v>
      </c>
      <c r="S89" s="958"/>
      <c r="T89" s="844" t="s">
        <v>679</v>
      </c>
      <c r="U89" s="844" t="s">
        <v>679</v>
      </c>
      <c r="V89" s="844" t="s">
        <v>679</v>
      </c>
      <c r="W89" s="844" t="s">
        <v>679</v>
      </c>
      <c r="X89" s="844"/>
      <c r="Y89" s="1001"/>
      <c r="Z89" s="847"/>
      <c r="AA89" s="850"/>
      <c r="AB89" s="847"/>
      <c r="AC89" s="847"/>
      <c r="AD89" s="847"/>
    </row>
    <row customHeight="1" ht="27">
      <c r="A90" s="846"/>
      <c r="B90" s="900">
        <v>73</v>
      </c>
      <c r="C90" s="844" t="s">
        <v>2210</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155</v>
      </c>
      <c r="P90" s="958"/>
      <c r="Q90" s="958"/>
      <c r="R90" s="958"/>
      <c r="S90" s="958"/>
      <c r="T90" s="844" t="s">
        <v>681</v>
      </c>
      <c r="U90" s="844"/>
      <c r="V90" s="844"/>
      <c r="W90" s="844"/>
      <c r="X90" s="844"/>
      <c r="Y90" s="1001"/>
      <c r="Z90" s="847"/>
      <c r="AA90" s="850"/>
      <c r="AB90" s="847"/>
      <c r="AC90" s="847"/>
      <c r="AD90" s="847"/>
    </row>
    <row customHeight="1" ht="18">
      <c r="A91" s="846"/>
      <c r="B91" s="900">
        <v>74</v>
      </c>
      <c r="C91" s="844"/>
      <c r="D91" s="968" t="s">
        <v>2208</v>
      </c>
      <c r="E91" s="844" t="s">
        <v>2208</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154</v>
      </c>
      <c r="Q91" s="958" t="s">
        <v>154</v>
      </c>
      <c r="R91" s="958"/>
      <c r="S91" s="958"/>
      <c r="T91" s="844"/>
      <c r="U91" s="844" t="s">
        <v>2211</v>
      </c>
      <c r="V91" s="844" t="s">
        <v>2211</v>
      </c>
      <c r="W91" s="844"/>
      <c r="X91" s="844"/>
      <c r="Y91" s="1001"/>
      <c r="Z91" s="847"/>
      <c r="AA91" s="850"/>
      <c r="AB91" s="847"/>
      <c r="AC91" s="847"/>
      <c r="AD91" s="847"/>
    </row>
    <row customHeight="1" ht="27">
      <c r="A92" s="846"/>
      <c r="B92" s="900">
        <v>75</v>
      </c>
      <c r="C92" s="844"/>
      <c r="D92" s="968" t="s">
        <v>2209</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155</v>
      </c>
      <c r="Q92" s="958"/>
      <c r="R92" s="958"/>
      <c r="S92" s="958"/>
      <c r="T92" s="844"/>
      <c r="U92" s="844" t="s">
        <v>2212</v>
      </c>
      <c r="V92" s="844"/>
      <c r="W92" s="844"/>
      <c r="X92" s="844"/>
      <c r="Y92" s="1001"/>
      <c r="Z92" s="847"/>
      <c r="AA92" s="850" t="s">
        <v>2213</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2119</v>
      </c>
      <c r="Q93" s="958"/>
      <c r="R93" s="958"/>
      <c r="S93" s="958"/>
      <c r="T93" s="844"/>
      <c r="U93" s="844" t="s">
        <v>2214</v>
      </c>
      <c r="V93" s="844"/>
      <c r="W93" s="844"/>
      <c r="X93" s="844"/>
      <c r="Y93" s="1001"/>
      <c r="Z93" s="847"/>
      <c r="AA93" s="850" t="s">
        <v>2215</v>
      </c>
      <c r="AB93" s="847"/>
      <c r="AC93" s="847"/>
      <c r="AD93" s="847"/>
    </row>
    <row customHeight="1" ht="45">
      <c r="A94" s="846"/>
      <c r="B94" s="900">
        <v>77</v>
      </c>
      <c r="C94" s="844"/>
      <c r="D94" s="968" t="s">
        <v>2210</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1473</v>
      </c>
      <c r="Q94" s="958"/>
      <c r="R94" s="958"/>
      <c r="S94" s="958"/>
      <c r="T94" s="844"/>
      <c r="U94" s="844" t="s">
        <v>2216</v>
      </c>
      <c r="V94" s="844"/>
      <c r="W94" s="844"/>
      <c r="X94" s="844"/>
      <c r="Y94" s="1001"/>
      <c r="Z94" s="847"/>
      <c r="AA94" s="850" t="s">
        <v>2217</v>
      </c>
      <c r="AB94" s="847"/>
      <c r="AC94" s="847"/>
      <c r="AD94" s="847"/>
    </row>
    <row customHeight="1" ht="99">
      <c r="A95" s="846"/>
      <c r="B95" s="900">
        <v>78</v>
      </c>
      <c r="C95" s="844" t="s">
        <v>2218</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1473</v>
      </c>
      <c r="P95" s="958"/>
      <c r="Q95" s="958"/>
      <c r="R95" s="958"/>
      <c r="S95" s="958"/>
      <c r="T95" s="844" t="s">
        <v>2219</v>
      </c>
      <c r="U95" s="844"/>
      <c r="V95" s="844"/>
      <c r="W95" s="844"/>
      <c r="X95" s="844"/>
      <c r="Y95" s="1001"/>
      <c r="Z95" s="847"/>
      <c r="AA95" s="850"/>
      <c r="AB95" s="847"/>
      <c r="AC95" s="847"/>
      <c r="AD95" s="847"/>
    </row>
    <row customHeight="1" ht="99">
      <c r="A96" s="846"/>
      <c r="B96" s="900">
        <v>79</v>
      </c>
      <c r="C96" s="844" t="s">
        <v>1161</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1479</v>
      </c>
      <c r="P96" s="958"/>
      <c r="Q96" s="958"/>
      <c r="R96" s="958"/>
      <c r="S96" s="958"/>
      <c r="T96" s="844" t="s">
        <v>2220</v>
      </c>
      <c r="U96" s="844"/>
      <c r="V96" s="844"/>
      <c r="W96" s="844"/>
      <c r="X96" s="844"/>
      <c r="Y96" s="1001"/>
      <c r="Z96" s="847" t="s">
        <v>2221</v>
      </c>
      <c r="AA96" s="850"/>
      <c r="AB96" s="847"/>
      <c r="AC96" s="847"/>
      <c r="AD96" s="847"/>
    </row>
    <row customHeight="1" ht="63">
      <c r="A97" s="846"/>
      <c r="B97" s="900">
        <v>80</v>
      </c>
      <c r="C97" s="844" t="s">
        <v>2222</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1491</v>
      </c>
      <c r="P97" s="958"/>
      <c r="Q97" s="958"/>
      <c r="R97" s="958"/>
      <c r="S97" s="958"/>
      <c r="T97" s="844" t="s">
        <v>2223</v>
      </c>
      <c r="U97" s="844"/>
      <c r="V97" s="844"/>
      <c r="W97" s="844"/>
      <c r="X97" s="844"/>
      <c r="Y97" s="1001"/>
      <c r="Z97" s="847" t="s">
        <v>2224</v>
      </c>
      <c r="AA97" s="850"/>
      <c r="AB97" s="847"/>
      <c r="AC97" s="847"/>
      <c r="AD97" s="847"/>
    </row>
    <row customHeight="1" ht="63">
      <c r="A98" s="846"/>
      <c r="B98" s="900">
        <v>81</v>
      </c>
      <c r="C98" s="844" t="s">
        <v>2225</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1505</v>
      </c>
      <c r="P98" s="958"/>
      <c r="Q98" s="958"/>
      <c r="R98" s="958"/>
      <c r="S98" s="958"/>
      <c r="T98" s="844" t="s">
        <v>2226</v>
      </c>
      <c r="U98" s="844"/>
      <c r="V98" s="844"/>
      <c r="W98" s="844"/>
      <c r="X98" s="844"/>
      <c r="Y98" s="1001"/>
      <c r="Z98" s="847" t="s">
        <v>2224</v>
      </c>
      <c r="AA98" s="850"/>
      <c r="AB98" s="847"/>
      <c r="AC98" s="847"/>
      <c r="AD98" s="847"/>
    </row>
    <row customHeight="1" ht="90">
      <c r="A99" s="846"/>
      <c r="B99" s="900">
        <v>82</v>
      </c>
      <c r="C99" s="844" t="s">
        <v>2227</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1517</v>
      </c>
      <c r="P99" s="958"/>
      <c r="Q99" s="958"/>
      <c r="R99" s="958"/>
      <c r="S99" s="958"/>
      <c r="T99" s="844" t="s">
        <v>2228</v>
      </c>
      <c r="U99" s="844"/>
      <c r="V99" s="844"/>
      <c r="W99" s="844"/>
      <c r="X99" s="844"/>
      <c r="Y99" s="1001"/>
      <c r="Z99" s="847" t="s">
        <v>636</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2229</v>
      </c>
      <c r="P100" s="958"/>
      <c r="Q100" s="958"/>
      <c r="R100" s="958"/>
      <c r="S100" s="958"/>
      <c r="T100" s="844" t="s">
        <v>2230</v>
      </c>
      <c r="U100" s="844"/>
      <c r="V100" s="844"/>
      <c r="W100" s="844"/>
      <c r="X100" s="844"/>
      <c r="Y100" s="1001"/>
      <c r="Z100" s="847" t="s">
        <v>636</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2231</v>
      </c>
      <c r="P101" s="958"/>
      <c r="Q101" s="958"/>
      <c r="R101" s="958"/>
      <c r="S101" s="958"/>
      <c r="T101" s="844" t="s">
        <v>2232</v>
      </c>
      <c r="U101" s="844"/>
      <c r="V101" s="844"/>
      <c r="W101" s="844"/>
      <c r="X101" s="844"/>
      <c r="Y101" s="1001"/>
      <c r="Z101" s="847" t="s">
        <v>636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1672</v>
      </c>
      <c r="B148" s="846"/>
      <c r="C148" s="844" t="s">
        <v>2233</v>
      </c>
      <c r="D148" s="844" t="s">
        <v>1573</v>
      </c>
      <c r="E148" s="844" t="s">
        <v>1674</v>
      </c>
      <c r="F148" s="844" t="s">
        <v>2234</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2235</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2236</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1676</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1679</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1684</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3B27BA-8A04-96F9-C7A7-0.E22983AD}"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2237</v>
      </c>
      <c r="M5" s="2604"/>
      <c r="N5" s="2604"/>
      <c r="O5" s="2604"/>
      <c r="P5" s="2604"/>
      <c r="Q5" s="2604"/>
      <c r="R5" s="2604"/>
      <c r="S5" s="2604"/>
      <c r="T5" s="2604"/>
      <c r="U5" s="2604"/>
      <c r="V5" s="1244"/>
      <c r="AD5" s="1156">
        <v>64</v>
      </c>
    </row>
    <row customHeight="1" ht="14.699999999999998">
      <c r="J6" s="377"/>
      <c r="K6" s="377"/>
      <c r="L6" s="2605" t="str">
        <f>IF(org=0,"Не определено",org)</f>
        <v>АО "УСТЭК"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Департамент тарифной и ценовой политики Тюменской области</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426</v>
      </c>
      <c r="N9" s="305"/>
      <c r="O9" s="2252" t="str">
        <f>IF(TITLE_DATE_CHANGE_PERIOD="",IF(TITLE_DATE_PR="","",TITLE_DATE_PR),TITLE_DATE_CHANGE_PERIOD)</f>
        <v>46009</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427</v>
      </c>
      <c r="N10" s="305"/>
      <c r="O10" s="2252" t="str">
        <f>IF(TITLE_NUMBER_PR_CHANGE="",IF(TITLE_NUMBER_PR="","",TITLE_NUMBER_PR),TITLE_NUMBER_PR_CHANGE)</f>
        <v>417/01-21</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https://tarif.admtyumen.ru/OIGV/tarif/actions/npa.htm</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430</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306</v>
      </c>
      <c r="M14" s="2128"/>
      <c r="N14" s="2128"/>
      <c r="O14" s="2128"/>
      <c r="P14" s="2128"/>
      <c r="Q14" s="2128"/>
      <c r="R14" s="2128"/>
      <c r="S14" s="2128"/>
      <c r="T14" s="2128"/>
      <c r="U14" s="2128"/>
      <c r="V14" s="2128"/>
      <c r="W14" s="2128"/>
      <c r="X14" s="2128" t="s">
        <v>307</v>
      </c>
      <c r="AD14" s="1156">
        <v>14</v>
      </c>
    </row>
    <row customHeight="1" ht="14.699999999999998">
      <c r="J15" s="377"/>
      <c r="K15" s="377"/>
      <c r="L15" s="2274" t="s">
        <v>90</v>
      </c>
      <c r="M15" s="2210" t="s">
        <v>431</v>
      </c>
      <c r="N15" s="302"/>
      <c r="O15" s="2275" t="s">
        <v>2238</v>
      </c>
      <c r="P15" s="2276"/>
      <c r="Q15" s="2276"/>
      <c r="R15" s="2276"/>
      <c r="S15" s="2276"/>
      <c r="T15" s="2276"/>
      <c r="U15" s="2277"/>
      <c r="V15" s="2278" t="s">
        <v>433</v>
      </c>
      <c r="W15" s="2281" t="s">
        <v>1158</v>
      </c>
      <c r="X15" s="2128"/>
      <c r="AD15" s="1156">
        <v>14</v>
      </c>
    </row>
    <row customHeight="1" ht="35.699999999999996">
      <c r="J16" s="377"/>
      <c r="K16" s="377"/>
      <c r="L16" s="2274"/>
      <c r="M16" s="2210"/>
      <c r="N16" s="1032"/>
      <c r="O16" s="2261" t="s">
        <v>436</v>
      </c>
      <c r="P16" s="2261" t="s">
        <v>437</v>
      </c>
      <c r="Q16" s="2263" t="s">
        <v>438</v>
      </c>
      <c r="R16" s="2264"/>
      <c r="S16" s="2263" t="s">
        <v>452</v>
      </c>
      <c r="T16" s="2270"/>
      <c r="U16" s="2264"/>
      <c r="V16" s="2279"/>
      <c r="W16" s="2282"/>
      <c r="X16" s="2128"/>
      <c r="AD16" s="1156">
        <v>34</v>
      </c>
    </row>
    <row customHeight="1" ht="35.699999999999996">
      <c r="A17" s="1371" t="s">
        <v>136</v>
      </c>
      <c r="B17" s="1371" t="s">
        <v>137</v>
      </c>
      <c r="C17" s="1371" t="s">
        <v>138</v>
      </c>
      <c r="D17" s="1371" t="s">
        <v>139</v>
      </c>
      <c r="E17" s="1371"/>
      <c r="J17" s="377"/>
      <c r="K17" s="377"/>
      <c r="L17" s="2274"/>
      <c r="M17" s="2210"/>
      <c r="N17" s="303"/>
      <c r="O17" s="2262"/>
      <c r="P17" s="2262"/>
      <c r="Q17" s="1223" t="s">
        <v>447</v>
      </c>
      <c r="R17" s="1223" t="s">
        <v>448</v>
      </c>
      <c r="S17" s="1293" t="s">
        <v>449</v>
      </c>
      <c r="T17" s="2271" t="s">
        <v>450</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111</v>
      </c>
      <c r="M18" s="1256" t="s">
        <v>112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176</v>
      </c>
      <c r="B19" s="1364" t="s">
        <v>177</v>
      </c>
      <c r="C19" s="1364" t="s">
        <v>178</v>
      </c>
      <c r="D19" s="1364" t="s">
        <v>179</v>
      </c>
      <c r="E19" s="1364"/>
      <c r="F19" s="1366"/>
      <c r="G19" s="1366"/>
      <c r="H19" s="1366"/>
      <c r="I19" s="362"/>
      <c r="J19" s="361"/>
      <c r="K19" s="356"/>
      <c r="L19" s="1294">
        <f>INDEX(PT_DIFFERENTIATION_NUM_NTAR,MATCH(A19,PT_DIFFERENTIATION_NTAR_ID,0))</f>
        <v>0</v>
      </c>
      <c r="M19" s="299" t="s">
        <v>125</v>
      </c>
      <c r="N19" s="301"/>
      <c r="O19" s="2607" t="str">
        <f>INDEX(PT_DIFFERENTIATION_NTAR,MATCH(A19,PT_DIFFERENTIATION_NTAR_ID,0))</f>
        <v/>
      </c>
      <c r="P19" s="2607"/>
      <c r="Q19" s="2607"/>
      <c r="R19" s="2607"/>
      <c r="S19" s="2607"/>
      <c r="T19" s="2607"/>
      <c r="U19" s="2607"/>
      <c r="V19" s="2607"/>
      <c r="W19" s="2607"/>
      <c r="X19" s="1259" t="s">
        <v>402</v>
      </c>
      <c r="Z19" s="501"/>
      <c r="AA19" s="501" t="str">
        <f>IF(M19="","",M19)</f>
        <v>Наименование тарифа</v>
      </c>
      <c r="AB19" s="501"/>
      <c r="AC19" s="501"/>
      <c r="AD19" s="1156">
        <v>20</v>
      </c>
    </row>
    <row customHeight="1" ht="21">
      <c r="A20" s="1364" t="s">
        <v>176</v>
      </c>
      <c r="B20" s="1364" t="s">
        <v>177</v>
      </c>
      <c r="C20" s="1364" t="s">
        <v>178</v>
      </c>
      <c r="D20" s="1364" t="s">
        <v>179</v>
      </c>
      <c r="E20" s="1364"/>
      <c r="F20" s="1366"/>
      <c r="G20" s="1366"/>
      <c r="H20" s="1366"/>
      <c r="I20" s="1291"/>
      <c r="J20" s="353"/>
      <c r="K20" s="354"/>
      <c r="L20" s="1294" t="str">
        <f>INDEX(PT_DIFFERENTIATION_NUM_TER,MATCH(B19,PT_DIFFERENTIATION_TER_ID,0))</f>
        <v>.</v>
      </c>
      <c r="M20" s="309" t="s">
        <v>403</v>
      </c>
      <c r="N20" s="301"/>
      <c r="O20" s="2607" t="str">
        <f>INDEX(PT_DIFFERENTIATION_TER,MATCH(B19,PT_DIFFERENTIATION_TER_ID,0))</f>
        <v/>
      </c>
      <c r="P20" s="2607"/>
      <c r="Q20" s="2607"/>
      <c r="R20" s="2607"/>
      <c r="S20" s="2607"/>
      <c r="T20" s="2607"/>
      <c r="U20" s="2607"/>
      <c r="V20" s="2607"/>
      <c r="W20" s="2607"/>
      <c r="X20" s="1259" t="s">
        <v>404</v>
      </c>
      <c r="Z20" s="501"/>
      <c r="AA20" s="501" t="str">
        <f>IF(M20="","",M20)</f>
        <v>Территория действия тарифа</v>
      </c>
      <c r="AB20" s="501"/>
      <c r="AC20" s="501"/>
      <c r="AD20" s="1156">
        <v>20</v>
      </c>
    </row>
    <row customHeight="1" ht="24">
      <c r="A21" s="1364" t="s">
        <v>176</v>
      </c>
      <c r="B21" s="1364" t="s">
        <v>177</v>
      </c>
      <c r="C21" s="1364" t="s">
        <v>178</v>
      </c>
      <c r="D21" s="1364" t="s">
        <v>179</v>
      </c>
      <c r="E21" s="1364"/>
      <c r="F21" s="1366"/>
      <c r="G21" s="1366"/>
      <c r="H21" s="1366"/>
      <c r="I21" s="355"/>
      <c r="J21" s="353"/>
      <c r="K21" s="354"/>
      <c r="L21" s="1294" t="str">
        <f>INDEX(PT_DIFFERENTIATION_NUM_CS,MATCH(C19,PT_DIFFERENTIATION_CS_ID,0))</f>
        <v>..</v>
      </c>
      <c r="M21" s="310" t="s">
        <v>405</v>
      </c>
      <c r="N21" s="301"/>
      <c r="O21" s="2607" t="str">
        <f>INDEX(PT_DIFFERENTIATION_CS,MATCH(C19,PT_DIFFERENTIATION_CS_ID,0))</f>
        <v/>
      </c>
      <c r="P21" s="2607"/>
      <c r="Q21" s="2607"/>
      <c r="R21" s="2607"/>
      <c r="S21" s="2607"/>
      <c r="T21" s="2607"/>
      <c r="U21" s="2607"/>
      <c r="V21" s="2607"/>
      <c r="W21" s="2607"/>
      <c r="X21" s="1259" t="s">
        <v>406</v>
      </c>
      <c r="Z21" s="501"/>
      <c r="AA21" s="501" t="str">
        <f>IF(M21="","",M21)</f>
        <v>Наименование системы теплоснабжения </v>
      </c>
      <c r="AB21" s="501"/>
      <c r="AC21" s="501"/>
      <c r="AD21" s="1156">
        <v>23</v>
      </c>
    </row>
    <row customHeight="1" ht="21">
      <c r="A22" s="1364" t="s">
        <v>176</v>
      </c>
      <c r="B22" s="1364" t="s">
        <v>177</v>
      </c>
      <c r="C22" s="1364" t="s">
        <v>178</v>
      </c>
      <c r="D22" s="1364" t="s">
        <v>179</v>
      </c>
      <c r="E22" s="1364"/>
      <c r="F22" s="1366"/>
      <c r="G22" s="1366"/>
      <c r="H22" s="1366"/>
      <c r="I22" s="355"/>
      <c r="J22" s="353"/>
      <c r="K22" s="354"/>
      <c r="L22" s="1294" t="str">
        <f>INDEX(PT_DIFFERENTIATION_NUM_IST_TE,MATCH(D19,PT_DIFFERENTIATION_IST_TE_ID,0))</f>
        <v>...</v>
      </c>
      <c r="M22" s="311" t="s">
        <v>407</v>
      </c>
      <c r="N22" s="301"/>
      <c r="O22" s="2607" t="str">
        <f>INDEX(PT_DIFFERENTIATION_IST_TE,MATCH(D19,PT_DIFFERENTIATION_IST_TE_ID,0))</f>
        <v/>
      </c>
      <c r="P22" s="2607"/>
      <c r="Q22" s="2607"/>
      <c r="R22" s="2607"/>
      <c r="S22" s="2607"/>
      <c r="T22" s="2607"/>
      <c r="U22" s="2607"/>
      <c r="V22" s="2607"/>
      <c r="W22" s="2607"/>
      <c r="X22" s="1259" t="s">
        <v>408</v>
      </c>
      <c r="Z22" s="501"/>
      <c r="AA22" s="501" t="str">
        <f>IF(M22="","",M22)</f>
        <v>Источник тепловой энергии  </v>
      </c>
      <c r="AB22" s="501"/>
      <c r="AC22" s="501"/>
      <c r="AD22" s="1156">
        <v>20</v>
      </c>
    </row>
    <row customHeight="1" ht="96.75">
      <c r="A23" s="1364" t="s">
        <v>176</v>
      </c>
      <c r="B23" s="1364" t="s">
        <v>177</v>
      </c>
      <c r="C23" s="1364" t="s">
        <v>178</v>
      </c>
      <c r="D23" s="1364" t="s">
        <v>179</v>
      </c>
      <c r="E23" s="1364"/>
      <c r="F23" s="2608" t="str">
        <f>L22&amp;".1"</f>
        <v>....1</v>
      </c>
      <c r="I23" s="2258">
        <v>1</v>
      </c>
      <c r="J23" s="1292"/>
      <c r="K23" s="357"/>
      <c r="L23" s="1294" t="str">
        <f>$F$23</f>
        <v>....1</v>
      </c>
      <c r="M23" s="286" t="s">
        <v>410</v>
      </c>
      <c r="N23" s="301"/>
      <c r="O23" s="2306"/>
      <c r="P23" s="2306"/>
      <c r="Q23" s="2306"/>
      <c r="R23" s="2306"/>
      <c r="S23" s="2306"/>
      <c r="T23" s="2306"/>
      <c r="U23" s="2306"/>
      <c r="V23" s="2306"/>
      <c r="W23" s="2306"/>
      <c r="X23" s="1259" t="s">
        <v>411</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176</v>
      </c>
      <c r="B24" s="1364" t="s">
        <v>177</v>
      </c>
      <c r="C24" s="1364" t="s">
        <v>178</v>
      </c>
      <c r="D24" s="1364" t="s">
        <v>179</v>
      </c>
      <c r="E24" s="1364"/>
      <c r="F24" s="2608"/>
      <c r="G24" s="2218" t="str">
        <f>F23&amp;".1"</f>
        <v>....1.1</v>
      </c>
      <c r="I24" s="2258"/>
      <c r="J24" s="2258">
        <v>1</v>
      </c>
      <c r="K24" s="358"/>
      <c r="L24" s="1294" t="str">
        <f>$G$24</f>
        <v>....1.1</v>
      </c>
      <c r="M24" s="287" t="s">
        <v>413</v>
      </c>
      <c r="N24" s="301"/>
      <c r="O24" s="2246"/>
      <c r="P24" s="2247"/>
      <c r="Q24" s="2247"/>
      <c r="R24" s="2247"/>
      <c r="S24" s="2247"/>
      <c r="T24" s="2247"/>
      <c r="U24" s="2247"/>
      <c r="V24" s="2247"/>
      <c r="W24" s="2248"/>
      <c r="X24" s="1259" t="s">
        <v>414</v>
      </c>
      <c r="Z24" s="501"/>
      <c r="AA24" s="501" t="str">
        <f>IF(M24="","",M24)</f>
        <v>Группа потребителей</v>
      </c>
      <c r="AB24" s="501"/>
      <c r="AC24" s="501"/>
      <c r="AD24" s="1156">
        <v>82</v>
      </c>
    </row>
    <row customHeight="1" ht="11.549999999999999">
      <c r="A25" s="1364" t="s">
        <v>176</v>
      </c>
      <c r="B25" s="1364" t="s">
        <v>177</v>
      </c>
      <c r="C25" s="1364" t="s">
        <v>178</v>
      </c>
      <c r="D25" s="1364" t="s">
        <v>179</v>
      </c>
      <c r="E25" s="1364"/>
      <c r="F25" s="2608"/>
      <c r="G25" s="2218"/>
      <c r="H25" s="2218" t="str">
        <f>G24&amp;".1"</f>
        <v>....1.1.1</v>
      </c>
      <c r="I25" s="2258"/>
      <c r="J25" s="2258"/>
      <c r="K25" s="358">
        <v>1</v>
      </c>
      <c r="L25" s="1294" t="str">
        <f>$H$25</f>
        <v>....1.1.1</v>
      </c>
      <c r="M25" s="1348"/>
      <c r="N25" s="301"/>
      <c r="O25" s="752"/>
      <c r="P25" s="326"/>
      <c r="Q25" s="752"/>
      <c r="R25" s="1258"/>
      <c r="S25" s="2603"/>
      <c r="T25" s="2108" t="s">
        <v>63</v>
      </c>
      <c r="U25" s="2603"/>
      <c r="V25" s="2108" t="s">
        <v>19</v>
      </c>
      <c r="W25" s="326"/>
      <c r="X25" s="2254" t="s">
        <v>416</v>
      </c>
      <c r="Y25" s="512">
        <f>STRCHECKDATE(O26:W26)</f>
      </c>
      <c r="Z25" s="501"/>
      <c r="AA25" s="501" t="str">
        <f>IF(M25="","",M25)</f>
        <v/>
      </c>
      <c r="AB25" s="501"/>
      <c r="AC25" s="501"/>
      <c r="AD25" s="1156">
        <v>11</v>
      </c>
    </row>
    <row customHeight="1" ht="11.549999999999999">
      <c r="A26" s="1364" t="s">
        <v>176</v>
      </c>
      <c r="B26" s="1364" t="s">
        <v>177</v>
      </c>
      <c r="C26" s="1364" t="s">
        <v>178</v>
      </c>
      <c r="D26" s="1364" t="s">
        <v>179</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176</v>
      </c>
      <c r="B27" s="1364" t="s">
        <v>177</v>
      </c>
      <c r="C27" s="1364" t="s">
        <v>178</v>
      </c>
      <c r="D27" s="1364" t="s">
        <v>179</v>
      </c>
      <c r="E27" s="1364"/>
      <c r="F27" s="2608"/>
      <c r="G27" s="2218"/>
      <c r="I27" s="2258"/>
      <c r="J27" s="2258"/>
      <c r="K27" s="357"/>
      <c r="L27" s="1279"/>
      <c r="M27" s="289" t="s">
        <v>417</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176</v>
      </c>
      <c r="B28" s="1364" t="s">
        <v>177</v>
      </c>
      <c r="C28" s="1364" t="s">
        <v>178</v>
      </c>
      <c r="D28" s="1364" t="s">
        <v>179</v>
      </c>
      <c r="E28" s="1364"/>
      <c r="F28" s="2608"/>
      <c r="I28" s="2258"/>
      <c r="J28" s="1292"/>
      <c r="K28" s="357"/>
      <c r="L28" s="1279"/>
      <c r="M28" s="288" t="s">
        <v>418</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176</v>
      </c>
      <c r="B29" s="1364" t="s">
        <v>177</v>
      </c>
      <c r="C29" s="1364" t="s">
        <v>178</v>
      </c>
      <c r="D29" s="1364" t="s">
        <v>179</v>
      </c>
      <c r="E29" s="1364"/>
      <c r="F29" s="1366"/>
      <c r="G29" s="1366"/>
      <c r="H29" s="538"/>
      <c r="I29" s="361"/>
      <c r="J29" s="376"/>
      <c r="K29" s="356"/>
      <c r="L29" s="1279"/>
      <c r="M29" s="366" t="s">
        <v>419</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176</v>
      </c>
      <c r="B30" s="1364" t="s">
        <v>177</v>
      </c>
      <c r="C30" s="1364" t="s">
        <v>178</v>
      </c>
      <c r="D30" s="1364"/>
      <c r="E30" s="1364" t="s">
        <v>591</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176</v>
      </c>
      <c r="B31" s="1364" t="s">
        <v>177</v>
      </c>
      <c r="C31" s="1364"/>
      <c r="D31" s="1364"/>
      <c r="E31" s="1364" t="s">
        <v>2239</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2240</v>
      </c>
      <c r="B32" s="1364"/>
      <c r="C32" s="1364"/>
      <c r="D32" s="1364"/>
      <c r="E32" s="1364" t="s">
        <v>106</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173</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808</v>
      </c>
      <c r="M35" s="2286" t="s">
        <v>2241</v>
      </c>
      <c r="N35" s="2286"/>
      <c r="O35" s="2286"/>
      <c r="P35" s="2286"/>
      <c r="Q35" s="2286"/>
      <c r="R35" s="2286"/>
      <c r="S35" s="2286"/>
      <c r="T35" s="2286"/>
      <c r="U35" s="2286"/>
      <c r="V35" s="2286"/>
      <c r="W35" s="2286"/>
      <c r="X35" s="2286"/>
      <c r="AD35" s="1156">
        <v>27</v>
      </c>
    </row>
    <row customHeight="1" ht="109.19999999999999">
      <c r="H36" s="538"/>
      <c r="I36" s="1304"/>
      <c r="M36" s="2286" t="s">
        <v>2242</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FEC955-734F-72D4-730A-0.399347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6CFFF4-F1A8-3858-E3EB-0.1B0162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734682-8BE6-7F25-18D5-0.7E2DB9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521FCB-5A72-0845-0ACB-0.070828C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0F6397-FF07-4CA6-D54C-0.E18EB28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5DFC4D-7D05-3A38-95A1-0.C27D7C76}"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305</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"УСТЭК"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306</v>
      </c>
      <c r="E8" s="2206"/>
      <c r="F8" s="2206"/>
      <c r="G8" s="2209" t="s">
        <v>307</v>
      </c>
      <c r="J8" s="456">
        <v>11</v>
      </c>
    </row>
    <row customHeight="1" ht="11.549999999999999">
      <c r="A9" s="458"/>
      <c r="B9" s="503"/>
      <c r="C9" s="458"/>
      <c r="D9" s="473" t="s">
        <v>90</v>
      </c>
      <c r="E9" s="447" t="s">
        <v>308</v>
      </c>
      <c r="F9" s="447" t="s">
        <v>309</v>
      </c>
      <c r="G9" s="2210"/>
      <c r="J9" s="456">
        <v>11</v>
      </c>
    </row>
    <row customHeight="1" ht="12" hidden="1">
      <c r="A10" s="458"/>
      <c r="B10" s="503"/>
      <c r="C10" s="458"/>
      <c r="D10" s="465"/>
      <c r="E10" s="465"/>
      <c r="F10" s="465"/>
      <c r="G10" s="465"/>
      <c r="J10" s="456">
        <v>0</v>
      </c>
    </row>
    <row customHeight="1" ht="22.5" hidden="1">
      <c r="A11" s="458"/>
      <c r="B11" s="503"/>
      <c r="C11" s="458"/>
      <c r="D11" s="1010" t="s">
        <v>111</v>
      </c>
      <c r="E11" s="1013" t="s">
        <v>310</v>
      </c>
      <c r="F11" s="1012" t="str">
        <f>IF(region_name="","",region_name)</f>
        <v>Тюменская область</v>
      </c>
      <c r="G11" s="1013" t="s">
        <v>311</v>
      </c>
      <c r="H11" s="476"/>
      <c r="J11" s="456">
        <v>0</v>
      </c>
    </row>
    <row customHeight="1" ht="22.5" hidden="1">
      <c r="A12" s="458"/>
      <c r="B12" s="503"/>
      <c r="C12" s="458"/>
      <c r="D12" s="446" t="s">
        <v>111</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312</v>
      </c>
      <c r="G12" s="475"/>
      <c r="H12" s="476"/>
      <c r="J12" s="456">
        <v>0</v>
      </c>
    </row>
    <row customHeight="1" ht="23.25">
      <c r="A13" s="458"/>
      <c r="B13" s="503"/>
      <c r="C13" s="458"/>
      <c r="D13" s="446" t="s">
        <v>111</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313</v>
      </c>
      <c r="E14" s="1011" t="s">
        <v>314</v>
      </c>
      <c r="F14" s="1012" t="str">
        <f>IF(inn="","",inn)</f>
        <v>7203420973</v>
      </c>
      <c r="G14" s="1013" t="s">
        <v>315</v>
      </c>
      <c r="H14" s="476"/>
      <c r="J14" s="456">
        <v>0</v>
      </c>
    </row>
    <row customHeight="1" ht="22.5" hidden="1">
      <c r="A15" s="458"/>
      <c r="B15" s="503"/>
      <c r="C15" s="458"/>
      <c r="D15" s="1010" t="s">
        <v>316</v>
      </c>
      <c r="E15" s="1011" t="s">
        <v>317</v>
      </c>
      <c r="F15" s="1012" t="str">
        <f>IF(kpp="","",kpp)</f>
        <v>720301001</v>
      </c>
      <c r="G15" s="1013" t="s">
        <v>318</v>
      </c>
      <c r="H15" s="476"/>
      <c r="J15" s="456">
        <v>0</v>
      </c>
    </row>
    <row customHeight="1" ht="39">
      <c r="A16" s="458"/>
      <c r="B16" s="503"/>
      <c r="C16" s="458"/>
      <c r="D16" s="446" t="s">
        <v>112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c r="A19" s="2203" t="s">
        <v>319</v>
      </c>
      <c r="B19" s="503"/>
      <c r="C19" s="2214"/>
      <c r="D19" s="446" t="str">
        <f>A19</f>
        <v>5.1</v>
      </c>
      <c r="E19" s="443" t="s">
        <v>320</v>
      </c>
      <c r="F19" s="444" t="s">
        <v>312</v>
      </c>
      <c r="G19" s="445" t="s">
        <v>321</v>
      </c>
      <c r="H19" s="476"/>
      <c r="I19" s="853"/>
      <c r="J19" s="456">
        <v>0</v>
      </c>
    </row>
    <row customHeight="1" ht="24">
      <c r="A20" s="2203"/>
      <c r="B20" s="503"/>
      <c r="C20" s="2214"/>
      <c r="D20" s="441" t="str">
        <f>D19&amp;".1"</f>
        <v>5.1.1</v>
      </c>
      <c r="E20" s="440" t="s">
        <v>322</v>
      </c>
      <c r="F20" s="2674" t="s">
        <v>28</v>
      </c>
      <c r="G20" s="475"/>
      <c r="H20" s="476"/>
      <c r="I20" s="853"/>
      <c r="J20" s="456">
        <v>0</v>
      </c>
    </row>
    <row customHeight="1" ht="22.5">
      <c r="A21" s="2203"/>
      <c r="B21" s="503"/>
      <c r="C21" s="2214"/>
      <c r="D21" s="441" t="str">
        <f>D19&amp;".2"</f>
        <v>5.1.2</v>
      </c>
      <c r="E21" s="440" t="s">
        <v>323</v>
      </c>
      <c r="F21" s="2675" t="s">
        <v>28</v>
      </c>
      <c r="G21" s="445" t="s">
        <v>324</v>
      </c>
      <c r="H21" s="476"/>
      <c r="I21" s="853"/>
      <c r="J21" s="456">
        <v>0</v>
      </c>
    </row>
    <row customHeight="1" ht="22.5">
      <c r="A22" s="2203"/>
      <c r="B22" s="503"/>
      <c r="C22" s="2214"/>
      <c r="D22" s="441" t="str">
        <f>D19&amp;".3"</f>
        <v>5.1.3</v>
      </c>
      <c r="E22" s="440" t="s">
        <v>325</v>
      </c>
      <c r="F22" s="2674" t="s">
        <v>28</v>
      </c>
      <c r="G22" s="475"/>
      <c r="H22" s="476"/>
      <c r="I22" s="853"/>
      <c r="J22" s="456">
        <v>0</v>
      </c>
    </row>
    <row customHeight="1" ht="22.5">
      <c r="A23" s="2203"/>
      <c r="B23" s="503"/>
      <c r="C23" s="2214"/>
      <c r="D23" s="441" t="str">
        <f>D19&amp;".4"</f>
        <v>5.1.4</v>
      </c>
      <c r="E23" s="440" t="s">
        <v>326</v>
      </c>
      <c r="F23" s="2674" t="s">
        <v>28</v>
      </c>
      <c r="G23" s="445" t="s">
        <v>327</v>
      </c>
      <c r="H23" s="476"/>
      <c r="I23" s="853"/>
      <c r="J23" s="456">
        <v>0</v>
      </c>
    </row>
    <row customHeight="1" ht="22.5">
      <c r="A24" s="1979"/>
      <c r="B24" s="503"/>
      <c r="C24" s="493"/>
      <c r="D24" s="468"/>
      <c r="E24" s="1169" t="s">
        <v>328</v>
      </c>
      <c r="F24" s="469"/>
      <c r="G24" s="470"/>
      <c r="H24" s="476"/>
      <c r="I24" s="853"/>
      <c r="J24" s="456">
        <v>0</v>
      </c>
    </row>
    <row s="502" customFormat="1" customHeight="1" ht="24.75" hidden="1">
      <c r="A25" s="458"/>
      <c r="B25" s="503"/>
      <c r="C25" s="503"/>
      <c r="D25" s="1007" t="s">
        <v>92</v>
      </c>
      <c r="E25" s="1009" t="s">
        <v>329</v>
      </c>
      <c r="F25" s="1014" t="s">
        <v>312</v>
      </c>
      <c r="G25" s="1009"/>
      <c r="J25" s="502">
        <v>0</v>
      </c>
    </row>
    <row s="502" customFormat="1" customHeight="1" ht="11.25" hidden="1">
      <c r="A26" s="458"/>
      <c r="B26" s="503"/>
      <c r="C26" s="503"/>
      <c r="D26" s="1007" t="s">
        <v>330</v>
      </c>
      <c r="E26" s="1008" t="s">
        <v>331</v>
      </c>
      <c r="F26" s="1014" t="s">
        <v>312</v>
      </c>
      <c r="G26" s="1009"/>
      <c r="J26" s="502">
        <v>0</v>
      </c>
    </row>
    <row s="502" customFormat="1" customHeight="1" ht="11.25" hidden="1">
      <c r="A27" s="458"/>
      <c r="B27" s="503"/>
      <c r="C27" s="503"/>
      <c r="D27" s="1007" t="s">
        <v>332</v>
      </c>
      <c r="E27" s="1015" t="s">
        <v>333</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334</v>
      </c>
      <c r="E28" s="1015" t="s">
        <v>335</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336</v>
      </c>
      <c r="E29" s="1015" t="s">
        <v>337</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338</v>
      </c>
      <c r="E30" s="1008" t="s">
        <v>339</v>
      </c>
      <c r="F30" s="1016"/>
      <c r="G30" s="1009"/>
      <c r="J30" s="502">
        <v>0</v>
      </c>
    </row>
    <row s="502" customFormat="1" customHeight="1" ht="11.25" hidden="1">
      <c r="A31" s="458"/>
      <c r="B31" s="503"/>
      <c r="C31" s="503"/>
      <c r="D31" s="1007" t="s">
        <v>340</v>
      </c>
      <c r="E31" s="1008" t="s">
        <v>341</v>
      </c>
      <c r="F31" s="1016"/>
      <c r="G31" s="1009"/>
      <c r="J31" s="502">
        <v>0</v>
      </c>
    </row>
    <row s="502" customFormat="1" customHeight="1" ht="11.25" hidden="1">
      <c r="A32" s="458"/>
      <c r="B32" s="503"/>
      <c r="C32" s="503"/>
      <c r="D32" s="1007" t="s">
        <v>342</v>
      </c>
      <c r="E32" s="1008" t="s">
        <v>343</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312</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344</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344</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312</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345</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346</v>
      </c>
      <c r="H44" s="476"/>
      <c r="J44" s="456">
        <v>22</v>
      </c>
    </row>
    <row customHeight="1" ht="23.25">
      <c r="A45" s="458"/>
      <c r="B45" s="503"/>
      <c r="C45" s="458"/>
      <c r="D45" s="441">
        <f>D44+1</f>
        <v>12</v>
      </c>
      <c r="E45" s="439" t="s">
        <v>347</v>
      </c>
      <c r="F45" s="444" t="s">
        <v>312</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348</v>
      </c>
      <c r="H46" s="476"/>
      <c r="J46" s="456">
        <v>23</v>
      </c>
    </row>
    <row customHeight="1" ht="24">
      <c r="A47" s="2203"/>
      <c r="B47" s="503"/>
      <c r="C47" s="493"/>
      <c r="D47" s="441" t="str">
        <f>D45&amp;".2"</f>
        <v>12.2</v>
      </c>
      <c r="E47" s="443" t="s">
        <v>349</v>
      </c>
      <c r="F47" s="491"/>
      <c r="G47" s="438" t="s">
        <v>350</v>
      </c>
      <c r="H47" s="476"/>
      <c r="J47" s="456">
        <v>23</v>
      </c>
    </row>
    <row customHeight="1" ht="24">
      <c r="A48" s="2203"/>
      <c r="B48" s="503"/>
      <c r="C48" s="493"/>
      <c r="D48" s="441" t="str">
        <f>D45&amp;".3"</f>
        <v>12.3</v>
      </c>
      <c r="E48" s="443" t="s">
        <v>351</v>
      </c>
      <c r="F48" s="491"/>
      <c r="G48" s="438" t="s">
        <v>352</v>
      </c>
      <c r="H48" s="476"/>
      <c r="J48" s="456">
        <v>23</v>
      </c>
    </row>
    <row customHeight="1" ht="24">
      <c r="A49" s="2203"/>
      <c r="B49" s="503"/>
      <c r="C49" s="493"/>
      <c r="D49" s="441" t="str">
        <f>IF(TEMPLATE_SPHERE="TKO",D45&amp;".0",D45&amp;".4")</f>
        <v>12.4</v>
      </c>
      <c r="E49" s="437" t="s">
        <v>353</v>
      </c>
      <c r="F49" s="1686"/>
      <c r="G49" s="1763" t="s">
        <v>354</v>
      </c>
      <c r="H49" s="476"/>
      <c r="J49" s="456">
        <v>23</v>
      </c>
    </row>
    <row customHeight="1" ht="24">
      <c r="A50" s="458"/>
      <c r="B50" s="503"/>
      <c r="C50" s="458"/>
      <c r="D50" s="468"/>
      <c r="E50" s="416" t="s">
        <v>355</v>
      </c>
      <c r="F50" s="469"/>
      <c r="G50" s="1763" t="s">
        <v>356</v>
      </c>
      <c r="H50" s="477"/>
      <c r="J50" s="456">
        <v>23</v>
      </c>
    </row>
    <row customHeight="1" ht="24">
      <c r="A51" s="859"/>
      <c r="B51" s="503"/>
      <c r="C51" s="493"/>
      <c r="D51" s="441">
        <f>D45+1</f>
        <v>13</v>
      </c>
      <c r="E51" s="529" t="s">
        <v>357</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1613D-E601-445D-5C7B-0.2CEBA6C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3465A7-32C8-995A-B16C-0.E34BA18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4067CB-905C-740F-C6CD-0.A02C4CC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73498D-A846-6D44-356F-0.D7E75188}"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2243</v>
      </c>
      <c r="B1" s="2617" t="s">
        <v>2244</v>
      </c>
      <c r="C1" s="2618" t="s">
        <v>2245</v>
      </c>
      <c r="D1" s="2619"/>
      <c r="E1" s="837" t="s">
        <v>2246</v>
      </c>
    </row>
    <row customHeight="1" ht="11.25">
      <c r="A2" s="2620"/>
      <c r="B2" s="766" t="s">
        <v>26</v>
      </c>
      <c r="C2" s="754"/>
      <c r="D2" s="765"/>
      <c r="E2" s="837"/>
    </row>
    <row customHeight="1" ht="11.25">
      <c r="A3" s="2621"/>
      <c r="B3" s="2622" t="s">
        <v>33</v>
      </c>
      <c r="C3" s="754"/>
      <c r="D3" s="765"/>
      <c r="E3" s="837"/>
    </row>
    <row customHeight="1" ht="11.25">
      <c r="A4" s="2623"/>
      <c r="B4" s="767" t="s">
        <v>1672</v>
      </c>
      <c r="C4" s="754"/>
      <c r="D4" s="765"/>
      <c r="E4" s="837"/>
    </row>
    <row customHeight="1" ht="11.25">
      <c r="A5" s="2624"/>
      <c r="B5" s="767" t="s">
        <v>1666</v>
      </c>
      <c r="C5" s="2625" t="s">
        <v>2010</v>
      </c>
      <c r="D5" s="2626" t="s">
        <v>2247</v>
      </c>
      <c r="E5" s="837"/>
    </row>
    <row s="1851" customFormat="1" customHeight="1" ht="11.25">
      <c r="A6" s="2627"/>
      <c r="B6" s="767" t="s">
        <v>1676</v>
      </c>
      <c r="C6" s="754"/>
      <c r="D6" s="765"/>
      <c r="E6" s="837"/>
    </row>
    <row customHeight="1" ht="11.25">
      <c r="A7" s="2628"/>
      <c r="B7" s="767" t="s">
        <v>1684</v>
      </c>
      <c r="C7" s="754"/>
      <c r="D7" s="765"/>
      <c r="E7" s="837"/>
    </row>
    <row customHeight="1" ht="11.25">
      <c r="A8" s="757"/>
      <c r="B8" s="767" t="s">
        <v>1679</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F19E3E-0D39-4A82-2A39-0.3DA6BD0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59AFF6-4E27-7ADE-CC16-0.8C42C4C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57E151-9DAA-7085-ED85-0.82A9FDE3}" mc:Ignorable="x14ac xr xr2 xr3">
  <sheetPr>
    <tabColor rgb="FFFFCC99"/>
  </sheetPr>
  <dimension ref="A1:I316"/>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2248</v>
      </c>
      <c r="B1" s="69" t="s">
        <v>2249</v>
      </c>
      <c r="C1" s="69" t="s">
        <v>2250</v>
      </c>
      <c r="D1" s="69" t="s">
        <v>2251</v>
      </c>
      <c r="E1" s="69" t="s">
        <v>2252</v>
      </c>
      <c r="F1" s="69" t="s">
        <v>2253</v>
      </c>
      <c r="G1" s="69" t="s">
        <v>2254</v>
      </c>
      <c r="H1" s="69" t="s">
        <v>2255</v>
      </c>
      <c r="I1" s="69" t="s">
        <v>2256</v>
      </c>
    </row>
    <row customHeight="1" ht="11.25">
      <c r="A2" s="1851" t="s">
        <v>2257</v>
      </c>
      <c r="B2" s="1851" t="s">
        <v>16</v>
      </c>
      <c r="C2" s="1851" t="s">
        <v>2258</v>
      </c>
      <c r="D2" s="1851" t="s">
        <v>2259</v>
      </c>
      <c r="E2" s="1851" t="s">
        <v>2260</v>
      </c>
      <c r="F2" s="1851" t="s">
        <v>53</v>
      </c>
      <c r="G2" s="1851" t="s">
        <v>28</v>
      </c>
      <c r="H2" s="1851" t="s">
        <v>28</v>
      </c>
      <c r="I2" s="1851" t="s">
        <v>812</v>
      </c>
    </row>
    <row customHeight="1" ht="11.25">
      <c r="A3" s="1851" t="s">
        <v>2257</v>
      </c>
      <c r="B3" s="1851" t="s">
        <v>16</v>
      </c>
      <c r="C3" s="1851" t="s">
        <v>2261</v>
      </c>
      <c r="D3" s="1851" t="s">
        <v>2262</v>
      </c>
      <c r="E3" s="1851" t="s">
        <v>2263</v>
      </c>
      <c r="F3" s="1851" t="s">
        <v>53</v>
      </c>
      <c r="G3" s="1851" t="s">
        <v>28</v>
      </c>
      <c r="H3" s="1851" t="s">
        <v>28</v>
      </c>
      <c r="I3" s="1851" t="s">
        <v>812</v>
      </c>
    </row>
    <row customHeight="1" ht="11.25">
      <c r="A4" s="1851" t="s">
        <v>2257</v>
      </c>
      <c r="B4" s="1851" t="s">
        <v>16</v>
      </c>
      <c r="C4" s="1851" t="s">
        <v>2264</v>
      </c>
      <c r="D4" s="1851" t="s">
        <v>2265</v>
      </c>
      <c r="E4" s="1851" t="s">
        <v>2266</v>
      </c>
      <c r="F4" s="1851" t="s">
        <v>53</v>
      </c>
      <c r="G4" s="1851" t="s">
        <v>28</v>
      </c>
      <c r="H4" s="1851" t="s">
        <v>28</v>
      </c>
      <c r="I4" s="1851" t="s">
        <v>812</v>
      </c>
    </row>
    <row customHeight="1" ht="11.25">
      <c r="A5" s="1851" t="s">
        <v>2257</v>
      </c>
      <c r="B5" s="1851" t="s">
        <v>16</v>
      </c>
      <c r="C5" s="1851" t="s">
        <v>2267</v>
      </c>
      <c r="D5" s="1851" t="s">
        <v>2268</v>
      </c>
      <c r="E5" s="1851" t="s">
        <v>2269</v>
      </c>
      <c r="F5" s="1851" t="s">
        <v>2270</v>
      </c>
      <c r="G5" s="1851" t="s">
        <v>2271</v>
      </c>
      <c r="H5" s="1851" t="s">
        <v>28</v>
      </c>
      <c r="I5" s="1851" t="s">
        <v>812</v>
      </c>
    </row>
    <row customHeight="1" ht="11.25">
      <c r="A6" s="1851" t="s">
        <v>2257</v>
      </c>
      <c r="B6" s="1851" t="s">
        <v>16</v>
      </c>
      <c r="C6" s="1851" t="s">
        <v>2272</v>
      </c>
      <c r="D6" s="1851" t="s">
        <v>2273</v>
      </c>
      <c r="E6" s="1851" t="s">
        <v>2274</v>
      </c>
      <c r="F6" s="1851" t="s">
        <v>2275</v>
      </c>
      <c r="G6" s="1851" t="s">
        <v>28</v>
      </c>
      <c r="H6" s="1851" t="s">
        <v>28</v>
      </c>
      <c r="I6" s="1851" t="s">
        <v>812</v>
      </c>
    </row>
    <row customHeight="1" ht="11.25">
      <c r="A7" s="1851" t="s">
        <v>2257</v>
      </c>
      <c r="B7" s="1851" t="s">
        <v>16</v>
      </c>
      <c r="C7" s="1851" t="s">
        <v>2276</v>
      </c>
      <c r="D7" s="1851" t="s">
        <v>2277</v>
      </c>
      <c r="E7" s="1851" t="s">
        <v>2278</v>
      </c>
      <c r="F7" s="1851" t="s">
        <v>2275</v>
      </c>
      <c r="G7" s="1851" t="s">
        <v>28</v>
      </c>
      <c r="H7" s="1851" t="s">
        <v>28</v>
      </c>
      <c r="I7" s="1851" t="s">
        <v>812</v>
      </c>
    </row>
    <row customHeight="1" ht="11.25">
      <c r="A8" s="1851" t="s">
        <v>2257</v>
      </c>
      <c r="B8" s="1851" t="s">
        <v>16</v>
      </c>
      <c r="C8" s="1851" t="s">
        <v>2279</v>
      </c>
      <c r="D8" s="1851" t="s">
        <v>2280</v>
      </c>
      <c r="E8" s="1851" t="s">
        <v>2281</v>
      </c>
      <c r="F8" s="1851" t="s">
        <v>2282</v>
      </c>
      <c r="G8" s="1851" t="s">
        <v>28</v>
      </c>
      <c r="H8" s="1851" t="s">
        <v>28</v>
      </c>
      <c r="I8" s="1851" t="s">
        <v>812</v>
      </c>
    </row>
    <row customHeight="1" ht="11.25">
      <c r="A9" s="1851" t="s">
        <v>2257</v>
      </c>
      <c r="B9" s="1851" t="s">
        <v>16</v>
      </c>
      <c r="C9" s="1851" t="s">
        <v>2283</v>
      </c>
      <c r="D9" s="1851" t="s">
        <v>2284</v>
      </c>
      <c r="E9" s="1851" t="s">
        <v>2285</v>
      </c>
      <c r="F9" s="1851" t="s">
        <v>53</v>
      </c>
      <c r="G9" s="1851" t="s">
        <v>28</v>
      </c>
      <c r="H9" s="1851" t="s">
        <v>28</v>
      </c>
      <c r="I9" s="1851" t="s">
        <v>812</v>
      </c>
    </row>
    <row customHeight="1" ht="11.25">
      <c r="A10" s="1851" t="s">
        <v>2257</v>
      </c>
      <c r="B10" s="1851" t="s">
        <v>16</v>
      </c>
      <c r="C10" s="1851" t="s">
        <v>2286</v>
      </c>
      <c r="D10" s="1851" t="s">
        <v>2287</v>
      </c>
      <c r="E10" s="1851" t="s">
        <v>2288</v>
      </c>
      <c r="F10" s="1851" t="s">
        <v>2275</v>
      </c>
      <c r="G10" s="1851" t="s">
        <v>28</v>
      </c>
      <c r="H10" s="1851" t="s">
        <v>28</v>
      </c>
      <c r="I10" s="1851" t="s">
        <v>812</v>
      </c>
    </row>
    <row customHeight="1" ht="11.25">
      <c r="A11" s="1851" t="s">
        <v>2257</v>
      </c>
      <c r="B11" s="1851" t="s">
        <v>16</v>
      </c>
      <c r="C11" s="1851" t="s">
        <v>2289</v>
      </c>
      <c r="D11" s="1851" t="s">
        <v>2290</v>
      </c>
      <c r="E11" s="1851" t="s">
        <v>2291</v>
      </c>
      <c r="F11" s="1851" t="s">
        <v>53</v>
      </c>
      <c r="G11" s="1851" t="s">
        <v>28</v>
      </c>
      <c r="H11" s="1851" t="s">
        <v>28</v>
      </c>
      <c r="I11" s="1851" t="s">
        <v>812</v>
      </c>
    </row>
    <row customHeight="1" ht="11.25">
      <c r="A12" s="1851" t="s">
        <v>2257</v>
      </c>
      <c r="B12" s="1851" t="s">
        <v>16</v>
      </c>
      <c r="C12" s="1851" t="s">
        <v>2292</v>
      </c>
      <c r="D12" s="1851" t="s">
        <v>2293</v>
      </c>
      <c r="E12" s="1851" t="s">
        <v>2294</v>
      </c>
      <c r="F12" s="1851" t="s">
        <v>53</v>
      </c>
      <c r="G12" s="1851" t="s">
        <v>28</v>
      </c>
      <c r="H12" s="1851" t="s">
        <v>28</v>
      </c>
      <c r="I12" s="1851" t="s">
        <v>812</v>
      </c>
    </row>
    <row customHeight="1" ht="11.25">
      <c r="A13" s="1851" t="s">
        <v>2257</v>
      </c>
      <c r="B13" s="1851" t="s">
        <v>16</v>
      </c>
      <c r="C13" s="1851" t="s">
        <v>13</v>
      </c>
      <c r="D13" s="1851" t="s">
        <v>48</v>
      </c>
      <c r="E13" s="1851" t="s">
        <v>51</v>
      </c>
      <c r="F13" s="1851" t="s">
        <v>53</v>
      </c>
      <c r="G13" s="1851" t="s">
        <v>2295</v>
      </c>
      <c r="H13" s="1851" t="s">
        <v>28</v>
      </c>
      <c r="I13" s="1851" t="s">
        <v>812</v>
      </c>
    </row>
    <row customHeight="1" ht="11.25">
      <c r="A14" s="1851" t="s">
        <v>2257</v>
      </c>
      <c r="B14" s="1851" t="s">
        <v>16</v>
      </c>
      <c r="C14" s="1851" t="s">
        <v>2296</v>
      </c>
      <c r="D14" s="1851" t="s">
        <v>2297</v>
      </c>
      <c r="E14" s="1851" t="s">
        <v>2298</v>
      </c>
      <c r="F14" s="1851" t="s">
        <v>53</v>
      </c>
      <c r="G14" s="1851" t="s">
        <v>28</v>
      </c>
      <c r="H14" s="1851" t="s">
        <v>28</v>
      </c>
      <c r="I14" s="1851" t="s">
        <v>812</v>
      </c>
    </row>
    <row customHeight="1" ht="11.25">
      <c r="A15" s="1851" t="s">
        <v>2257</v>
      </c>
      <c r="B15" s="1851" t="s">
        <v>16</v>
      </c>
      <c r="C15" s="1851" t="s">
        <v>2299</v>
      </c>
      <c r="D15" s="1851" t="s">
        <v>2300</v>
      </c>
      <c r="E15" s="1851" t="s">
        <v>2301</v>
      </c>
      <c r="F15" s="1851" t="s">
        <v>53</v>
      </c>
      <c r="G15" s="1851" t="s">
        <v>28</v>
      </c>
      <c r="H15" s="1851" t="s">
        <v>28</v>
      </c>
      <c r="I15" s="1851" t="s">
        <v>812</v>
      </c>
    </row>
    <row customHeight="1" ht="11.25">
      <c r="A16" s="1851" t="s">
        <v>2257</v>
      </c>
      <c r="B16" s="1851" t="s">
        <v>16</v>
      </c>
      <c r="C16" s="1851" t="s">
        <v>2302</v>
      </c>
      <c r="D16" s="1851" t="s">
        <v>2303</v>
      </c>
      <c r="E16" s="1851" t="s">
        <v>2304</v>
      </c>
      <c r="F16" s="1851" t="s">
        <v>2270</v>
      </c>
      <c r="G16" s="1851" t="s">
        <v>28</v>
      </c>
      <c r="H16" s="1851" t="s">
        <v>28</v>
      </c>
      <c r="I16" s="1851" t="s">
        <v>812</v>
      </c>
    </row>
    <row customHeight="1" ht="11.25">
      <c r="A17" s="1851" t="s">
        <v>2257</v>
      </c>
      <c r="B17" s="1851" t="s">
        <v>16</v>
      </c>
      <c r="C17" s="1851" t="s">
        <v>2305</v>
      </c>
      <c r="D17" s="1851" t="s">
        <v>2306</v>
      </c>
      <c r="E17" s="1851" t="s">
        <v>2307</v>
      </c>
      <c r="F17" s="1851" t="s">
        <v>2308</v>
      </c>
      <c r="G17" s="1851" t="s">
        <v>2309</v>
      </c>
      <c r="H17" s="1851" t="s">
        <v>28</v>
      </c>
      <c r="I17" s="1851" t="s">
        <v>812</v>
      </c>
    </row>
    <row customHeight="1" ht="11.25">
      <c r="A18" s="1851" t="s">
        <v>2257</v>
      </c>
      <c r="B18" s="1851" t="s">
        <v>16</v>
      </c>
      <c r="C18" s="1851" t="s">
        <v>2310</v>
      </c>
      <c r="D18" s="1851" t="s">
        <v>2311</v>
      </c>
      <c r="E18" s="1851" t="s">
        <v>2312</v>
      </c>
      <c r="F18" s="1851" t="s">
        <v>2313</v>
      </c>
      <c r="G18" s="1851" t="s">
        <v>2314</v>
      </c>
      <c r="H18" s="1851" t="s">
        <v>28</v>
      </c>
      <c r="I18" s="1851" t="s">
        <v>812</v>
      </c>
    </row>
    <row customHeight="1" ht="11.25">
      <c r="A19" s="1851" t="s">
        <v>2257</v>
      </c>
      <c r="B19" s="1851" t="s">
        <v>16</v>
      </c>
      <c r="C19" s="1851" t="s">
        <v>2315</v>
      </c>
      <c r="D19" s="1851" t="s">
        <v>2316</v>
      </c>
      <c r="E19" s="1851" t="s">
        <v>2317</v>
      </c>
      <c r="F19" s="1851" t="s">
        <v>2275</v>
      </c>
      <c r="G19" s="1851" t="s">
        <v>2318</v>
      </c>
      <c r="H19" s="1851" t="s">
        <v>28</v>
      </c>
      <c r="I19" s="1851" t="s">
        <v>812</v>
      </c>
    </row>
    <row customHeight="1" ht="11.25">
      <c r="A20" s="1851" t="s">
        <v>2257</v>
      </c>
      <c r="B20" s="1851" t="s">
        <v>16</v>
      </c>
      <c r="C20" s="1851" t="s">
        <v>2319</v>
      </c>
      <c r="D20" s="1851" t="s">
        <v>2320</v>
      </c>
      <c r="E20" s="1851" t="s">
        <v>2321</v>
      </c>
      <c r="F20" s="1851" t="s">
        <v>2322</v>
      </c>
      <c r="G20" s="1851" t="s">
        <v>28</v>
      </c>
      <c r="H20" s="1851" t="s">
        <v>28</v>
      </c>
      <c r="I20" s="1851" t="s">
        <v>812</v>
      </c>
    </row>
    <row customHeight="1" ht="11.25">
      <c r="A21" s="1851" t="s">
        <v>2257</v>
      </c>
      <c r="B21" s="1851" t="s">
        <v>16</v>
      </c>
      <c r="C21" s="1851" t="s">
        <v>2323</v>
      </c>
      <c r="D21" s="1851" t="s">
        <v>2324</v>
      </c>
      <c r="E21" s="1851" t="s">
        <v>2325</v>
      </c>
      <c r="F21" s="1851" t="s">
        <v>2326</v>
      </c>
      <c r="G21" s="1851" t="s">
        <v>28</v>
      </c>
      <c r="H21" s="1851" t="s">
        <v>28</v>
      </c>
      <c r="I21" s="1851" t="s">
        <v>812</v>
      </c>
    </row>
    <row customHeight="1" ht="11.25">
      <c r="A22" s="1851" t="s">
        <v>2257</v>
      </c>
      <c r="B22" s="1851" t="s">
        <v>16</v>
      </c>
      <c r="C22" s="1851" t="s">
        <v>2327</v>
      </c>
      <c r="D22" s="1851" t="s">
        <v>2328</v>
      </c>
      <c r="E22" s="1851" t="s">
        <v>2329</v>
      </c>
      <c r="F22" s="1851" t="s">
        <v>53</v>
      </c>
      <c r="G22" s="1851" t="s">
        <v>2330</v>
      </c>
      <c r="H22" s="1851" t="s">
        <v>28</v>
      </c>
      <c r="I22" s="1851" t="s">
        <v>812</v>
      </c>
    </row>
    <row customHeight="1" ht="11.25">
      <c r="A23" s="1851" t="s">
        <v>2257</v>
      </c>
      <c r="B23" s="1851" t="s">
        <v>16</v>
      </c>
      <c r="C23" s="1851" t="s">
        <v>2331</v>
      </c>
      <c r="D23" s="1851" t="s">
        <v>2332</v>
      </c>
      <c r="E23" s="1851" t="s">
        <v>2333</v>
      </c>
      <c r="F23" s="1851" t="s">
        <v>2275</v>
      </c>
      <c r="G23" s="1851" t="s">
        <v>2334</v>
      </c>
      <c r="H23" s="1851" t="s">
        <v>28</v>
      </c>
      <c r="I23" s="1851" t="s">
        <v>812</v>
      </c>
    </row>
    <row customHeight="1" ht="11.25">
      <c r="A24" s="1851" t="s">
        <v>2257</v>
      </c>
      <c r="B24" s="1851" t="s">
        <v>16</v>
      </c>
      <c r="C24" s="1851" t="s">
        <v>2335</v>
      </c>
      <c r="D24" s="1851" t="s">
        <v>2336</v>
      </c>
      <c r="E24" s="1851" t="s">
        <v>2337</v>
      </c>
      <c r="F24" s="1851" t="s">
        <v>2338</v>
      </c>
      <c r="G24" s="1851" t="s">
        <v>28</v>
      </c>
      <c r="H24" s="1851" t="s">
        <v>28</v>
      </c>
      <c r="I24" s="1851" t="s">
        <v>812</v>
      </c>
    </row>
    <row customHeight="1" ht="11.25">
      <c r="A25" s="1851" t="s">
        <v>2257</v>
      </c>
      <c r="B25" s="1851" t="s">
        <v>16</v>
      </c>
      <c r="C25" s="1851" t="s">
        <v>28</v>
      </c>
      <c r="D25" s="1851" t="s">
        <v>2339</v>
      </c>
      <c r="E25" s="1851" t="s">
        <v>2340</v>
      </c>
      <c r="F25" s="1851" t="s">
        <v>53</v>
      </c>
      <c r="G25" s="1851" t="s">
        <v>28</v>
      </c>
      <c r="H25" s="1851" t="s">
        <v>28</v>
      </c>
      <c r="I25" s="1851" t="s">
        <v>812</v>
      </c>
    </row>
    <row customHeight="1" ht="11.25">
      <c r="A26" s="1851" t="s">
        <v>2257</v>
      </c>
      <c r="B26" s="1851" t="s">
        <v>16</v>
      </c>
      <c r="C26" s="1851" t="s">
        <v>2341</v>
      </c>
      <c r="D26" s="1851" t="s">
        <v>2342</v>
      </c>
      <c r="E26" s="1851" t="s">
        <v>2285</v>
      </c>
      <c r="F26" s="1851" t="s">
        <v>2313</v>
      </c>
      <c r="G26" s="1851" t="s">
        <v>28</v>
      </c>
      <c r="H26" s="1851" t="s">
        <v>28</v>
      </c>
      <c r="I26" s="1851" t="s">
        <v>812</v>
      </c>
    </row>
    <row customHeight="1" ht="11.25">
      <c r="A27" s="1851" t="s">
        <v>2257</v>
      </c>
      <c r="B27" s="1851" t="s">
        <v>16</v>
      </c>
      <c r="C27" s="1851" t="s">
        <v>2343</v>
      </c>
      <c r="D27" s="1851" t="s">
        <v>2344</v>
      </c>
      <c r="E27" s="1851" t="s">
        <v>2345</v>
      </c>
      <c r="F27" s="1851" t="s">
        <v>53</v>
      </c>
      <c r="G27" s="1851" t="s">
        <v>2346</v>
      </c>
      <c r="H27" s="1851" t="s">
        <v>28</v>
      </c>
      <c r="I27" s="1851" t="s">
        <v>812</v>
      </c>
    </row>
    <row customHeight="1" ht="11.25">
      <c r="A28" s="1851" t="s">
        <v>2257</v>
      </c>
      <c r="B28" s="1851" t="s">
        <v>16</v>
      </c>
      <c r="C28" s="1851" t="s">
        <v>2347</v>
      </c>
      <c r="D28" s="1851" t="s">
        <v>2348</v>
      </c>
      <c r="E28" s="1851" t="s">
        <v>2349</v>
      </c>
      <c r="F28" s="1851" t="s">
        <v>580</v>
      </c>
      <c r="G28" s="1851" t="s">
        <v>28</v>
      </c>
      <c r="H28" s="1851" t="s">
        <v>28</v>
      </c>
      <c r="I28" s="1851" t="s">
        <v>812</v>
      </c>
    </row>
    <row customHeight="1" ht="11.25">
      <c r="A29" s="1851" t="s">
        <v>2257</v>
      </c>
      <c r="B29" s="1851" t="s">
        <v>16</v>
      </c>
      <c r="C29" s="1851" t="s">
        <v>2350</v>
      </c>
      <c r="D29" s="1851" t="s">
        <v>2351</v>
      </c>
      <c r="E29" s="1851" t="s">
        <v>2352</v>
      </c>
      <c r="F29" s="1851" t="s">
        <v>580</v>
      </c>
      <c r="G29" s="1851" t="s">
        <v>28</v>
      </c>
      <c r="H29" s="1851" t="s">
        <v>28</v>
      </c>
      <c r="I29" s="1851" t="s">
        <v>812</v>
      </c>
    </row>
    <row customHeight="1" ht="11.25">
      <c r="A30" s="1851" t="s">
        <v>2257</v>
      </c>
      <c r="B30" s="1851" t="s">
        <v>16</v>
      </c>
      <c r="C30" s="1851" t="s">
        <v>2353</v>
      </c>
      <c r="D30" s="1851" t="s">
        <v>2354</v>
      </c>
      <c r="E30" s="1851" t="s">
        <v>2355</v>
      </c>
      <c r="F30" s="1851" t="s">
        <v>2356</v>
      </c>
      <c r="G30" s="1851" t="s">
        <v>28</v>
      </c>
      <c r="H30" s="1851" t="s">
        <v>28</v>
      </c>
      <c r="I30" s="1851" t="s">
        <v>812</v>
      </c>
    </row>
    <row customHeight="1" ht="11.25">
      <c r="A31" s="1851" t="s">
        <v>2257</v>
      </c>
      <c r="B31" s="1851" t="s">
        <v>16</v>
      </c>
      <c r="C31" s="1851" t="s">
        <v>2357</v>
      </c>
      <c r="D31" s="1851" t="s">
        <v>2358</v>
      </c>
      <c r="E31" s="1851" t="s">
        <v>2359</v>
      </c>
      <c r="F31" s="1851" t="s">
        <v>2356</v>
      </c>
      <c r="G31" s="1851" t="s">
        <v>28</v>
      </c>
      <c r="H31" s="1851" t="s">
        <v>28</v>
      </c>
      <c r="I31" s="1851" t="s">
        <v>812</v>
      </c>
    </row>
    <row customHeight="1" ht="11.25">
      <c r="A32" s="1851" t="s">
        <v>2257</v>
      </c>
      <c r="B32" s="1851" t="s">
        <v>16</v>
      </c>
      <c r="C32" s="1851" t="s">
        <v>2360</v>
      </c>
      <c r="D32" s="1851" t="s">
        <v>2361</v>
      </c>
      <c r="E32" s="1851" t="s">
        <v>2362</v>
      </c>
      <c r="F32" s="1851" t="s">
        <v>2356</v>
      </c>
      <c r="G32" s="1851" t="s">
        <v>28</v>
      </c>
      <c r="H32" s="1851" t="s">
        <v>28</v>
      </c>
      <c r="I32" s="1851" t="s">
        <v>812</v>
      </c>
    </row>
    <row customHeight="1" ht="11.25">
      <c r="A33" s="1851" t="s">
        <v>2257</v>
      </c>
      <c r="B33" s="1851" t="s">
        <v>16</v>
      </c>
      <c r="C33" s="1851" t="s">
        <v>2363</v>
      </c>
      <c r="D33" s="1851" t="s">
        <v>2364</v>
      </c>
      <c r="E33" s="1851" t="s">
        <v>2365</v>
      </c>
      <c r="F33" s="1851" t="s">
        <v>2326</v>
      </c>
      <c r="G33" s="1851" t="s">
        <v>28</v>
      </c>
      <c r="H33" s="1851" t="s">
        <v>28</v>
      </c>
      <c r="I33" s="1851" t="s">
        <v>812</v>
      </c>
    </row>
    <row customHeight="1" ht="11.25">
      <c r="A34" s="1851" t="s">
        <v>2257</v>
      </c>
      <c r="B34" s="1851" t="s">
        <v>16</v>
      </c>
      <c r="C34" s="1851" t="s">
        <v>2366</v>
      </c>
      <c r="D34" s="1851" t="s">
        <v>2367</v>
      </c>
      <c r="E34" s="1851" t="s">
        <v>2368</v>
      </c>
      <c r="F34" s="1851" t="s">
        <v>2326</v>
      </c>
      <c r="G34" s="1851" t="s">
        <v>28</v>
      </c>
      <c r="H34" s="1851" t="s">
        <v>28</v>
      </c>
      <c r="I34" s="1851" t="s">
        <v>812</v>
      </c>
    </row>
    <row customHeight="1" ht="11.25">
      <c r="A35" s="1851" t="s">
        <v>2257</v>
      </c>
      <c r="B35" s="1851" t="s">
        <v>16</v>
      </c>
      <c r="C35" s="1851" t="s">
        <v>2369</v>
      </c>
      <c r="D35" s="1851" t="s">
        <v>2370</v>
      </c>
      <c r="E35" s="1851" t="s">
        <v>2371</v>
      </c>
      <c r="F35" s="1851" t="s">
        <v>2275</v>
      </c>
      <c r="G35" s="1851" t="s">
        <v>28</v>
      </c>
      <c r="H35" s="1851" t="s">
        <v>28</v>
      </c>
      <c r="I35" s="1851" t="s">
        <v>812</v>
      </c>
    </row>
    <row customHeight="1" ht="11.25">
      <c r="A36" s="1851" t="s">
        <v>2257</v>
      </c>
      <c r="B36" s="1851" t="s">
        <v>16</v>
      </c>
      <c r="C36" s="1851" t="s">
        <v>2372</v>
      </c>
      <c r="D36" s="1851" t="s">
        <v>2373</v>
      </c>
      <c r="E36" s="1851" t="s">
        <v>2374</v>
      </c>
      <c r="F36" s="1851" t="s">
        <v>2275</v>
      </c>
      <c r="G36" s="1851" t="s">
        <v>28</v>
      </c>
      <c r="H36" s="1851" t="s">
        <v>28</v>
      </c>
      <c r="I36" s="1851" t="s">
        <v>812</v>
      </c>
    </row>
    <row customHeight="1" ht="11.25">
      <c r="A37" s="1851" t="s">
        <v>2257</v>
      </c>
      <c r="B37" s="1851" t="s">
        <v>16</v>
      </c>
      <c r="C37" s="1851" t="s">
        <v>2375</v>
      </c>
      <c r="D37" s="1851" t="s">
        <v>2376</v>
      </c>
      <c r="E37" s="1851" t="s">
        <v>2377</v>
      </c>
      <c r="F37" s="1851" t="s">
        <v>2356</v>
      </c>
      <c r="G37" s="1851" t="s">
        <v>2378</v>
      </c>
      <c r="H37" s="1851" t="s">
        <v>28</v>
      </c>
      <c r="I37" s="1851" t="s">
        <v>812</v>
      </c>
    </row>
    <row customHeight="1" ht="11.25">
      <c r="A38" s="1851" t="s">
        <v>2257</v>
      </c>
      <c r="B38" s="1851" t="s">
        <v>16</v>
      </c>
      <c r="C38" s="1851" t="s">
        <v>2379</v>
      </c>
      <c r="D38" s="1851" t="s">
        <v>2380</v>
      </c>
      <c r="E38" s="1851" t="s">
        <v>2381</v>
      </c>
      <c r="F38" s="1851" t="s">
        <v>2326</v>
      </c>
      <c r="G38" s="1851" t="s">
        <v>28</v>
      </c>
      <c r="H38" s="1851" t="s">
        <v>28</v>
      </c>
      <c r="I38" s="1851" t="s">
        <v>812</v>
      </c>
    </row>
    <row customHeight="1" ht="11.25">
      <c r="A39" s="1851" t="s">
        <v>2257</v>
      </c>
      <c r="B39" s="1851" t="s">
        <v>16</v>
      </c>
      <c r="C39" s="1851" t="s">
        <v>2382</v>
      </c>
      <c r="D39" s="1851" t="s">
        <v>2383</v>
      </c>
      <c r="E39" s="1851" t="s">
        <v>2384</v>
      </c>
      <c r="F39" s="1851" t="s">
        <v>2356</v>
      </c>
      <c r="G39" s="1851" t="s">
        <v>28</v>
      </c>
      <c r="H39" s="1851" t="s">
        <v>28</v>
      </c>
      <c r="I39" s="1851" t="s">
        <v>812</v>
      </c>
    </row>
    <row customHeight="1" ht="11.25">
      <c r="A40" s="1851" t="s">
        <v>2257</v>
      </c>
      <c r="B40" s="1851" t="s">
        <v>16</v>
      </c>
      <c r="C40" s="1851" t="s">
        <v>2385</v>
      </c>
      <c r="D40" s="1851" t="s">
        <v>2386</v>
      </c>
      <c r="E40" s="1851" t="s">
        <v>2387</v>
      </c>
      <c r="F40" s="1851" t="s">
        <v>2388</v>
      </c>
      <c r="G40" s="1851" t="s">
        <v>28</v>
      </c>
      <c r="H40" s="1851" t="s">
        <v>28</v>
      </c>
      <c r="I40" s="1851" t="s">
        <v>812</v>
      </c>
    </row>
    <row customHeight="1" ht="11.25">
      <c r="A41" s="1851" t="s">
        <v>2257</v>
      </c>
      <c r="B41" s="1851" t="s">
        <v>16</v>
      </c>
      <c r="C41" s="1851" t="s">
        <v>2389</v>
      </c>
      <c r="D41" s="1851" t="s">
        <v>2390</v>
      </c>
      <c r="E41" s="1851" t="s">
        <v>2391</v>
      </c>
      <c r="F41" s="1851" t="s">
        <v>2322</v>
      </c>
      <c r="G41" s="1851" t="s">
        <v>28</v>
      </c>
      <c r="H41" s="1851" t="s">
        <v>28</v>
      </c>
      <c r="I41" s="1851" t="s">
        <v>812</v>
      </c>
    </row>
    <row customHeight="1" ht="11.25">
      <c r="A42" s="1851" t="s">
        <v>2257</v>
      </c>
      <c r="B42" s="1851" t="s">
        <v>16</v>
      </c>
      <c r="C42" s="1851" t="s">
        <v>2392</v>
      </c>
      <c r="D42" s="1851" t="s">
        <v>2393</v>
      </c>
      <c r="E42" s="1851" t="s">
        <v>2394</v>
      </c>
      <c r="F42" s="1851" t="s">
        <v>2275</v>
      </c>
      <c r="G42" s="1851" t="s">
        <v>2395</v>
      </c>
      <c r="H42" s="1851" t="s">
        <v>28</v>
      </c>
      <c r="I42" s="1851" t="s">
        <v>812</v>
      </c>
    </row>
    <row customHeight="1" ht="11.25">
      <c r="A43" s="1851" t="s">
        <v>2257</v>
      </c>
      <c r="B43" s="1851" t="s">
        <v>16</v>
      </c>
      <c r="C43" s="1851" t="s">
        <v>2396</v>
      </c>
      <c r="D43" s="1851" t="s">
        <v>2397</v>
      </c>
      <c r="E43" s="1851" t="s">
        <v>2398</v>
      </c>
      <c r="F43" s="1851" t="s">
        <v>2356</v>
      </c>
      <c r="G43" s="1851" t="s">
        <v>28</v>
      </c>
      <c r="H43" s="1851" t="s">
        <v>28</v>
      </c>
      <c r="I43" s="1851" t="s">
        <v>812</v>
      </c>
    </row>
    <row customHeight="1" ht="11.25">
      <c r="A44" s="1851" t="s">
        <v>2257</v>
      </c>
      <c r="B44" s="1851" t="s">
        <v>16</v>
      </c>
      <c r="C44" s="1851" t="s">
        <v>2399</v>
      </c>
      <c r="D44" s="1851" t="s">
        <v>2400</v>
      </c>
      <c r="E44" s="1851" t="s">
        <v>2401</v>
      </c>
      <c r="F44" s="1851" t="s">
        <v>2275</v>
      </c>
      <c r="G44" s="1851" t="s">
        <v>28</v>
      </c>
      <c r="H44" s="1851" t="s">
        <v>28</v>
      </c>
      <c r="I44" s="1851" t="s">
        <v>812</v>
      </c>
    </row>
    <row customHeight="1" ht="11.25">
      <c r="A45" s="1851" t="s">
        <v>2257</v>
      </c>
      <c r="B45" s="1851" t="s">
        <v>16</v>
      </c>
      <c r="C45" s="1851" t="s">
        <v>2402</v>
      </c>
      <c r="D45" s="1851" t="s">
        <v>2403</v>
      </c>
      <c r="E45" s="1851" t="s">
        <v>2404</v>
      </c>
      <c r="F45" s="1851" t="s">
        <v>2326</v>
      </c>
      <c r="G45" s="1851" t="s">
        <v>28</v>
      </c>
      <c r="H45" s="1851" t="s">
        <v>28</v>
      </c>
      <c r="I45" s="1851" t="s">
        <v>812</v>
      </c>
    </row>
    <row customHeight="1" ht="11.25">
      <c r="A46" s="1851" t="s">
        <v>2257</v>
      </c>
      <c r="B46" s="1851" t="s">
        <v>16</v>
      </c>
      <c r="C46" s="1851" t="s">
        <v>2405</v>
      </c>
      <c r="D46" s="1851" t="s">
        <v>2406</v>
      </c>
      <c r="E46" s="1851" t="s">
        <v>2407</v>
      </c>
      <c r="F46" s="1851" t="s">
        <v>2275</v>
      </c>
      <c r="G46" s="1851" t="s">
        <v>28</v>
      </c>
      <c r="H46" s="1851" t="s">
        <v>28</v>
      </c>
      <c r="I46" s="1851" t="s">
        <v>812</v>
      </c>
    </row>
    <row customHeight="1" ht="11.25">
      <c r="A47" s="1851" t="s">
        <v>2257</v>
      </c>
      <c r="B47" s="1851" t="s">
        <v>16</v>
      </c>
      <c r="C47" s="1851" t="s">
        <v>2408</v>
      </c>
      <c r="D47" s="1851" t="s">
        <v>2409</v>
      </c>
      <c r="E47" s="1851" t="s">
        <v>2410</v>
      </c>
      <c r="F47" s="1851" t="s">
        <v>2356</v>
      </c>
      <c r="G47" s="1851" t="s">
        <v>28</v>
      </c>
      <c r="H47" s="1851" t="s">
        <v>28</v>
      </c>
      <c r="I47" s="1851" t="s">
        <v>812</v>
      </c>
    </row>
    <row customHeight="1" ht="11.25">
      <c r="A48" s="1851" t="s">
        <v>2257</v>
      </c>
      <c r="B48" s="1851" t="s">
        <v>16</v>
      </c>
      <c r="C48" s="1851" t="s">
        <v>2411</v>
      </c>
      <c r="D48" s="1851" t="s">
        <v>2412</v>
      </c>
      <c r="E48" s="1851" t="s">
        <v>2413</v>
      </c>
      <c r="F48" s="1851" t="s">
        <v>2275</v>
      </c>
      <c r="G48" s="1851" t="s">
        <v>28</v>
      </c>
      <c r="H48" s="1851" t="s">
        <v>28</v>
      </c>
      <c r="I48" s="1851" t="s">
        <v>812</v>
      </c>
    </row>
    <row customHeight="1" ht="11.25">
      <c r="A49" s="1851" t="s">
        <v>2257</v>
      </c>
      <c r="B49" s="1851" t="s">
        <v>16</v>
      </c>
      <c r="C49" s="1851" t="s">
        <v>2414</v>
      </c>
      <c r="D49" s="1851" t="s">
        <v>2415</v>
      </c>
      <c r="E49" s="1851" t="s">
        <v>2416</v>
      </c>
      <c r="F49" s="1851" t="s">
        <v>2322</v>
      </c>
      <c r="G49" s="1851" t="s">
        <v>28</v>
      </c>
      <c r="H49" s="1851" t="s">
        <v>28</v>
      </c>
      <c r="I49" s="1851" t="s">
        <v>812</v>
      </c>
    </row>
    <row customHeight="1" ht="11.25">
      <c r="A50" s="1851" t="s">
        <v>2257</v>
      </c>
      <c r="B50" s="1851" t="s">
        <v>16</v>
      </c>
      <c r="C50" s="1851" t="s">
        <v>2417</v>
      </c>
      <c r="D50" s="1851" t="s">
        <v>2418</v>
      </c>
      <c r="E50" s="1851" t="s">
        <v>2419</v>
      </c>
      <c r="F50" s="1851" t="s">
        <v>2356</v>
      </c>
      <c r="G50" s="1851" t="s">
        <v>28</v>
      </c>
      <c r="H50" s="1851" t="s">
        <v>28</v>
      </c>
      <c r="I50" s="1851" t="s">
        <v>812</v>
      </c>
    </row>
    <row customHeight="1" ht="11.25">
      <c r="A51" s="1851" t="s">
        <v>2257</v>
      </c>
      <c r="B51" s="1851" t="s">
        <v>16</v>
      </c>
      <c r="C51" s="1851" t="s">
        <v>2420</v>
      </c>
      <c r="D51" s="1851" t="s">
        <v>2421</v>
      </c>
      <c r="E51" s="1851" t="s">
        <v>2422</v>
      </c>
      <c r="F51" s="1851" t="s">
        <v>2423</v>
      </c>
      <c r="G51" s="1851" t="s">
        <v>28</v>
      </c>
      <c r="H51" s="1851" t="s">
        <v>28</v>
      </c>
      <c r="I51" s="1851" t="s">
        <v>812</v>
      </c>
    </row>
    <row customHeight="1" ht="11.25">
      <c r="A52" s="1851" t="s">
        <v>2257</v>
      </c>
      <c r="B52" s="1851" t="s">
        <v>16</v>
      </c>
      <c r="C52" s="1851" t="s">
        <v>2424</v>
      </c>
      <c r="D52" s="1851" t="s">
        <v>2425</v>
      </c>
      <c r="E52" s="1851" t="s">
        <v>2426</v>
      </c>
      <c r="F52" s="1851" t="s">
        <v>53</v>
      </c>
      <c r="G52" s="1851" t="s">
        <v>28</v>
      </c>
      <c r="H52" s="1851" t="s">
        <v>28</v>
      </c>
      <c r="I52" s="1851" t="s">
        <v>812</v>
      </c>
    </row>
    <row customHeight="1" ht="11.25">
      <c r="A53" s="1851" t="s">
        <v>2257</v>
      </c>
      <c r="B53" s="1851" t="s">
        <v>16</v>
      </c>
      <c r="C53" s="1851" t="s">
        <v>2427</v>
      </c>
      <c r="D53" s="1851" t="s">
        <v>2428</v>
      </c>
      <c r="E53" s="1851" t="s">
        <v>2429</v>
      </c>
      <c r="F53" s="1851" t="s">
        <v>53</v>
      </c>
      <c r="G53" s="1851" t="s">
        <v>28</v>
      </c>
      <c r="H53" s="1851" t="s">
        <v>28</v>
      </c>
      <c r="I53" s="1851" t="s">
        <v>812</v>
      </c>
    </row>
    <row customHeight="1" ht="11.25">
      <c r="A54" s="1851" t="s">
        <v>2257</v>
      </c>
      <c r="B54" s="1851" t="s">
        <v>16</v>
      </c>
      <c r="C54" s="1851" t="s">
        <v>2430</v>
      </c>
      <c r="D54" s="1851" t="s">
        <v>2431</v>
      </c>
      <c r="E54" s="1851" t="s">
        <v>2432</v>
      </c>
      <c r="F54" s="1851" t="s">
        <v>2322</v>
      </c>
      <c r="G54" s="1851" t="s">
        <v>28</v>
      </c>
      <c r="H54" s="1851" t="s">
        <v>28</v>
      </c>
      <c r="I54" s="1851" t="s">
        <v>812</v>
      </c>
    </row>
    <row customHeight="1" ht="11.25">
      <c r="A55" s="1851" t="s">
        <v>2257</v>
      </c>
      <c r="B55" s="1851" t="s">
        <v>16</v>
      </c>
      <c r="C55" s="1851" t="s">
        <v>2433</v>
      </c>
      <c r="D55" s="1851" t="s">
        <v>2434</v>
      </c>
      <c r="E55" s="1851" t="s">
        <v>2435</v>
      </c>
      <c r="F55" s="1851" t="s">
        <v>2326</v>
      </c>
      <c r="G55" s="1851" t="s">
        <v>28</v>
      </c>
      <c r="H55" s="1851" t="s">
        <v>28</v>
      </c>
      <c r="I55" s="1851" t="s">
        <v>812</v>
      </c>
    </row>
    <row customHeight="1" ht="11.25">
      <c r="A56" s="1851" t="s">
        <v>2257</v>
      </c>
      <c r="B56" s="1851" t="s">
        <v>16</v>
      </c>
      <c r="C56" s="1851" t="s">
        <v>2436</v>
      </c>
      <c r="D56" s="1851" t="s">
        <v>2437</v>
      </c>
      <c r="E56" s="1851" t="s">
        <v>2438</v>
      </c>
      <c r="F56" s="1851" t="s">
        <v>2439</v>
      </c>
      <c r="G56" s="1851" t="s">
        <v>28</v>
      </c>
      <c r="H56" s="1851" t="s">
        <v>28</v>
      </c>
      <c r="I56" s="1851" t="s">
        <v>812</v>
      </c>
    </row>
    <row customHeight="1" ht="11.25">
      <c r="A57" s="1851" t="s">
        <v>2257</v>
      </c>
      <c r="B57" s="1851" t="s">
        <v>16</v>
      </c>
      <c r="C57" s="1851" t="s">
        <v>2440</v>
      </c>
      <c r="D57" s="1851" t="s">
        <v>2441</v>
      </c>
      <c r="E57" s="1851" t="s">
        <v>2438</v>
      </c>
      <c r="F57" s="1851" t="s">
        <v>2442</v>
      </c>
      <c r="G57" s="1851" t="s">
        <v>28</v>
      </c>
      <c r="H57" s="1851" t="s">
        <v>28</v>
      </c>
      <c r="I57" s="1851" t="s">
        <v>812</v>
      </c>
    </row>
    <row customHeight="1" ht="11.25">
      <c r="A58" s="1851" t="s">
        <v>2257</v>
      </c>
      <c r="B58" s="1851" t="s">
        <v>16</v>
      </c>
      <c r="C58" s="1851" t="s">
        <v>2443</v>
      </c>
      <c r="D58" s="1851" t="s">
        <v>2444</v>
      </c>
      <c r="E58" s="1851" t="s">
        <v>2438</v>
      </c>
      <c r="F58" s="1851" t="s">
        <v>2445</v>
      </c>
      <c r="G58" s="1851" t="s">
        <v>28</v>
      </c>
      <c r="H58" s="1851" t="s">
        <v>28</v>
      </c>
      <c r="I58" s="1851" t="s">
        <v>812</v>
      </c>
    </row>
    <row customHeight="1" ht="11.25">
      <c r="A59" s="1851" t="s">
        <v>2257</v>
      </c>
      <c r="B59" s="1851" t="s">
        <v>16</v>
      </c>
      <c r="C59" s="1851" t="s">
        <v>2446</v>
      </c>
      <c r="D59" s="1851" t="s">
        <v>2447</v>
      </c>
      <c r="E59" s="1851" t="s">
        <v>2438</v>
      </c>
      <c r="F59" s="1851" t="s">
        <v>2448</v>
      </c>
      <c r="G59" s="1851" t="s">
        <v>28</v>
      </c>
      <c r="H59" s="1851" t="s">
        <v>28</v>
      </c>
      <c r="I59" s="1851" t="s">
        <v>812</v>
      </c>
    </row>
    <row customHeight="1" ht="11.25">
      <c r="A60" s="1851" t="s">
        <v>2257</v>
      </c>
      <c r="B60" s="1851" t="s">
        <v>16</v>
      </c>
      <c r="C60" s="1851" t="s">
        <v>2449</v>
      </c>
      <c r="D60" s="1851" t="s">
        <v>2450</v>
      </c>
      <c r="E60" s="1851" t="s">
        <v>2438</v>
      </c>
      <c r="F60" s="1851" t="s">
        <v>2451</v>
      </c>
      <c r="G60" s="1851" t="s">
        <v>28</v>
      </c>
      <c r="H60" s="1851" t="s">
        <v>28</v>
      </c>
      <c r="I60" s="1851" t="s">
        <v>812</v>
      </c>
    </row>
    <row customHeight="1" ht="11.25">
      <c r="A61" s="1851" t="s">
        <v>2257</v>
      </c>
      <c r="B61" s="1851" t="s">
        <v>16</v>
      </c>
      <c r="C61" s="1851" t="s">
        <v>2452</v>
      </c>
      <c r="D61" s="1851" t="s">
        <v>2453</v>
      </c>
      <c r="E61" s="1851" t="s">
        <v>2438</v>
      </c>
      <c r="F61" s="1851" t="s">
        <v>2454</v>
      </c>
      <c r="G61" s="1851" t="s">
        <v>28</v>
      </c>
      <c r="H61" s="1851" t="s">
        <v>28</v>
      </c>
      <c r="I61" s="1851" t="s">
        <v>812</v>
      </c>
    </row>
    <row customHeight="1" ht="11.25">
      <c r="A62" s="1851" t="s">
        <v>2257</v>
      </c>
      <c r="B62" s="1851" t="s">
        <v>16</v>
      </c>
      <c r="C62" s="1851" t="s">
        <v>2455</v>
      </c>
      <c r="D62" s="1851" t="s">
        <v>2456</v>
      </c>
      <c r="E62" s="1851" t="s">
        <v>2457</v>
      </c>
      <c r="F62" s="1851" t="s">
        <v>2338</v>
      </c>
      <c r="G62" s="1851" t="s">
        <v>28</v>
      </c>
      <c r="H62" s="1851" t="s">
        <v>28</v>
      </c>
      <c r="I62" s="1851" t="s">
        <v>812</v>
      </c>
    </row>
    <row customHeight="1" ht="11.25">
      <c r="A63" s="1851" t="s">
        <v>2257</v>
      </c>
      <c r="B63" s="1851" t="s">
        <v>16</v>
      </c>
      <c r="C63" s="1851" t="s">
        <v>2458</v>
      </c>
      <c r="D63" s="1851" t="s">
        <v>2459</v>
      </c>
      <c r="E63" s="1851" t="s">
        <v>2460</v>
      </c>
      <c r="F63" s="1851" t="s">
        <v>53</v>
      </c>
      <c r="G63" s="1851" t="s">
        <v>2461</v>
      </c>
      <c r="H63" s="1851" t="s">
        <v>28</v>
      </c>
      <c r="I63" s="1851" t="s">
        <v>812</v>
      </c>
    </row>
    <row customHeight="1" ht="11.25">
      <c r="A64" s="1851" t="s">
        <v>2257</v>
      </c>
      <c r="B64" s="1851" t="s">
        <v>16</v>
      </c>
      <c r="C64" s="1851" t="s">
        <v>2462</v>
      </c>
      <c r="D64" s="1851" t="s">
        <v>2463</v>
      </c>
      <c r="E64" s="1851" t="s">
        <v>2464</v>
      </c>
      <c r="F64" s="1851" t="s">
        <v>2275</v>
      </c>
      <c r="G64" s="1851" t="s">
        <v>2465</v>
      </c>
      <c r="H64" s="1851" t="s">
        <v>28</v>
      </c>
      <c r="I64" s="1851" t="s">
        <v>812</v>
      </c>
    </row>
    <row customHeight="1" ht="11.25">
      <c r="A65" s="1851" t="s">
        <v>2257</v>
      </c>
      <c r="B65" s="1851" t="s">
        <v>16</v>
      </c>
      <c r="C65" s="1851" t="s">
        <v>2466</v>
      </c>
      <c r="D65" s="1851" t="s">
        <v>2467</v>
      </c>
      <c r="E65" s="1851" t="s">
        <v>2468</v>
      </c>
      <c r="F65" s="1851" t="s">
        <v>2326</v>
      </c>
      <c r="G65" s="1851" t="s">
        <v>28</v>
      </c>
      <c r="H65" s="1851" t="s">
        <v>28</v>
      </c>
      <c r="I65" s="1851" t="s">
        <v>812</v>
      </c>
    </row>
    <row customHeight="1" ht="11.25">
      <c r="A66" s="1851" t="s">
        <v>2257</v>
      </c>
      <c r="B66" s="1851" t="s">
        <v>16</v>
      </c>
      <c r="C66" s="1851" t="s">
        <v>2469</v>
      </c>
      <c r="D66" s="1851" t="s">
        <v>2470</v>
      </c>
      <c r="E66" s="1851" t="s">
        <v>2471</v>
      </c>
      <c r="F66" s="1851" t="s">
        <v>2356</v>
      </c>
      <c r="G66" s="1851" t="s">
        <v>28</v>
      </c>
      <c r="H66" s="1851" t="s">
        <v>28</v>
      </c>
      <c r="I66" s="1851" t="s">
        <v>812</v>
      </c>
    </row>
    <row customHeight="1" ht="11.25">
      <c r="A67" s="1851" t="s">
        <v>2257</v>
      </c>
      <c r="B67" s="1851" t="s">
        <v>16</v>
      </c>
      <c r="C67" s="1851" t="s">
        <v>2472</v>
      </c>
      <c r="D67" s="1851" t="s">
        <v>2473</v>
      </c>
      <c r="E67" s="1851" t="s">
        <v>2474</v>
      </c>
      <c r="F67" s="1851" t="s">
        <v>53</v>
      </c>
      <c r="G67" s="1851" t="s">
        <v>28</v>
      </c>
      <c r="H67" s="1851" t="s">
        <v>28</v>
      </c>
      <c r="I67" s="1851" t="s">
        <v>812</v>
      </c>
    </row>
    <row customHeight="1" ht="11.25">
      <c r="A68" s="1851" t="s">
        <v>2257</v>
      </c>
      <c r="B68" s="1851" t="s">
        <v>16</v>
      </c>
      <c r="C68" s="1851" t="s">
        <v>2475</v>
      </c>
      <c r="D68" s="1851" t="s">
        <v>2476</v>
      </c>
      <c r="E68" s="1851" t="s">
        <v>2477</v>
      </c>
      <c r="F68" s="1851" t="s">
        <v>2275</v>
      </c>
      <c r="G68" s="1851" t="s">
        <v>28</v>
      </c>
      <c r="H68" s="1851" t="s">
        <v>28</v>
      </c>
      <c r="I68" s="1851" t="s">
        <v>812</v>
      </c>
    </row>
    <row customHeight="1" ht="11.25">
      <c r="A69" s="1851" t="s">
        <v>2257</v>
      </c>
      <c r="B69" s="1851" t="s">
        <v>16</v>
      </c>
      <c r="C69" s="1851" t="s">
        <v>2478</v>
      </c>
      <c r="D69" s="1851" t="s">
        <v>2479</v>
      </c>
      <c r="E69" s="1851" t="s">
        <v>2480</v>
      </c>
      <c r="F69" s="1851" t="s">
        <v>53</v>
      </c>
      <c r="G69" s="1851" t="s">
        <v>28</v>
      </c>
      <c r="H69" s="1851" t="s">
        <v>28</v>
      </c>
      <c r="I69" s="1851" t="s">
        <v>812</v>
      </c>
    </row>
    <row customHeight="1" ht="11.25">
      <c r="A70" s="1851" t="s">
        <v>2257</v>
      </c>
      <c r="B70" s="1851" t="s">
        <v>16</v>
      </c>
      <c r="C70" s="1851" t="s">
        <v>2481</v>
      </c>
      <c r="D70" s="1851" t="s">
        <v>2482</v>
      </c>
      <c r="E70" s="1851" t="s">
        <v>2483</v>
      </c>
      <c r="F70" s="1851" t="s">
        <v>2338</v>
      </c>
      <c r="G70" s="1851" t="s">
        <v>2484</v>
      </c>
      <c r="H70" s="1851" t="s">
        <v>28</v>
      </c>
      <c r="I70" s="1851" t="s">
        <v>812</v>
      </c>
    </row>
    <row customHeight="1" ht="11.25">
      <c r="A71" s="1851" t="s">
        <v>2257</v>
      </c>
      <c r="B71" s="1851" t="s">
        <v>16</v>
      </c>
      <c r="C71" s="1851" t="s">
        <v>2485</v>
      </c>
      <c r="D71" s="1851" t="s">
        <v>2486</v>
      </c>
      <c r="E71" s="1851" t="s">
        <v>2487</v>
      </c>
      <c r="F71" s="1851" t="s">
        <v>2488</v>
      </c>
      <c r="G71" s="1851" t="s">
        <v>2295</v>
      </c>
      <c r="H71" s="1851" t="s">
        <v>28</v>
      </c>
      <c r="I71" s="1851" t="s">
        <v>812</v>
      </c>
    </row>
    <row customHeight="1" ht="11.25">
      <c r="A72" s="1851" t="s">
        <v>2257</v>
      </c>
      <c r="B72" s="1851" t="s">
        <v>16</v>
      </c>
      <c r="C72" s="1851" t="s">
        <v>2489</v>
      </c>
      <c r="D72" s="1851" t="s">
        <v>2490</v>
      </c>
      <c r="E72" s="1851" t="s">
        <v>2491</v>
      </c>
      <c r="F72" s="1851" t="s">
        <v>2275</v>
      </c>
      <c r="G72" s="1851" t="s">
        <v>2492</v>
      </c>
      <c r="H72" s="1851" t="s">
        <v>28</v>
      </c>
      <c r="I72" s="1851" t="s">
        <v>812</v>
      </c>
    </row>
    <row customHeight="1" ht="11.25">
      <c r="A73" s="1851" t="s">
        <v>2257</v>
      </c>
      <c r="B73" s="1851" t="s">
        <v>16</v>
      </c>
      <c r="C73" s="1851" t="s">
        <v>2493</v>
      </c>
      <c r="D73" s="1851" t="s">
        <v>2494</v>
      </c>
      <c r="E73" s="1851" t="s">
        <v>2495</v>
      </c>
      <c r="F73" s="1851" t="s">
        <v>53</v>
      </c>
      <c r="G73" s="1851" t="s">
        <v>2496</v>
      </c>
      <c r="H73" s="1851" t="s">
        <v>28</v>
      </c>
      <c r="I73" s="1851" t="s">
        <v>812</v>
      </c>
    </row>
    <row customHeight="1" ht="11.25">
      <c r="A74" s="1851" t="s">
        <v>2257</v>
      </c>
      <c r="B74" s="1851" t="s">
        <v>16</v>
      </c>
      <c r="C74" s="1851" t="s">
        <v>2497</v>
      </c>
      <c r="D74" s="1851" t="s">
        <v>2498</v>
      </c>
      <c r="E74" s="1851" t="s">
        <v>2499</v>
      </c>
      <c r="F74" s="1851" t="s">
        <v>53</v>
      </c>
      <c r="G74" s="1851" t="s">
        <v>28</v>
      </c>
      <c r="H74" s="1851" t="s">
        <v>28</v>
      </c>
      <c r="I74" s="1851" t="s">
        <v>812</v>
      </c>
    </row>
    <row customHeight="1" ht="11.25">
      <c r="A75" s="1851" t="s">
        <v>2257</v>
      </c>
      <c r="B75" s="1851" t="s">
        <v>16</v>
      </c>
      <c r="C75" s="1851" t="s">
        <v>2500</v>
      </c>
      <c r="D75" s="1851" t="s">
        <v>2501</v>
      </c>
      <c r="E75" s="1851" t="s">
        <v>2502</v>
      </c>
      <c r="F75" s="1851" t="s">
        <v>2275</v>
      </c>
      <c r="G75" s="1851" t="s">
        <v>28</v>
      </c>
      <c r="H75" s="1851" t="s">
        <v>28</v>
      </c>
      <c r="I75" s="1851" t="s">
        <v>812</v>
      </c>
    </row>
    <row customHeight="1" ht="11.25">
      <c r="A76" s="1851" t="s">
        <v>2257</v>
      </c>
      <c r="B76" s="1851" t="s">
        <v>16</v>
      </c>
      <c r="C76" s="1851" t="s">
        <v>2503</v>
      </c>
      <c r="D76" s="1851" t="s">
        <v>2504</v>
      </c>
      <c r="E76" s="1851" t="s">
        <v>2505</v>
      </c>
      <c r="F76" s="1851" t="s">
        <v>2275</v>
      </c>
      <c r="G76" s="1851" t="s">
        <v>28</v>
      </c>
      <c r="H76" s="1851" t="s">
        <v>28</v>
      </c>
      <c r="I76" s="1851" t="s">
        <v>812</v>
      </c>
    </row>
    <row customHeight="1" ht="11.25">
      <c r="A77" s="1851" t="s">
        <v>2257</v>
      </c>
      <c r="B77" s="1851" t="s">
        <v>16</v>
      </c>
      <c r="C77" s="1851" t="s">
        <v>2506</v>
      </c>
      <c r="D77" s="1851" t="s">
        <v>2507</v>
      </c>
      <c r="E77" s="1851" t="s">
        <v>2508</v>
      </c>
      <c r="F77" s="1851" t="s">
        <v>2308</v>
      </c>
      <c r="G77" s="1851" t="s">
        <v>2509</v>
      </c>
      <c r="H77" s="1851" t="s">
        <v>28</v>
      </c>
      <c r="I77" s="1851" t="s">
        <v>812</v>
      </c>
    </row>
    <row customHeight="1" ht="11.25">
      <c r="A78" s="1851" t="s">
        <v>2257</v>
      </c>
      <c r="B78" s="1851" t="s">
        <v>16</v>
      </c>
      <c r="C78" s="1851" t="s">
        <v>2510</v>
      </c>
      <c r="D78" s="1851" t="s">
        <v>2511</v>
      </c>
      <c r="E78" s="1851" t="s">
        <v>2512</v>
      </c>
      <c r="F78" s="1851" t="s">
        <v>53</v>
      </c>
      <c r="G78" s="1851" t="s">
        <v>2513</v>
      </c>
      <c r="H78" s="1851" t="s">
        <v>28</v>
      </c>
      <c r="I78" s="1851" t="s">
        <v>812</v>
      </c>
    </row>
    <row customHeight="1" ht="11.25">
      <c r="A79" s="1851" t="s">
        <v>2257</v>
      </c>
      <c r="B79" s="1851" t="s">
        <v>16</v>
      </c>
      <c r="C79" s="1851" t="s">
        <v>2514</v>
      </c>
      <c r="D79" s="1851" t="s">
        <v>2515</v>
      </c>
      <c r="E79" s="1851" t="s">
        <v>2516</v>
      </c>
      <c r="F79" s="1851" t="s">
        <v>53</v>
      </c>
      <c r="G79" s="1851" t="s">
        <v>28</v>
      </c>
      <c r="H79" s="1851" t="s">
        <v>28</v>
      </c>
      <c r="I79" s="1851" t="s">
        <v>812</v>
      </c>
    </row>
    <row customHeight="1" ht="11.25">
      <c r="A80" s="1851" t="s">
        <v>2257</v>
      </c>
      <c r="B80" s="1851" t="s">
        <v>16</v>
      </c>
      <c r="C80" s="1851" t="s">
        <v>2517</v>
      </c>
      <c r="D80" s="1851" t="s">
        <v>2518</v>
      </c>
      <c r="E80" s="1851" t="s">
        <v>2519</v>
      </c>
      <c r="F80" s="1851" t="s">
        <v>2338</v>
      </c>
      <c r="G80" s="1851" t="s">
        <v>28</v>
      </c>
      <c r="H80" s="1851" t="s">
        <v>28</v>
      </c>
      <c r="I80" s="1851" t="s">
        <v>812</v>
      </c>
    </row>
    <row customHeight="1" ht="11.25">
      <c r="A81" s="1851" t="s">
        <v>2257</v>
      </c>
      <c r="B81" s="1851" t="s">
        <v>16</v>
      </c>
      <c r="C81" s="1851" t="s">
        <v>2520</v>
      </c>
      <c r="D81" s="1851" t="s">
        <v>2518</v>
      </c>
      <c r="E81" s="1851" t="s">
        <v>2521</v>
      </c>
      <c r="F81" s="1851" t="s">
        <v>53</v>
      </c>
      <c r="G81" s="1851" t="s">
        <v>28</v>
      </c>
      <c r="H81" s="1851" t="s">
        <v>28</v>
      </c>
      <c r="I81" s="1851" t="s">
        <v>812</v>
      </c>
    </row>
    <row customHeight="1" ht="11.25">
      <c r="A82" s="1851" t="s">
        <v>2257</v>
      </c>
      <c r="B82" s="1851" t="s">
        <v>16</v>
      </c>
      <c r="C82" s="1851" t="s">
        <v>2522</v>
      </c>
      <c r="D82" s="1851" t="s">
        <v>2523</v>
      </c>
      <c r="E82" s="1851" t="s">
        <v>2524</v>
      </c>
      <c r="F82" s="1851" t="s">
        <v>53</v>
      </c>
      <c r="G82" s="1851" t="s">
        <v>28</v>
      </c>
      <c r="H82" s="1851" t="s">
        <v>28</v>
      </c>
      <c r="I82" s="1851" t="s">
        <v>812</v>
      </c>
    </row>
    <row customHeight="1" ht="11.25">
      <c r="A83" s="1851" t="s">
        <v>2257</v>
      </c>
      <c r="B83" s="1851" t="s">
        <v>16</v>
      </c>
      <c r="C83" s="1851" t="s">
        <v>2525</v>
      </c>
      <c r="D83" s="1851" t="s">
        <v>2526</v>
      </c>
      <c r="E83" s="1851" t="s">
        <v>2527</v>
      </c>
      <c r="F83" s="1851" t="s">
        <v>2275</v>
      </c>
      <c r="G83" s="1851" t="s">
        <v>28</v>
      </c>
      <c r="H83" s="1851" t="s">
        <v>28</v>
      </c>
      <c r="I83" s="1851" t="s">
        <v>812</v>
      </c>
    </row>
    <row customHeight="1" ht="11.25">
      <c r="A84" s="1851" t="s">
        <v>2257</v>
      </c>
      <c r="B84" s="1851" t="s">
        <v>16</v>
      </c>
      <c r="C84" s="1851" t="s">
        <v>2528</v>
      </c>
      <c r="D84" s="1851" t="s">
        <v>2529</v>
      </c>
      <c r="E84" s="1851" t="s">
        <v>2530</v>
      </c>
      <c r="F84" s="1851" t="s">
        <v>2338</v>
      </c>
      <c r="G84" s="1851" t="s">
        <v>28</v>
      </c>
      <c r="H84" s="1851" t="s">
        <v>28</v>
      </c>
      <c r="I84" s="1851" t="s">
        <v>812</v>
      </c>
    </row>
    <row customHeight="1" ht="11.25">
      <c r="A85" s="1851" t="s">
        <v>2257</v>
      </c>
      <c r="B85" s="1851" t="s">
        <v>16</v>
      </c>
      <c r="C85" s="1851" t="s">
        <v>2531</v>
      </c>
      <c r="D85" s="1851" t="s">
        <v>2532</v>
      </c>
      <c r="E85" s="1851" t="s">
        <v>2533</v>
      </c>
      <c r="F85" s="1851" t="s">
        <v>2322</v>
      </c>
      <c r="G85" s="1851" t="s">
        <v>28</v>
      </c>
      <c r="H85" s="1851" t="s">
        <v>28</v>
      </c>
      <c r="I85" s="1851" t="s">
        <v>812</v>
      </c>
    </row>
    <row customHeight="1" ht="11.25">
      <c r="A86" s="1851" t="s">
        <v>2257</v>
      </c>
      <c r="B86" s="1851" t="s">
        <v>16</v>
      </c>
      <c r="C86" s="1851" t="s">
        <v>2534</v>
      </c>
      <c r="D86" s="1851" t="s">
        <v>2535</v>
      </c>
      <c r="E86" s="1851" t="s">
        <v>2536</v>
      </c>
      <c r="F86" s="1851" t="s">
        <v>53</v>
      </c>
      <c r="G86" s="1851" t="s">
        <v>2537</v>
      </c>
      <c r="H86" s="1851" t="s">
        <v>28</v>
      </c>
      <c r="I86" s="1851" t="s">
        <v>812</v>
      </c>
    </row>
    <row customHeight="1" ht="11.25">
      <c r="A87" s="1851" t="s">
        <v>2257</v>
      </c>
      <c r="B87" s="1851" t="s">
        <v>16</v>
      </c>
      <c r="C87" s="1851" t="s">
        <v>2538</v>
      </c>
      <c r="D87" s="1851" t="s">
        <v>2539</v>
      </c>
      <c r="E87" s="1851" t="s">
        <v>2540</v>
      </c>
      <c r="F87" s="1851" t="s">
        <v>53</v>
      </c>
      <c r="G87" s="1851" t="s">
        <v>28</v>
      </c>
      <c r="H87" s="1851" t="s">
        <v>28</v>
      </c>
      <c r="I87" s="1851" t="s">
        <v>812</v>
      </c>
    </row>
    <row customHeight="1" ht="11.25">
      <c r="A88" s="1851" t="s">
        <v>2257</v>
      </c>
      <c r="B88" s="1851" t="s">
        <v>16</v>
      </c>
      <c r="C88" s="1851" t="s">
        <v>2541</v>
      </c>
      <c r="D88" s="1851" t="s">
        <v>2542</v>
      </c>
      <c r="E88" s="1851" t="s">
        <v>2543</v>
      </c>
      <c r="F88" s="1851" t="s">
        <v>53</v>
      </c>
      <c r="G88" s="1851" t="s">
        <v>28</v>
      </c>
      <c r="H88" s="1851" t="s">
        <v>28</v>
      </c>
      <c r="I88" s="1851" t="s">
        <v>812</v>
      </c>
    </row>
    <row customHeight="1" ht="11.25">
      <c r="A89" s="1851" t="s">
        <v>2257</v>
      </c>
      <c r="B89" s="1851" t="s">
        <v>16</v>
      </c>
      <c r="C89" s="1851" t="s">
        <v>2544</v>
      </c>
      <c r="D89" s="1851" t="s">
        <v>2545</v>
      </c>
      <c r="E89" s="1851" t="s">
        <v>2546</v>
      </c>
      <c r="F89" s="1851" t="s">
        <v>53</v>
      </c>
      <c r="G89" s="1851" t="s">
        <v>28</v>
      </c>
      <c r="H89" s="1851" t="s">
        <v>28</v>
      </c>
      <c r="I89" s="1851" t="s">
        <v>812</v>
      </c>
    </row>
    <row customHeight="1" ht="11.25">
      <c r="A90" s="1851" t="s">
        <v>2257</v>
      </c>
      <c r="B90" s="1851" t="s">
        <v>16</v>
      </c>
      <c r="C90" s="1851" t="s">
        <v>2547</v>
      </c>
      <c r="D90" s="1851" t="s">
        <v>2548</v>
      </c>
      <c r="E90" s="1851" t="s">
        <v>2549</v>
      </c>
      <c r="F90" s="1851" t="s">
        <v>53</v>
      </c>
      <c r="G90" s="1851" t="s">
        <v>28</v>
      </c>
      <c r="H90" s="1851" t="s">
        <v>28</v>
      </c>
      <c r="I90" s="1851" t="s">
        <v>812</v>
      </c>
    </row>
    <row customHeight="1" ht="11.25">
      <c r="A91" s="1851" t="s">
        <v>2257</v>
      </c>
      <c r="B91" s="1851" t="s">
        <v>16</v>
      </c>
      <c r="C91" s="1851" t="s">
        <v>2550</v>
      </c>
      <c r="D91" s="1851" t="s">
        <v>2551</v>
      </c>
      <c r="E91" s="1851" t="s">
        <v>2552</v>
      </c>
      <c r="F91" s="1851" t="s">
        <v>53</v>
      </c>
      <c r="G91" s="1851" t="s">
        <v>2553</v>
      </c>
      <c r="H91" s="1851" t="s">
        <v>28</v>
      </c>
      <c r="I91" s="1851" t="s">
        <v>812</v>
      </c>
    </row>
    <row customHeight="1" ht="11.25">
      <c r="A92" s="1851" t="s">
        <v>2257</v>
      </c>
      <c r="B92" s="1851" t="s">
        <v>16</v>
      </c>
      <c r="C92" s="1851" t="s">
        <v>2554</v>
      </c>
      <c r="D92" s="1851" t="s">
        <v>2555</v>
      </c>
      <c r="E92" s="1851" t="s">
        <v>2556</v>
      </c>
      <c r="F92" s="1851" t="s">
        <v>53</v>
      </c>
      <c r="G92" s="1851" t="s">
        <v>2557</v>
      </c>
      <c r="H92" s="1851" t="s">
        <v>28</v>
      </c>
      <c r="I92" s="1851" t="s">
        <v>812</v>
      </c>
    </row>
    <row customHeight="1" ht="11.25">
      <c r="A93" s="1851" t="s">
        <v>2257</v>
      </c>
      <c r="B93" s="1851" t="s">
        <v>16</v>
      </c>
      <c r="C93" s="1851" t="s">
        <v>2558</v>
      </c>
      <c r="D93" s="1851" t="s">
        <v>2559</v>
      </c>
      <c r="E93" s="1851" t="s">
        <v>2560</v>
      </c>
      <c r="F93" s="1851" t="s">
        <v>53</v>
      </c>
      <c r="G93" s="1851" t="s">
        <v>28</v>
      </c>
      <c r="H93" s="1851" t="s">
        <v>28</v>
      </c>
      <c r="I93" s="1851" t="s">
        <v>812</v>
      </c>
    </row>
    <row customHeight="1" ht="11.25">
      <c r="A94" s="1851" t="s">
        <v>2257</v>
      </c>
      <c r="B94" s="1851" t="s">
        <v>16</v>
      </c>
      <c r="C94" s="1851" t="s">
        <v>2561</v>
      </c>
      <c r="D94" s="1851" t="s">
        <v>2562</v>
      </c>
      <c r="E94" s="1851" t="s">
        <v>2563</v>
      </c>
      <c r="F94" s="1851" t="s">
        <v>2275</v>
      </c>
      <c r="G94" s="1851" t="s">
        <v>2564</v>
      </c>
      <c r="H94" s="1851" t="s">
        <v>28</v>
      </c>
      <c r="I94" s="1851" t="s">
        <v>812</v>
      </c>
    </row>
    <row customHeight="1" ht="11.25">
      <c r="A95" s="1851" t="s">
        <v>2257</v>
      </c>
      <c r="B95" s="1851" t="s">
        <v>16</v>
      </c>
      <c r="C95" s="1851" t="s">
        <v>2565</v>
      </c>
      <c r="D95" s="1851" t="s">
        <v>2566</v>
      </c>
      <c r="E95" s="1851" t="s">
        <v>2567</v>
      </c>
      <c r="F95" s="1851" t="s">
        <v>53</v>
      </c>
      <c r="G95" s="1851" t="s">
        <v>2568</v>
      </c>
      <c r="H95" s="1851" t="s">
        <v>28</v>
      </c>
      <c r="I95" s="1851" t="s">
        <v>812</v>
      </c>
    </row>
    <row customHeight="1" ht="11.25">
      <c r="A96" s="1851" t="s">
        <v>2257</v>
      </c>
      <c r="B96" s="1851" t="s">
        <v>16</v>
      </c>
      <c r="C96" s="1851" t="s">
        <v>2569</v>
      </c>
      <c r="D96" s="1851" t="s">
        <v>2570</v>
      </c>
      <c r="E96" s="1851" t="s">
        <v>2571</v>
      </c>
      <c r="F96" s="1851" t="s">
        <v>2356</v>
      </c>
      <c r="G96" s="1851" t="s">
        <v>28</v>
      </c>
      <c r="H96" s="1851" t="s">
        <v>28</v>
      </c>
      <c r="I96" s="1851" t="s">
        <v>812</v>
      </c>
    </row>
    <row customHeight="1" ht="11.25">
      <c r="A97" s="1851" t="s">
        <v>2257</v>
      </c>
      <c r="B97" s="1851" t="s">
        <v>16</v>
      </c>
      <c r="C97" s="1851" t="s">
        <v>2572</v>
      </c>
      <c r="D97" s="1851" t="s">
        <v>2573</v>
      </c>
      <c r="E97" s="1851" t="s">
        <v>2574</v>
      </c>
      <c r="F97" s="1851" t="s">
        <v>2322</v>
      </c>
      <c r="G97" s="1851" t="s">
        <v>28</v>
      </c>
      <c r="H97" s="1851" t="s">
        <v>28</v>
      </c>
      <c r="I97" s="1851" t="s">
        <v>812</v>
      </c>
    </row>
    <row customHeight="1" ht="11.25">
      <c r="A98" s="1851" t="s">
        <v>2257</v>
      </c>
      <c r="B98" s="1851" t="s">
        <v>16</v>
      </c>
      <c r="C98" s="1851" t="s">
        <v>2575</v>
      </c>
      <c r="D98" s="1851" t="s">
        <v>2576</v>
      </c>
      <c r="E98" s="1851" t="s">
        <v>2577</v>
      </c>
      <c r="F98" s="1851" t="s">
        <v>53</v>
      </c>
      <c r="G98" s="1851" t="s">
        <v>28</v>
      </c>
      <c r="H98" s="1851" t="s">
        <v>28</v>
      </c>
      <c r="I98" s="1851" t="s">
        <v>812</v>
      </c>
    </row>
    <row customHeight="1" ht="11.25">
      <c r="A99" s="1851" t="s">
        <v>2257</v>
      </c>
      <c r="B99" s="1851" t="s">
        <v>16</v>
      </c>
      <c r="C99" s="1851" t="s">
        <v>2578</v>
      </c>
      <c r="D99" s="1851" t="s">
        <v>2579</v>
      </c>
      <c r="E99" s="1851" t="s">
        <v>2580</v>
      </c>
      <c r="F99" s="1851" t="s">
        <v>53</v>
      </c>
      <c r="G99" s="1851" t="s">
        <v>28</v>
      </c>
      <c r="H99" s="1851" t="s">
        <v>28</v>
      </c>
      <c r="I99" s="1851" t="s">
        <v>812</v>
      </c>
    </row>
    <row customHeight="1" ht="11.25">
      <c r="A100" s="1851" t="s">
        <v>2257</v>
      </c>
      <c r="B100" s="1851" t="s">
        <v>16</v>
      </c>
      <c r="C100" s="1851" t="s">
        <v>2581</v>
      </c>
      <c r="D100" s="1851" t="s">
        <v>2582</v>
      </c>
      <c r="E100" s="1851" t="s">
        <v>2583</v>
      </c>
      <c r="F100" s="1851" t="s">
        <v>53</v>
      </c>
      <c r="G100" s="1851" t="s">
        <v>28</v>
      </c>
      <c r="H100" s="1851" t="s">
        <v>28</v>
      </c>
      <c r="I100" s="1851" t="s">
        <v>812</v>
      </c>
    </row>
    <row customHeight="1" ht="11.25">
      <c r="A101" s="1851" t="s">
        <v>2257</v>
      </c>
      <c r="B101" s="1851" t="s">
        <v>16</v>
      </c>
      <c r="C101" s="1851" t="s">
        <v>2584</v>
      </c>
      <c r="D101" s="1851" t="s">
        <v>2585</v>
      </c>
      <c r="E101" s="1851" t="s">
        <v>2586</v>
      </c>
      <c r="F101" s="1851" t="s">
        <v>53</v>
      </c>
      <c r="G101" s="1851" t="s">
        <v>28</v>
      </c>
      <c r="H101" s="1851" t="s">
        <v>28</v>
      </c>
      <c r="I101" s="1851" t="s">
        <v>812</v>
      </c>
    </row>
    <row customHeight="1" ht="11.25">
      <c r="A102" s="1851" t="s">
        <v>2257</v>
      </c>
      <c r="B102" s="1851" t="s">
        <v>16</v>
      </c>
      <c r="C102" s="1851" t="s">
        <v>2587</v>
      </c>
      <c r="D102" s="1851" t="s">
        <v>2588</v>
      </c>
      <c r="E102" s="1851" t="s">
        <v>2589</v>
      </c>
      <c r="F102" s="1851" t="s">
        <v>53</v>
      </c>
      <c r="G102" s="1851" t="s">
        <v>28</v>
      </c>
      <c r="H102" s="1851" t="s">
        <v>28</v>
      </c>
      <c r="I102" s="1851" t="s">
        <v>812</v>
      </c>
    </row>
    <row customHeight="1" ht="11.25">
      <c r="A103" s="1851" t="s">
        <v>2257</v>
      </c>
      <c r="B103" s="1851" t="s">
        <v>16</v>
      </c>
      <c r="C103" s="1851" t="s">
        <v>2590</v>
      </c>
      <c r="D103" s="1851" t="s">
        <v>2591</v>
      </c>
      <c r="E103" s="1851" t="s">
        <v>2592</v>
      </c>
      <c r="F103" s="1851" t="s">
        <v>53</v>
      </c>
      <c r="G103" s="1851" t="s">
        <v>28</v>
      </c>
      <c r="H103" s="1851" t="s">
        <v>28</v>
      </c>
      <c r="I103" s="1851" t="s">
        <v>812</v>
      </c>
    </row>
    <row customHeight="1" ht="11.25">
      <c r="A104" s="1851" t="s">
        <v>2257</v>
      </c>
      <c r="B104" s="1851" t="s">
        <v>16</v>
      </c>
      <c r="C104" s="1851" t="s">
        <v>2593</v>
      </c>
      <c r="D104" s="1851" t="s">
        <v>2594</v>
      </c>
      <c r="E104" s="1851" t="s">
        <v>2595</v>
      </c>
      <c r="F104" s="1851" t="s">
        <v>53</v>
      </c>
      <c r="G104" s="1851" t="s">
        <v>28</v>
      </c>
      <c r="H104" s="1851" t="s">
        <v>28</v>
      </c>
      <c r="I104" s="1851" t="s">
        <v>812</v>
      </c>
    </row>
    <row customHeight="1" ht="11.25">
      <c r="A105" s="1851" t="s">
        <v>2257</v>
      </c>
      <c r="B105" s="1851" t="s">
        <v>16</v>
      </c>
      <c r="C105" s="1851" t="s">
        <v>2596</v>
      </c>
      <c r="D105" s="1851" t="s">
        <v>2597</v>
      </c>
      <c r="E105" s="1851" t="s">
        <v>2598</v>
      </c>
      <c r="F105" s="1851" t="s">
        <v>53</v>
      </c>
      <c r="G105" s="1851" t="s">
        <v>2599</v>
      </c>
      <c r="H105" s="1851" t="s">
        <v>28</v>
      </c>
      <c r="I105" s="1851" t="s">
        <v>812</v>
      </c>
    </row>
    <row customHeight="1" ht="11.25">
      <c r="A106" s="1851" t="s">
        <v>2257</v>
      </c>
      <c r="B106" s="1851" t="s">
        <v>16</v>
      </c>
      <c r="C106" s="1851" t="s">
        <v>2600</v>
      </c>
      <c r="D106" s="1851" t="s">
        <v>2601</v>
      </c>
      <c r="E106" s="1851" t="s">
        <v>2602</v>
      </c>
      <c r="F106" s="1851" t="s">
        <v>2275</v>
      </c>
      <c r="G106" s="1851" t="s">
        <v>28</v>
      </c>
      <c r="H106" s="1851" t="s">
        <v>28</v>
      </c>
      <c r="I106" s="1851" t="s">
        <v>812</v>
      </c>
    </row>
    <row customHeight="1" ht="11.25">
      <c r="A107" s="1851" t="s">
        <v>2257</v>
      </c>
      <c r="B107" s="1851" t="s">
        <v>16</v>
      </c>
      <c r="C107" s="1851" t="s">
        <v>2603</v>
      </c>
      <c r="D107" s="1851" t="s">
        <v>2604</v>
      </c>
      <c r="E107" s="1851" t="s">
        <v>2438</v>
      </c>
      <c r="F107" s="1851" t="s">
        <v>2605</v>
      </c>
      <c r="G107" s="1851" t="s">
        <v>2606</v>
      </c>
      <c r="H107" s="1851" t="s">
        <v>28</v>
      </c>
      <c r="I107" s="1851" t="s">
        <v>812</v>
      </c>
    </row>
    <row customHeight="1" ht="11.25">
      <c r="A108" s="1851" t="s">
        <v>2257</v>
      </c>
      <c r="B108" s="1851" t="s">
        <v>16</v>
      </c>
      <c r="C108" s="1851" t="s">
        <v>2607</v>
      </c>
      <c r="D108" s="1851" t="s">
        <v>2608</v>
      </c>
      <c r="E108" s="1851" t="s">
        <v>2609</v>
      </c>
      <c r="F108" s="1851" t="s">
        <v>2610</v>
      </c>
      <c r="G108" s="1851" t="s">
        <v>2611</v>
      </c>
      <c r="H108" s="1851" t="s">
        <v>28</v>
      </c>
      <c r="I108" s="1851" t="s">
        <v>812</v>
      </c>
    </row>
    <row customHeight="1" ht="11.25">
      <c r="A109" s="1851" t="s">
        <v>2257</v>
      </c>
      <c r="B109" s="1851" t="s">
        <v>16</v>
      </c>
      <c r="C109" s="1851" t="s">
        <v>2612</v>
      </c>
      <c r="D109" s="1851" t="s">
        <v>2613</v>
      </c>
      <c r="E109" s="1851" t="s">
        <v>2614</v>
      </c>
      <c r="F109" s="1851" t="s">
        <v>2322</v>
      </c>
      <c r="G109" s="1851" t="s">
        <v>28</v>
      </c>
      <c r="H109" s="1851" t="s">
        <v>28</v>
      </c>
      <c r="I109" s="1851" t="s">
        <v>812</v>
      </c>
    </row>
    <row customHeight="1" ht="11.25">
      <c r="A110" s="1851" t="s">
        <v>2257</v>
      </c>
      <c r="B110" s="1851" t="s">
        <v>16</v>
      </c>
      <c r="C110" s="1851" t="s">
        <v>2615</v>
      </c>
      <c r="D110" s="1851" t="s">
        <v>2616</v>
      </c>
      <c r="E110" s="1851" t="s">
        <v>2617</v>
      </c>
      <c r="F110" s="1851" t="s">
        <v>53</v>
      </c>
      <c r="G110" s="1851" t="s">
        <v>28</v>
      </c>
      <c r="H110" s="1851" t="s">
        <v>28</v>
      </c>
      <c r="I110" s="1851" t="s">
        <v>812</v>
      </c>
    </row>
    <row customHeight="1" ht="11.25">
      <c r="A111" s="1851" t="s">
        <v>2257</v>
      </c>
      <c r="B111" s="1851" t="s">
        <v>16</v>
      </c>
      <c r="C111" s="1851" t="s">
        <v>2618</v>
      </c>
      <c r="D111" s="1851" t="s">
        <v>2619</v>
      </c>
      <c r="E111" s="1851" t="s">
        <v>2620</v>
      </c>
      <c r="F111" s="1851" t="s">
        <v>2322</v>
      </c>
      <c r="G111" s="1851" t="s">
        <v>28</v>
      </c>
      <c r="H111" s="1851" t="s">
        <v>28</v>
      </c>
      <c r="I111" s="1851" t="s">
        <v>812</v>
      </c>
    </row>
    <row customHeight="1" ht="11.25">
      <c r="A112" s="1851" t="s">
        <v>2257</v>
      </c>
      <c r="B112" s="1851" t="s">
        <v>16</v>
      </c>
      <c r="C112" s="1851" t="s">
        <v>2621</v>
      </c>
      <c r="D112" s="1851" t="s">
        <v>2622</v>
      </c>
      <c r="E112" s="1851" t="s">
        <v>2623</v>
      </c>
      <c r="F112" s="1851" t="s">
        <v>2326</v>
      </c>
      <c r="G112" s="1851" t="s">
        <v>28</v>
      </c>
      <c r="H112" s="1851" t="s">
        <v>28</v>
      </c>
      <c r="I112" s="1851" t="s">
        <v>812</v>
      </c>
    </row>
    <row customHeight="1" ht="11.25">
      <c r="A113" s="1851" t="s">
        <v>2257</v>
      </c>
      <c r="B113" s="1851" t="s">
        <v>16</v>
      </c>
      <c r="C113" s="1851" t="s">
        <v>2624</v>
      </c>
      <c r="D113" s="1851" t="s">
        <v>2625</v>
      </c>
      <c r="E113" s="1851" t="s">
        <v>2626</v>
      </c>
      <c r="F113" s="1851" t="s">
        <v>2270</v>
      </c>
      <c r="G113" s="1851" t="s">
        <v>2627</v>
      </c>
      <c r="H113" s="1851" t="s">
        <v>28</v>
      </c>
      <c r="I113" s="1851" t="s">
        <v>812</v>
      </c>
    </row>
    <row customHeight="1" ht="11.25">
      <c r="A114" s="1851" t="s">
        <v>2257</v>
      </c>
      <c r="B114" s="1851" t="s">
        <v>16</v>
      </c>
      <c r="C114" s="1851" t="s">
        <v>2628</v>
      </c>
      <c r="D114" s="1851" t="s">
        <v>2629</v>
      </c>
      <c r="E114" s="1851" t="s">
        <v>2630</v>
      </c>
      <c r="F114" s="1851" t="s">
        <v>2631</v>
      </c>
      <c r="G114" s="1851" t="s">
        <v>28</v>
      </c>
      <c r="H114" s="1851" t="s">
        <v>28</v>
      </c>
      <c r="I114" s="1851" t="s">
        <v>812</v>
      </c>
    </row>
    <row customHeight="1" ht="11.25">
      <c r="A115" s="1851" t="s">
        <v>2257</v>
      </c>
      <c r="B115" s="1851" t="s">
        <v>16</v>
      </c>
      <c r="C115" s="1851" t="s">
        <v>2632</v>
      </c>
      <c r="D115" s="1851" t="s">
        <v>2633</v>
      </c>
      <c r="E115" s="1851" t="s">
        <v>2634</v>
      </c>
      <c r="F115" s="1851" t="s">
        <v>2635</v>
      </c>
      <c r="G115" s="1851" t="s">
        <v>2636</v>
      </c>
      <c r="H115" s="1851" t="s">
        <v>28</v>
      </c>
      <c r="I115" s="1851" t="s">
        <v>812</v>
      </c>
    </row>
    <row customHeight="1" ht="11.25">
      <c r="A116" s="1851" t="s">
        <v>2257</v>
      </c>
      <c r="B116" s="1851" t="s">
        <v>16</v>
      </c>
      <c r="C116" s="1851" t="s">
        <v>2637</v>
      </c>
      <c r="D116" s="1851" t="s">
        <v>2638</v>
      </c>
      <c r="E116" s="1851" t="s">
        <v>2639</v>
      </c>
      <c r="F116" s="1851" t="s">
        <v>53</v>
      </c>
      <c r="G116" s="1851" t="s">
        <v>28</v>
      </c>
      <c r="H116" s="1851" t="s">
        <v>28</v>
      </c>
      <c r="I116" s="1851" t="s">
        <v>812</v>
      </c>
    </row>
    <row customHeight="1" ht="11.25">
      <c r="A117" s="1851" t="s">
        <v>2257</v>
      </c>
      <c r="B117" s="1851" t="s">
        <v>16</v>
      </c>
      <c r="C117" s="1851" t="s">
        <v>28</v>
      </c>
      <c r="D117" s="1851" t="s">
        <v>2640</v>
      </c>
      <c r="E117" s="1851" t="s">
        <v>2641</v>
      </c>
      <c r="F117" s="1851" t="s">
        <v>53</v>
      </c>
      <c r="G117" s="1851" t="s">
        <v>28</v>
      </c>
      <c r="H117" s="1851" t="s">
        <v>28</v>
      </c>
      <c r="I117" s="1851" t="s">
        <v>812</v>
      </c>
    </row>
    <row customHeight="1" ht="11.25">
      <c r="A118" s="1851" t="s">
        <v>2257</v>
      </c>
      <c r="B118" s="1851" t="s">
        <v>16</v>
      </c>
      <c r="C118" s="1851" t="s">
        <v>2642</v>
      </c>
      <c r="D118" s="1851" t="s">
        <v>2643</v>
      </c>
      <c r="E118" s="1851" t="s">
        <v>2644</v>
      </c>
      <c r="F118" s="1851" t="s">
        <v>2645</v>
      </c>
      <c r="G118" s="1851" t="s">
        <v>28</v>
      </c>
      <c r="H118" s="1851" t="s">
        <v>28</v>
      </c>
      <c r="I118" s="1851" t="s">
        <v>812</v>
      </c>
    </row>
    <row customHeight="1" ht="11.25">
      <c r="A119" s="1851" t="s">
        <v>2257</v>
      </c>
      <c r="B119" s="1851" t="s">
        <v>16</v>
      </c>
      <c r="C119" s="1851" t="s">
        <v>2646</v>
      </c>
      <c r="D119" s="1851" t="s">
        <v>2647</v>
      </c>
      <c r="E119" s="1851" t="s">
        <v>2648</v>
      </c>
      <c r="F119" s="1851" t="s">
        <v>2322</v>
      </c>
      <c r="G119" s="1851" t="s">
        <v>28</v>
      </c>
      <c r="H119" s="1851" t="s">
        <v>28</v>
      </c>
      <c r="I119" s="1851" t="s">
        <v>812</v>
      </c>
    </row>
    <row customHeight="1" ht="11.25">
      <c r="A120" s="1851" t="s">
        <v>2257</v>
      </c>
      <c r="B120" s="1851" t="s">
        <v>16</v>
      </c>
      <c r="C120" s="1851" t="s">
        <v>2649</v>
      </c>
      <c r="D120" s="1851" t="s">
        <v>2650</v>
      </c>
      <c r="E120" s="1851" t="s">
        <v>2651</v>
      </c>
      <c r="F120" s="1851" t="s">
        <v>53</v>
      </c>
      <c r="G120" s="1851" t="s">
        <v>2652</v>
      </c>
      <c r="H120" s="1851" t="s">
        <v>28</v>
      </c>
      <c r="I120" s="1851" t="s">
        <v>812</v>
      </c>
    </row>
    <row customHeight="1" ht="11.25">
      <c r="A121" s="1851" t="s">
        <v>2257</v>
      </c>
      <c r="B121" s="1851" t="s">
        <v>16</v>
      </c>
      <c r="C121" s="1851" t="s">
        <v>2653</v>
      </c>
      <c r="D121" s="1851" t="s">
        <v>2654</v>
      </c>
      <c r="E121" s="1851" t="s">
        <v>2655</v>
      </c>
      <c r="F121" s="1851" t="s">
        <v>2656</v>
      </c>
      <c r="G121" s="1851" t="s">
        <v>28</v>
      </c>
      <c r="H121" s="1851" t="s">
        <v>28</v>
      </c>
      <c r="I121" s="1851" t="s">
        <v>812</v>
      </c>
    </row>
    <row customHeight="1" ht="11.25">
      <c r="A122" s="1851" t="s">
        <v>2257</v>
      </c>
      <c r="B122" s="1851" t="s">
        <v>16</v>
      </c>
      <c r="C122" s="1851" t="s">
        <v>2657</v>
      </c>
      <c r="D122" s="1851" t="s">
        <v>2658</v>
      </c>
      <c r="E122" s="1851" t="s">
        <v>2659</v>
      </c>
      <c r="F122" s="1851" t="s">
        <v>2660</v>
      </c>
      <c r="G122" s="1851" t="s">
        <v>28</v>
      </c>
      <c r="H122" s="1851" t="s">
        <v>28</v>
      </c>
      <c r="I122" s="1851" t="s">
        <v>812</v>
      </c>
    </row>
    <row customHeight="1" ht="11.25">
      <c r="A123" s="1851" t="s">
        <v>2257</v>
      </c>
      <c r="B123" s="1851" t="s">
        <v>16</v>
      </c>
      <c r="C123" s="1851" t="s">
        <v>2661</v>
      </c>
      <c r="D123" s="1851" t="s">
        <v>2662</v>
      </c>
      <c r="E123" s="1851" t="s">
        <v>2655</v>
      </c>
      <c r="F123" s="1851" t="s">
        <v>2660</v>
      </c>
      <c r="G123" s="1851" t="s">
        <v>28</v>
      </c>
      <c r="H123" s="1851" t="s">
        <v>28</v>
      </c>
      <c r="I123" s="1851" t="s">
        <v>812</v>
      </c>
    </row>
    <row customHeight="1" ht="11.25">
      <c r="A124" s="1851" t="s">
        <v>2257</v>
      </c>
      <c r="B124" s="1851" t="s">
        <v>16</v>
      </c>
      <c r="C124" s="1851" t="s">
        <v>2663</v>
      </c>
      <c r="D124" s="1851" t="s">
        <v>2664</v>
      </c>
      <c r="E124" s="1851" t="s">
        <v>2665</v>
      </c>
      <c r="F124" s="1851" t="s">
        <v>53</v>
      </c>
      <c r="G124" s="1851" t="s">
        <v>28</v>
      </c>
      <c r="H124" s="1851" t="s">
        <v>28</v>
      </c>
      <c r="I124" s="1851" t="s">
        <v>812</v>
      </c>
    </row>
    <row customHeight="1" ht="11.25">
      <c r="A125" s="1851" t="s">
        <v>2257</v>
      </c>
      <c r="B125" s="1851" t="s">
        <v>16</v>
      </c>
      <c r="C125" s="1851" t="s">
        <v>2666</v>
      </c>
      <c r="D125" s="1851" t="s">
        <v>2667</v>
      </c>
      <c r="E125" s="1851" t="s">
        <v>2668</v>
      </c>
      <c r="F125" s="1851" t="s">
        <v>2669</v>
      </c>
      <c r="G125" s="1851" t="s">
        <v>28</v>
      </c>
      <c r="H125" s="1851" t="s">
        <v>28</v>
      </c>
      <c r="I125" s="1851" t="s">
        <v>812</v>
      </c>
    </row>
    <row customHeight="1" ht="11.25">
      <c r="A126" s="1851" t="s">
        <v>2257</v>
      </c>
      <c r="B126" s="1851" t="s">
        <v>16</v>
      </c>
      <c r="C126" s="1851" t="s">
        <v>2670</v>
      </c>
      <c r="D126" s="1851" t="s">
        <v>2671</v>
      </c>
      <c r="E126" s="1851" t="s">
        <v>2672</v>
      </c>
      <c r="F126" s="1851" t="s">
        <v>2326</v>
      </c>
      <c r="G126" s="1851" t="s">
        <v>28</v>
      </c>
      <c r="H126" s="1851" t="s">
        <v>28</v>
      </c>
      <c r="I126" s="1851" t="s">
        <v>812</v>
      </c>
    </row>
    <row customHeight="1" ht="11.25">
      <c r="A127" s="1851" t="s">
        <v>2257</v>
      </c>
      <c r="B127" s="1851" t="s">
        <v>16</v>
      </c>
      <c r="C127" s="1851" t="s">
        <v>2673</v>
      </c>
      <c r="D127" s="1851" t="s">
        <v>2674</v>
      </c>
      <c r="E127" s="1851" t="s">
        <v>2675</v>
      </c>
      <c r="F127" s="1851" t="s">
        <v>2610</v>
      </c>
      <c r="G127" s="1851" t="s">
        <v>2676</v>
      </c>
      <c r="H127" s="1851" t="s">
        <v>28</v>
      </c>
      <c r="I127" s="1851" t="s">
        <v>812</v>
      </c>
    </row>
    <row customHeight="1" ht="11.25">
      <c r="A128" s="1851" t="s">
        <v>2257</v>
      </c>
      <c r="B128" s="1851" t="s">
        <v>16</v>
      </c>
      <c r="C128" s="1851" t="s">
        <v>2677</v>
      </c>
      <c r="D128" s="1851" t="s">
        <v>2678</v>
      </c>
      <c r="E128" s="1851" t="s">
        <v>2668</v>
      </c>
      <c r="F128" s="1851" t="s">
        <v>2679</v>
      </c>
      <c r="G128" s="1851" t="s">
        <v>28</v>
      </c>
      <c r="H128" s="1851" t="s">
        <v>28</v>
      </c>
      <c r="I128" s="1851" t="s">
        <v>812</v>
      </c>
    </row>
    <row customHeight="1" ht="11.25">
      <c r="A129" s="1851" t="s">
        <v>2257</v>
      </c>
      <c r="B129" s="1851" t="s">
        <v>16</v>
      </c>
      <c r="C129" s="1851" t="s">
        <v>2680</v>
      </c>
      <c r="D129" s="1851" t="s">
        <v>2681</v>
      </c>
      <c r="E129" s="1851" t="s">
        <v>2682</v>
      </c>
      <c r="F129" s="1851" t="s">
        <v>2338</v>
      </c>
      <c r="G129" s="1851" t="s">
        <v>28</v>
      </c>
      <c r="H129" s="1851" t="s">
        <v>28</v>
      </c>
      <c r="I129" s="1851" t="s">
        <v>812</v>
      </c>
    </row>
    <row customHeight="1" ht="11.25">
      <c r="A130" s="1851" t="s">
        <v>2257</v>
      </c>
      <c r="B130" s="1851" t="s">
        <v>16</v>
      </c>
      <c r="C130" s="1851" t="s">
        <v>2283</v>
      </c>
      <c r="D130" s="1851" t="s">
        <v>2284</v>
      </c>
      <c r="E130" s="1851" t="s">
        <v>2285</v>
      </c>
      <c r="F130" s="1851" t="s">
        <v>53</v>
      </c>
      <c r="G130" s="1851" t="s">
        <v>28</v>
      </c>
      <c r="H130" s="1851" t="s">
        <v>28</v>
      </c>
      <c r="I130" s="1851" t="s">
        <v>898</v>
      </c>
    </row>
    <row customHeight="1" ht="11.25">
      <c r="A131" s="1851" t="s">
        <v>2257</v>
      </c>
      <c r="B131" s="1851" t="s">
        <v>16</v>
      </c>
      <c r="C131" s="1851" t="s">
        <v>13</v>
      </c>
      <c r="D131" s="1851" t="s">
        <v>48</v>
      </c>
      <c r="E131" s="1851" t="s">
        <v>51</v>
      </c>
      <c r="F131" s="1851" t="s">
        <v>53</v>
      </c>
      <c r="G131" s="1851" t="s">
        <v>2295</v>
      </c>
      <c r="H131" s="1851" t="s">
        <v>28</v>
      </c>
      <c r="I131" s="1851" t="s">
        <v>898</v>
      </c>
    </row>
    <row customHeight="1" ht="11.25">
      <c r="A132" s="1851" t="s">
        <v>2257</v>
      </c>
      <c r="B132" s="1851" t="s">
        <v>16</v>
      </c>
      <c r="C132" s="1851" t="s">
        <v>2296</v>
      </c>
      <c r="D132" s="1851" t="s">
        <v>2297</v>
      </c>
      <c r="E132" s="1851" t="s">
        <v>2298</v>
      </c>
      <c r="F132" s="1851" t="s">
        <v>53</v>
      </c>
      <c r="G132" s="1851" t="s">
        <v>28</v>
      </c>
      <c r="H132" s="1851" t="s">
        <v>28</v>
      </c>
      <c r="I132" s="1851" t="s">
        <v>898</v>
      </c>
    </row>
    <row customHeight="1" ht="11.25">
      <c r="A133" s="1851" t="s">
        <v>2257</v>
      </c>
      <c r="B133" s="1851" t="s">
        <v>16</v>
      </c>
      <c r="C133" s="1851" t="s">
        <v>2315</v>
      </c>
      <c r="D133" s="1851" t="s">
        <v>2316</v>
      </c>
      <c r="E133" s="1851" t="s">
        <v>2317</v>
      </c>
      <c r="F133" s="1851" t="s">
        <v>2275</v>
      </c>
      <c r="G133" s="1851" t="s">
        <v>2318</v>
      </c>
      <c r="H133" s="1851" t="s">
        <v>28</v>
      </c>
      <c r="I133" s="1851" t="s">
        <v>898</v>
      </c>
    </row>
    <row customHeight="1" ht="11.25">
      <c r="A134" s="1851" t="s">
        <v>2257</v>
      </c>
      <c r="B134" s="1851" t="s">
        <v>16</v>
      </c>
      <c r="C134" s="1851" t="s">
        <v>2323</v>
      </c>
      <c r="D134" s="1851" t="s">
        <v>2324</v>
      </c>
      <c r="E134" s="1851" t="s">
        <v>2325</v>
      </c>
      <c r="F134" s="1851" t="s">
        <v>2326</v>
      </c>
      <c r="G134" s="1851" t="s">
        <v>28</v>
      </c>
      <c r="H134" s="1851" t="s">
        <v>28</v>
      </c>
      <c r="I134" s="1851" t="s">
        <v>898</v>
      </c>
    </row>
    <row customHeight="1" ht="11.25">
      <c r="A135" s="1851" t="s">
        <v>2257</v>
      </c>
      <c r="B135" s="1851" t="s">
        <v>16</v>
      </c>
      <c r="C135" s="1851" t="s">
        <v>2327</v>
      </c>
      <c r="D135" s="1851" t="s">
        <v>2328</v>
      </c>
      <c r="E135" s="1851" t="s">
        <v>2329</v>
      </c>
      <c r="F135" s="1851" t="s">
        <v>53</v>
      </c>
      <c r="G135" s="1851" t="s">
        <v>2330</v>
      </c>
      <c r="H135" s="1851" t="s">
        <v>28</v>
      </c>
      <c r="I135" s="1851" t="s">
        <v>898</v>
      </c>
    </row>
    <row customHeight="1" ht="11.25">
      <c r="A136" s="1851" t="s">
        <v>2257</v>
      </c>
      <c r="B136" s="1851" t="s">
        <v>16</v>
      </c>
      <c r="C136" s="1851" t="s">
        <v>2335</v>
      </c>
      <c r="D136" s="1851" t="s">
        <v>2336</v>
      </c>
      <c r="E136" s="1851" t="s">
        <v>2337</v>
      </c>
      <c r="F136" s="1851" t="s">
        <v>2338</v>
      </c>
      <c r="G136" s="1851" t="s">
        <v>28</v>
      </c>
      <c r="H136" s="1851" t="s">
        <v>28</v>
      </c>
      <c r="I136" s="1851" t="s">
        <v>898</v>
      </c>
    </row>
    <row customHeight="1" ht="11.25">
      <c r="A137" s="1851" t="s">
        <v>2257</v>
      </c>
      <c r="B137" s="1851" t="s">
        <v>16</v>
      </c>
      <c r="C137" s="1851" t="s">
        <v>28</v>
      </c>
      <c r="D137" s="1851" t="s">
        <v>2339</v>
      </c>
      <c r="E137" s="1851" t="s">
        <v>2340</v>
      </c>
      <c r="F137" s="1851" t="s">
        <v>53</v>
      </c>
      <c r="G137" s="1851" t="s">
        <v>28</v>
      </c>
      <c r="H137" s="1851" t="s">
        <v>28</v>
      </c>
      <c r="I137" s="1851" t="s">
        <v>898</v>
      </c>
    </row>
    <row customHeight="1" ht="11.25">
      <c r="A138" s="1851" t="s">
        <v>2257</v>
      </c>
      <c r="B138" s="1851" t="s">
        <v>16</v>
      </c>
      <c r="C138" s="1851" t="s">
        <v>2341</v>
      </c>
      <c r="D138" s="1851" t="s">
        <v>2342</v>
      </c>
      <c r="E138" s="1851" t="s">
        <v>2285</v>
      </c>
      <c r="F138" s="1851" t="s">
        <v>2313</v>
      </c>
      <c r="G138" s="1851" t="s">
        <v>28</v>
      </c>
      <c r="H138" s="1851" t="s">
        <v>28</v>
      </c>
      <c r="I138" s="1851" t="s">
        <v>898</v>
      </c>
    </row>
    <row customHeight="1" ht="11.25">
      <c r="A139" s="1851" t="s">
        <v>2257</v>
      </c>
      <c r="B139" s="1851" t="s">
        <v>16</v>
      </c>
      <c r="C139" s="1851" t="s">
        <v>2363</v>
      </c>
      <c r="D139" s="1851" t="s">
        <v>2364</v>
      </c>
      <c r="E139" s="1851" t="s">
        <v>2365</v>
      </c>
      <c r="F139" s="1851" t="s">
        <v>2326</v>
      </c>
      <c r="G139" s="1851" t="s">
        <v>28</v>
      </c>
      <c r="H139" s="1851" t="s">
        <v>28</v>
      </c>
      <c r="I139" s="1851" t="s">
        <v>898</v>
      </c>
    </row>
    <row customHeight="1" ht="11.25">
      <c r="A140" s="1851" t="s">
        <v>2257</v>
      </c>
      <c r="B140" s="1851" t="s">
        <v>16</v>
      </c>
      <c r="C140" s="1851" t="s">
        <v>2372</v>
      </c>
      <c r="D140" s="1851" t="s">
        <v>2373</v>
      </c>
      <c r="E140" s="1851" t="s">
        <v>2374</v>
      </c>
      <c r="F140" s="1851" t="s">
        <v>2275</v>
      </c>
      <c r="G140" s="1851" t="s">
        <v>28</v>
      </c>
      <c r="H140" s="1851" t="s">
        <v>28</v>
      </c>
      <c r="I140" s="1851" t="s">
        <v>898</v>
      </c>
    </row>
    <row customHeight="1" ht="11.25">
      <c r="A141" s="1851" t="s">
        <v>2257</v>
      </c>
      <c r="B141" s="1851" t="s">
        <v>16</v>
      </c>
      <c r="C141" s="1851" t="s">
        <v>2385</v>
      </c>
      <c r="D141" s="1851" t="s">
        <v>2386</v>
      </c>
      <c r="E141" s="1851" t="s">
        <v>2387</v>
      </c>
      <c r="F141" s="1851" t="s">
        <v>2388</v>
      </c>
      <c r="G141" s="1851" t="s">
        <v>28</v>
      </c>
      <c r="H141" s="1851" t="s">
        <v>28</v>
      </c>
      <c r="I141" s="1851" t="s">
        <v>898</v>
      </c>
    </row>
    <row customHeight="1" ht="11.25">
      <c r="A142" s="1851" t="s">
        <v>2257</v>
      </c>
      <c r="B142" s="1851" t="s">
        <v>16</v>
      </c>
      <c r="C142" s="1851" t="s">
        <v>2389</v>
      </c>
      <c r="D142" s="1851" t="s">
        <v>2390</v>
      </c>
      <c r="E142" s="1851" t="s">
        <v>2391</v>
      </c>
      <c r="F142" s="1851" t="s">
        <v>2322</v>
      </c>
      <c r="G142" s="1851" t="s">
        <v>28</v>
      </c>
      <c r="H142" s="1851" t="s">
        <v>28</v>
      </c>
      <c r="I142" s="1851" t="s">
        <v>898</v>
      </c>
    </row>
    <row customHeight="1" ht="11.25">
      <c r="A143" s="1851" t="s">
        <v>2257</v>
      </c>
      <c r="B143" s="1851" t="s">
        <v>16</v>
      </c>
      <c r="C143" s="1851" t="s">
        <v>2411</v>
      </c>
      <c r="D143" s="1851" t="s">
        <v>2412</v>
      </c>
      <c r="E143" s="1851" t="s">
        <v>2413</v>
      </c>
      <c r="F143" s="1851" t="s">
        <v>2275</v>
      </c>
      <c r="G143" s="1851" t="s">
        <v>28</v>
      </c>
      <c r="H143" s="1851" t="s">
        <v>28</v>
      </c>
      <c r="I143" s="1851" t="s">
        <v>898</v>
      </c>
    </row>
    <row customHeight="1" ht="11.25">
      <c r="A144" s="1851" t="s">
        <v>2257</v>
      </c>
      <c r="B144" s="1851" t="s">
        <v>16</v>
      </c>
      <c r="C144" s="1851" t="s">
        <v>2417</v>
      </c>
      <c r="D144" s="1851" t="s">
        <v>2418</v>
      </c>
      <c r="E144" s="1851" t="s">
        <v>2419</v>
      </c>
      <c r="F144" s="1851" t="s">
        <v>2356</v>
      </c>
      <c r="G144" s="1851" t="s">
        <v>28</v>
      </c>
      <c r="H144" s="1851" t="s">
        <v>28</v>
      </c>
      <c r="I144" s="1851" t="s">
        <v>898</v>
      </c>
    </row>
    <row customHeight="1" ht="11.25">
      <c r="A145" s="1851" t="s">
        <v>2257</v>
      </c>
      <c r="B145" s="1851" t="s">
        <v>16</v>
      </c>
      <c r="C145" s="1851" t="s">
        <v>2472</v>
      </c>
      <c r="D145" s="1851" t="s">
        <v>2473</v>
      </c>
      <c r="E145" s="1851" t="s">
        <v>2474</v>
      </c>
      <c r="F145" s="1851" t="s">
        <v>53</v>
      </c>
      <c r="G145" s="1851" t="s">
        <v>28</v>
      </c>
      <c r="H145" s="1851" t="s">
        <v>28</v>
      </c>
      <c r="I145" s="1851" t="s">
        <v>898</v>
      </c>
    </row>
    <row customHeight="1" ht="11.25">
      <c r="A146" s="1851" t="s">
        <v>2257</v>
      </c>
      <c r="B146" s="1851" t="s">
        <v>16</v>
      </c>
      <c r="C146" s="1851" t="s">
        <v>2478</v>
      </c>
      <c r="D146" s="1851" t="s">
        <v>2479</v>
      </c>
      <c r="E146" s="1851" t="s">
        <v>2480</v>
      </c>
      <c r="F146" s="1851" t="s">
        <v>53</v>
      </c>
      <c r="G146" s="1851" t="s">
        <v>28</v>
      </c>
      <c r="H146" s="1851" t="s">
        <v>28</v>
      </c>
      <c r="I146" s="1851" t="s">
        <v>898</v>
      </c>
    </row>
    <row customHeight="1" ht="11.25">
      <c r="A147" s="1851" t="s">
        <v>2257</v>
      </c>
      <c r="B147" s="1851" t="s">
        <v>16</v>
      </c>
      <c r="C147" s="1851" t="s">
        <v>2481</v>
      </c>
      <c r="D147" s="1851" t="s">
        <v>2482</v>
      </c>
      <c r="E147" s="1851" t="s">
        <v>2483</v>
      </c>
      <c r="F147" s="1851" t="s">
        <v>2338</v>
      </c>
      <c r="G147" s="1851" t="s">
        <v>2484</v>
      </c>
      <c r="H147" s="1851" t="s">
        <v>28</v>
      </c>
      <c r="I147" s="1851" t="s">
        <v>898</v>
      </c>
    </row>
    <row customHeight="1" ht="11.25">
      <c r="A148" s="1851" t="s">
        <v>2257</v>
      </c>
      <c r="B148" s="1851" t="s">
        <v>16</v>
      </c>
      <c r="C148" s="1851" t="s">
        <v>2503</v>
      </c>
      <c r="D148" s="1851" t="s">
        <v>2504</v>
      </c>
      <c r="E148" s="1851" t="s">
        <v>2505</v>
      </c>
      <c r="F148" s="1851" t="s">
        <v>2275</v>
      </c>
      <c r="G148" s="1851" t="s">
        <v>28</v>
      </c>
      <c r="H148" s="1851" t="s">
        <v>28</v>
      </c>
      <c r="I148" s="1851" t="s">
        <v>898</v>
      </c>
    </row>
    <row customHeight="1" ht="11.25">
      <c r="A149" s="1851" t="s">
        <v>2257</v>
      </c>
      <c r="B149" s="1851" t="s">
        <v>16</v>
      </c>
      <c r="C149" s="1851" t="s">
        <v>2554</v>
      </c>
      <c r="D149" s="1851" t="s">
        <v>2555</v>
      </c>
      <c r="E149" s="1851" t="s">
        <v>2556</v>
      </c>
      <c r="F149" s="1851" t="s">
        <v>53</v>
      </c>
      <c r="G149" s="1851" t="s">
        <v>2557</v>
      </c>
      <c r="H149" s="1851" t="s">
        <v>28</v>
      </c>
      <c r="I149" s="1851" t="s">
        <v>898</v>
      </c>
    </row>
    <row customHeight="1" ht="11.25">
      <c r="A150" s="1851" t="s">
        <v>2257</v>
      </c>
      <c r="B150" s="1851" t="s">
        <v>16</v>
      </c>
      <c r="C150" s="1851" t="s">
        <v>2561</v>
      </c>
      <c r="D150" s="1851" t="s">
        <v>2562</v>
      </c>
      <c r="E150" s="1851" t="s">
        <v>2563</v>
      </c>
      <c r="F150" s="1851" t="s">
        <v>2275</v>
      </c>
      <c r="G150" s="1851" t="s">
        <v>2564</v>
      </c>
      <c r="H150" s="1851" t="s">
        <v>28</v>
      </c>
      <c r="I150" s="1851" t="s">
        <v>898</v>
      </c>
    </row>
    <row customHeight="1" ht="11.25">
      <c r="A151" s="1851" t="s">
        <v>2257</v>
      </c>
      <c r="B151" s="1851" t="s">
        <v>16</v>
      </c>
      <c r="C151" s="1851" t="s">
        <v>2572</v>
      </c>
      <c r="D151" s="1851" t="s">
        <v>2573</v>
      </c>
      <c r="E151" s="1851" t="s">
        <v>2574</v>
      </c>
      <c r="F151" s="1851" t="s">
        <v>2322</v>
      </c>
      <c r="G151" s="1851" t="s">
        <v>28</v>
      </c>
      <c r="H151" s="1851" t="s">
        <v>28</v>
      </c>
      <c r="I151" s="1851" t="s">
        <v>898</v>
      </c>
    </row>
    <row customHeight="1" ht="11.25">
      <c r="A152" s="1851" t="s">
        <v>2257</v>
      </c>
      <c r="B152" s="1851" t="s">
        <v>16</v>
      </c>
      <c r="C152" s="1851" t="s">
        <v>2575</v>
      </c>
      <c r="D152" s="1851" t="s">
        <v>2576</v>
      </c>
      <c r="E152" s="1851" t="s">
        <v>2577</v>
      </c>
      <c r="F152" s="1851" t="s">
        <v>53</v>
      </c>
      <c r="G152" s="1851" t="s">
        <v>28</v>
      </c>
      <c r="H152" s="1851" t="s">
        <v>28</v>
      </c>
      <c r="I152" s="1851" t="s">
        <v>898</v>
      </c>
    </row>
    <row customHeight="1" ht="11.25">
      <c r="A153" s="1851" t="s">
        <v>2257</v>
      </c>
      <c r="B153" s="1851" t="s">
        <v>16</v>
      </c>
      <c r="C153" s="1851" t="s">
        <v>2578</v>
      </c>
      <c r="D153" s="1851" t="s">
        <v>2579</v>
      </c>
      <c r="E153" s="1851" t="s">
        <v>2580</v>
      </c>
      <c r="F153" s="1851" t="s">
        <v>53</v>
      </c>
      <c r="G153" s="1851" t="s">
        <v>28</v>
      </c>
      <c r="H153" s="1851" t="s">
        <v>28</v>
      </c>
      <c r="I153" s="1851" t="s">
        <v>898</v>
      </c>
    </row>
    <row customHeight="1" ht="11.25">
      <c r="A154" s="1851" t="s">
        <v>2257</v>
      </c>
      <c r="B154" s="1851" t="s">
        <v>16</v>
      </c>
      <c r="C154" s="1851" t="s">
        <v>2584</v>
      </c>
      <c r="D154" s="1851" t="s">
        <v>2585</v>
      </c>
      <c r="E154" s="1851" t="s">
        <v>2586</v>
      </c>
      <c r="F154" s="1851" t="s">
        <v>53</v>
      </c>
      <c r="G154" s="1851" t="s">
        <v>28</v>
      </c>
      <c r="H154" s="1851" t="s">
        <v>28</v>
      </c>
      <c r="I154" s="1851" t="s">
        <v>898</v>
      </c>
    </row>
    <row customHeight="1" ht="11.25">
      <c r="A155" s="1851" t="s">
        <v>2257</v>
      </c>
      <c r="B155" s="1851" t="s">
        <v>16</v>
      </c>
      <c r="C155" s="1851" t="s">
        <v>2600</v>
      </c>
      <c r="D155" s="1851" t="s">
        <v>2601</v>
      </c>
      <c r="E155" s="1851" t="s">
        <v>2602</v>
      </c>
      <c r="F155" s="1851" t="s">
        <v>2275</v>
      </c>
      <c r="G155" s="1851" t="s">
        <v>28</v>
      </c>
      <c r="H155" s="1851" t="s">
        <v>28</v>
      </c>
      <c r="I155" s="1851" t="s">
        <v>898</v>
      </c>
    </row>
    <row customHeight="1" ht="11.25">
      <c r="A156" s="1851" t="s">
        <v>2257</v>
      </c>
      <c r="B156" s="1851" t="s">
        <v>16</v>
      </c>
      <c r="C156" s="1851" t="s">
        <v>2607</v>
      </c>
      <c r="D156" s="1851" t="s">
        <v>2608</v>
      </c>
      <c r="E156" s="1851" t="s">
        <v>2609</v>
      </c>
      <c r="F156" s="1851" t="s">
        <v>2610</v>
      </c>
      <c r="G156" s="1851" t="s">
        <v>2611</v>
      </c>
      <c r="H156" s="1851" t="s">
        <v>28</v>
      </c>
      <c r="I156" s="1851" t="s">
        <v>898</v>
      </c>
    </row>
    <row customHeight="1" ht="11.25">
      <c r="A157" s="1851" t="s">
        <v>2257</v>
      </c>
      <c r="B157" s="1851" t="s">
        <v>16</v>
      </c>
      <c r="C157" s="1851" t="s">
        <v>28</v>
      </c>
      <c r="D157" s="1851" t="s">
        <v>2640</v>
      </c>
      <c r="E157" s="1851" t="s">
        <v>2641</v>
      </c>
      <c r="F157" s="1851" t="s">
        <v>53</v>
      </c>
      <c r="G157" s="1851" t="s">
        <v>28</v>
      </c>
      <c r="H157" s="1851" t="s">
        <v>28</v>
      </c>
      <c r="I157" s="1851" t="s">
        <v>898</v>
      </c>
    </row>
    <row customHeight="1" ht="11.25">
      <c r="A158" s="1851" t="s">
        <v>2257</v>
      </c>
      <c r="B158" s="1851" t="s">
        <v>16</v>
      </c>
      <c r="C158" s="1851" t="s">
        <v>2642</v>
      </c>
      <c r="D158" s="1851" t="s">
        <v>2643</v>
      </c>
      <c r="E158" s="1851" t="s">
        <v>2644</v>
      </c>
      <c r="F158" s="1851" t="s">
        <v>2645</v>
      </c>
      <c r="G158" s="1851" t="s">
        <v>28</v>
      </c>
      <c r="H158" s="1851" t="s">
        <v>28</v>
      </c>
      <c r="I158" s="1851" t="s">
        <v>898</v>
      </c>
    </row>
    <row customHeight="1" ht="11.25">
      <c r="A159" s="1851" t="s">
        <v>2257</v>
      </c>
      <c r="B159" s="1851" t="s">
        <v>16</v>
      </c>
      <c r="C159" s="1851" t="s">
        <v>2646</v>
      </c>
      <c r="D159" s="1851" t="s">
        <v>2647</v>
      </c>
      <c r="E159" s="1851" t="s">
        <v>2648</v>
      </c>
      <c r="F159" s="1851" t="s">
        <v>2322</v>
      </c>
      <c r="G159" s="1851" t="s">
        <v>28</v>
      </c>
      <c r="H159" s="1851" t="s">
        <v>28</v>
      </c>
      <c r="I159" s="1851" t="s">
        <v>898</v>
      </c>
    </row>
    <row customHeight="1" ht="11.25">
      <c r="A160" s="1851" t="s">
        <v>2257</v>
      </c>
      <c r="B160" s="1851" t="s">
        <v>16</v>
      </c>
      <c r="C160" s="1851" t="s">
        <v>2661</v>
      </c>
      <c r="D160" s="1851" t="s">
        <v>2662</v>
      </c>
      <c r="E160" s="1851" t="s">
        <v>2655</v>
      </c>
      <c r="F160" s="1851" t="s">
        <v>2660</v>
      </c>
      <c r="G160" s="1851" t="s">
        <v>28</v>
      </c>
      <c r="H160" s="1851" t="s">
        <v>28</v>
      </c>
      <c r="I160" s="1851" t="s">
        <v>898</v>
      </c>
    </row>
    <row customHeight="1" ht="11.25">
      <c r="A161" s="1851" t="s">
        <v>2257</v>
      </c>
      <c r="B161" s="1851" t="s">
        <v>16</v>
      </c>
      <c r="C161" s="1851" t="s">
        <v>2666</v>
      </c>
      <c r="D161" s="1851" t="s">
        <v>2667</v>
      </c>
      <c r="E161" s="1851" t="s">
        <v>2668</v>
      </c>
      <c r="F161" s="1851" t="s">
        <v>2669</v>
      </c>
      <c r="G161" s="1851" t="s">
        <v>28</v>
      </c>
      <c r="H161" s="1851" t="s">
        <v>28</v>
      </c>
      <c r="I161" s="1851" t="s">
        <v>898</v>
      </c>
    </row>
    <row customHeight="1" ht="11.25">
      <c r="A162" s="1851" t="s">
        <v>2257</v>
      </c>
      <c r="B162" s="1851" t="s">
        <v>16</v>
      </c>
      <c r="C162" s="1851" t="s">
        <v>2677</v>
      </c>
      <c r="D162" s="1851" t="s">
        <v>2678</v>
      </c>
      <c r="E162" s="1851" t="s">
        <v>2668</v>
      </c>
      <c r="F162" s="1851" t="s">
        <v>2679</v>
      </c>
      <c r="G162" s="1851" t="s">
        <v>28</v>
      </c>
      <c r="H162" s="1851" t="s">
        <v>28</v>
      </c>
      <c r="I162" s="1851" t="s">
        <v>898</v>
      </c>
    </row>
    <row customHeight="1" ht="11.25">
      <c r="A163" s="1851" t="s">
        <v>2257</v>
      </c>
      <c r="B163" s="1851" t="s">
        <v>16</v>
      </c>
      <c r="C163" s="1851" t="s">
        <v>2264</v>
      </c>
      <c r="D163" s="1851" t="s">
        <v>2265</v>
      </c>
      <c r="E163" s="1851" t="s">
        <v>2266</v>
      </c>
      <c r="F163" s="1851" t="s">
        <v>53</v>
      </c>
      <c r="G163" s="1851" t="s">
        <v>28</v>
      </c>
      <c r="H163" s="1851" t="s">
        <v>28</v>
      </c>
      <c r="I163" s="1851" t="s">
        <v>858</v>
      </c>
    </row>
    <row customHeight="1" ht="11.25">
      <c r="A164" s="1851" t="s">
        <v>2257</v>
      </c>
      <c r="B164" s="1851" t="s">
        <v>16</v>
      </c>
      <c r="C164" s="1851" t="s">
        <v>2683</v>
      </c>
      <c r="D164" s="1851" t="s">
        <v>2684</v>
      </c>
      <c r="E164" s="1851" t="s">
        <v>2685</v>
      </c>
      <c r="F164" s="1851" t="s">
        <v>2322</v>
      </c>
      <c r="G164" s="1851" t="s">
        <v>28</v>
      </c>
      <c r="H164" s="1851" t="s">
        <v>28</v>
      </c>
      <c r="I164" s="1851" t="s">
        <v>858</v>
      </c>
    </row>
    <row customHeight="1" ht="11.25">
      <c r="A165" s="1851" t="s">
        <v>2257</v>
      </c>
      <c r="B165" s="1851" t="s">
        <v>16</v>
      </c>
      <c r="C165" s="1851" t="s">
        <v>2272</v>
      </c>
      <c r="D165" s="1851" t="s">
        <v>2273</v>
      </c>
      <c r="E165" s="1851" t="s">
        <v>2274</v>
      </c>
      <c r="F165" s="1851" t="s">
        <v>2275</v>
      </c>
      <c r="G165" s="1851" t="s">
        <v>28</v>
      </c>
      <c r="H165" s="1851" t="s">
        <v>28</v>
      </c>
      <c r="I165" s="1851" t="s">
        <v>858</v>
      </c>
    </row>
    <row customHeight="1" ht="11.25">
      <c r="A166" s="1851" t="s">
        <v>2257</v>
      </c>
      <c r="B166" s="1851" t="s">
        <v>16</v>
      </c>
      <c r="C166" s="1851" t="s">
        <v>2276</v>
      </c>
      <c r="D166" s="1851" t="s">
        <v>2277</v>
      </c>
      <c r="E166" s="1851" t="s">
        <v>2278</v>
      </c>
      <c r="F166" s="1851" t="s">
        <v>2275</v>
      </c>
      <c r="G166" s="1851" t="s">
        <v>28</v>
      </c>
      <c r="H166" s="1851" t="s">
        <v>28</v>
      </c>
      <c r="I166" s="1851" t="s">
        <v>858</v>
      </c>
    </row>
    <row customHeight="1" ht="11.25">
      <c r="A167" s="1851" t="s">
        <v>2257</v>
      </c>
      <c r="B167" s="1851" t="s">
        <v>16</v>
      </c>
      <c r="C167" s="1851" t="s">
        <v>2283</v>
      </c>
      <c r="D167" s="1851" t="s">
        <v>2284</v>
      </c>
      <c r="E167" s="1851" t="s">
        <v>2285</v>
      </c>
      <c r="F167" s="1851" t="s">
        <v>53</v>
      </c>
      <c r="G167" s="1851" t="s">
        <v>28</v>
      </c>
      <c r="H167" s="1851" t="s">
        <v>28</v>
      </c>
      <c r="I167" s="1851" t="s">
        <v>858</v>
      </c>
    </row>
    <row customHeight="1" ht="11.25">
      <c r="A168" s="1851" t="s">
        <v>2257</v>
      </c>
      <c r="B168" s="1851" t="s">
        <v>16</v>
      </c>
      <c r="C168" s="1851" t="s">
        <v>2286</v>
      </c>
      <c r="D168" s="1851" t="s">
        <v>2287</v>
      </c>
      <c r="E168" s="1851" t="s">
        <v>2288</v>
      </c>
      <c r="F168" s="1851" t="s">
        <v>2275</v>
      </c>
      <c r="G168" s="1851" t="s">
        <v>28</v>
      </c>
      <c r="H168" s="1851" t="s">
        <v>28</v>
      </c>
      <c r="I168" s="1851" t="s">
        <v>858</v>
      </c>
    </row>
    <row customHeight="1" ht="11.25">
      <c r="A169" s="1851" t="s">
        <v>2257</v>
      </c>
      <c r="B169" s="1851" t="s">
        <v>16</v>
      </c>
      <c r="C169" s="1851" t="s">
        <v>2686</v>
      </c>
      <c r="D169" s="1851" t="s">
        <v>2687</v>
      </c>
      <c r="E169" s="1851" t="s">
        <v>2688</v>
      </c>
      <c r="F169" s="1851" t="s">
        <v>53</v>
      </c>
      <c r="G169" s="1851" t="s">
        <v>28</v>
      </c>
      <c r="H169" s="1851" t="s">
        <v>28</v>
      </c>
      <c r="I169" s="1851" t="s">
        <v>858</v>
      </c>
    </row>
    <row customHeight="1" ht="11.25">
      <c r="A170" s="1851" t="s">
        <v>2257</v>
      </c>
      <c r="B170" s="1851" t="s">
        <v>16</v>
      </c>
      <c r="C170" s="1851" t="s">
        <v>2292</v>
      </c>
      <c r="D170" s="1851" t="s">
        <v>2293</v>
      </c>
      <c r="E170" s="1851" t="s">
        <v>2294</v>
      </c>
      <c r="F170" s="1851" t="s">
        <v>53</v>
      </c>
      <c r="G170" s="1851" t="s">
        <v>28</v>
      </c>
      <c r="H170" s="1851" t="s">
        <v>28</v>
      </c>
      <c r="I170" s="1851" t="s">
        <v>858</v>
      </c>
    </row>
    <row customHeight="1" ht="11.25">
      <c r="A171" s="1851" t="s">
        <v>2257</v>
      </c>
      <c r="B171" s="1851" t="s">
        <v>16</v>
      </c>
      <c r="C171" s="1851" t="s">
        <v>2299</v>
      </c>
      <c r="D171" s="1851" t="s">
        <v>2300</v>
      </c>
      <c r="E171" s="1851" t="s">
        <v>2301</v>
      </c>
      <c r="F171" s="1851" t="s">
        <v>53</v>
      </c>
      <c r="G171" s="1851" t="s">
        <v>28</v>
      </c>
      <c r="H171" s="1851" t="s">
        <v>28</v>
      </c>
      <c r="I171" s="1851" t="s">
        <v>858</v>
      </c>
    </row>
    <row customHeight="1" ht="11.25">
      <c r="A172" s="1851" t="s">
        <v>2257</v>
      </c>
      <c r="B172" s="1851" t="s">
        <v>16</v>
      </c>
      <c r="C172" s="1851" t="s">
        <v>2315</v>
      </c>
      <c r="D172" s="1851" t="s">
        <v>2316</v>
      </c>
      <c r="E172" s="1851" t="s">
        <v>2317</v>
      </c>
      <c r="F172" s="1851" t="s">
        <v>2275</v>
      </c>
      <c r="G172" s="1851" t="s">
        <v>2318</v>
      </c>
      <c r="H172" s="1851" t="s">
        <v>28</v>
      </c>
      <c r="I172" s="1851" t="s">
        <v>858</v>
      </c>
    </row>
    <row customHeight="1" ht="11.25">
      <c r="A173" s="1851" t="s">
        <v>2257</v>
      </c>
      <c r="B173" s="1851" t="s">
        <v>16</v>
      </c>
      <c r="C173" s="1851" t="s">
        <v>2319</v>
      </c>
      <c r="D173" s="1851" t="s">
        <v>2320</v>
      </c>
      <c r="E173" s="1851" t="s">
        <v>2321</v>
      </c>
      <c r="F173" s="1851" t="s">
        <v>2322</v>
      </c>
      <c r="G173" s="1851" t="s">
        <v>28</v>
      </c>
      <c r="H173" s="1851" t="s">
        <v>28</v>
      </c>
      <c r="I173" s="1851" t="s">
        <v>858</v>
      </c>
    </row>
    <row customHeight="1" ht="11.25">
      <c r="A174" s="1851" t="s">
        <v>2257</v>
      </c>
      <c r="B174" s="1851" t="s">
        <v>16</v>
      </c>
      <c r="C174" s="1851" t="s">
        <v>2689</v>
      </c>
      <c r="D174" s="1851" t="s">
        <v>2690</v>
      </c>
      <c r="E174" s="1851" t="s">
        <v>2691</v>
      </c>
      <c r="F174" s="1851" t="s">
        <v>2326</v>
      </c>
      <c r="G174" s="1851" t="s">
        <v>28</v>
      </c>
      <c r="H174" s="1851" t="s">
        <v>28</v>
      </c>
      <c r="I174" s="1851" t="s">
        <v>858</v>
      </c>
    </row>
    <row customHeight="1" ht="11.25">
      <c r="A175" s="1851" t="s">
        <v>2257</v>
      </c>
      <c r="B175" s="1851" t="s">
        <v>16</v>
      </c>
      <c r="C175" s="1851" t="s">
        <v>2327</v>
      </c>
      <c r="D175" s="1851" t="s">
        <v>2328</v>
      </c>
      <c r="E175" s="1851" t="s">
        <v>2329</v>
      </c>
      <c r="F175" s="1851" t="s">
        <v>53</v>
      </c>
      <c r="G175" s="1851" t="s">
        <v>2330</v>
      </c>
      <c r="H175" s="1851" t="s">
        <v>28</v>
      </c>
      <c r="I175" s="1851" t="s">
        <v>858</v>
      </c>
    </row>
    <row customHeight="1" ht="11.25">
      <c r="A176" s="1851" t="s">
        <v>2257</v>
      </c>
      <c r="B176" s="1851" t="s">
        <v>16</v>
      </c>
      <c r="C176" s="1851" t="s">
        <v>2331</v>
      </c>
      <c r="D176" s="1851" t="s">
        <v>2332</v>
      </c>
      <c r="E176" s="1851" t="s">
        <v>2333</v>
      </c>
      <c r="F176" s="1851" t="s">
        <v>2275</v>
      </c>
      <c r="G176" s="1851" t="s">
        <v>2334</v>
      </c>
      <c r="H176" s="1851" t="s">
        <v>28</v>
      </c>
      <c r="I176" s="1851" t="s">
        <v>858</v>
      </c>
    </row>
    <row customHeight="1" ht="11.25">
      <c r="A177" s="1851" t="s">
        <v>2257</v>
      </c>
      <c r="B177" s="1851" t="s">
        <v>16</v>
      </c>
      <c r="C177" s="1851" t="s">
        <v>2335</v>
      </c>
      <c r="D177" s="1851" t="s">
        <v>2336</v>
      </c>
      <c r="E177" s="1851" t="s">
        <v>2337</v>
      </c>
      <c r="F177" s="1851" t="s">
        <v>2338</v>
      </c>
      <c r="G177" s="1851" t="s">
        <v>28</v>
      </c>
      <c r="H177" s="1851" t="s">
        <v>28</v>
      </c>
      <c r="I177" s="1851" t="s">
        <v>858</v>
      </c>
    </row>
    <row customHeight="1" ht="11.25">
      <c r="A178" s="1851" t="s">
        <v>2257</v>
      </c>
      <c r="B178" s="1851" t="s">
        <v>16</v>
      </c>
      <c r="C178" s="1851" t="s">
        <v>28</v>
      </c>
      <c r="D178" s="1851" t="s">
        <v>2339</v>
      </c>
      <c r="E178" s="1851" t="s">
        <v>2340</v>
      </c>
      <c r="F178" s="1851" t="s">
        <v>53</v>
      </c>
      <c r="G178" s="1851" t="s">
        <v>28</v>
      </c>
      <c r="H178" s="1851" t="s">
        <v>28</v>
      </c>
      <c r="I178" s="1851" t="s">
        <v>858</v>
      </c>
    </row>
    <row customHeight="1" ht="11.25">
      <c r="A179" s="1851" t="s">
        <v>2257</v>
      </c>
      <c r="B179" s="1851" t="s">
        <v>16</v>
      </c>
      <c r="C179" s="1851" t="s">
        <v>2341</v>
      </c>
      <c r="D179" s="1851" t="s">
        <v>2342</v>
      </c>
      <c r="E179" s="1851" t="s">
        <v>2285</v>
      </c>
      <c r="F179" s="1851" t="s">
        <v>2313</v>
      </c>
      <c r="G179" s="1851" t="s">
        <v>28</v>
      </c>
      <c r="H179" s="1851" t="s">
        <v>28</v>
      </c>
      <c r="I179" s="1851" t="s">
        <v>858</v>
      </c>
    </row>
    <row customHeight="1" ht="11.25">
      <c r="A180" s="1851" t="s">
        <v>2257</v>
      </c>
      <c r="B180" s="1851" t="s">
        <v>16</v>
      </c>
      <c r="C180" s="1851" t="s">
        <v>2347</v>
      </c>
      <c r="D180" s="1851" t="s">
        <v>2348</v>
      </c>
      <c r="E180" s="1851" t="s">
        <v>2349</v>
      </c>
      <c r="F180" s="1851" t="s">
        <v>580</v>
      </c>
      <c r="G180" s="1851" t="s">
        <v>28</v>
      </c>
      <c r="H180" s="1851" t="s">
        <v>28</v>
      </c>
      <c r="I180" s="1851" t="s">
        <v>858</v>
      </c>
    </row>
    <row customHeight="1" ht="11.25">
      <c r="A181" s="1851" t="s">
        <v>2257</v>
      </c>
      <c r="B181" s="1851" t="s">
        <v>16</v>
      </c>
      <c r="C181" s="1851" t="s">
        <v>2350</v>
      </c>
      <c r="D181" s="1851" t="s">
        <v>2351</v>
      </c>
      <c r="E181" s="1851" t="s">
        <v>2352</v>
      </c>
      <c r="F181" s="1851" t="s">
        <v>580</v>
      </c>
      <c r="G181" s="1851" t="s">
        <v>28</v>
      </c>
      <c r="H181" s="1851" t="s">
        <v>28</v>
      </c>
      <c r="I181" s="1851" t="s">
        <v>858</v>
      </c>
    </row>
    <row customHeight="1" ht="11.25">
      <c r="A182" s="1851" t="s">
        <v>2257</v>
      </c>
      <c r="B182" s="1851" t="s">
        <v>16</v>
      </c>
      <c r="C182" s="1851" t="s">
        <v>2692</v>
      </c>
      <c r="D182" s="1851" t="s">
        <v>2693</v>
      </c>
      <c r="E182" s="1851" t="s">
        <v>2694</v>
      </c>
      <c r="F182" s="1851" t="s">
        <v>2326</v>
      </c>
      <c r="G182" s="1851" t="s">
        <v>28</v>
      </c>
      <c r="H182" s="1851" t="s">
        <v>28</v>
      </c>
      <c r="I182" s="1851" t="s">
        <v>858</v>
      </c>
    </row>
    <row customHeight="1" ht="11.25">
      <c r="A183" s="1851" t="s">
        <v>2257</v>
      </c>
      <c r="B183" s="1851" t="s">
        <v>16</v>
      </c>
      <c r="C183" s="1851" t="s">
        <v>2363</v>
      </c>
      <c r="D183" s="1851" t="s">
        <v>2364</v>
      </c>
      <c r="E183" s="1851" t="s">
        <v>2365</v>
      </c>
      <c r="F183" s="1851" t="s">
        <v>2326</v>
      </c>
      <c r="G183" s="1851" t="s">
        <v>28</v>
      </c>
      <c r="H183" s="1851" t="s">
        <v>28</v>
      </c>
      <c r="I183" s="1851" t="s">
        <v>858</v>
      </c>
    </row>
    <row customHeight="1" ht="11.25">
      <c r="A184" s="1851" t="s">
        <v>2257</v>
      </c>
      <c r="B184" s="1851" t="s">
        <v>16</v>
      </c>
      <c r="C184" s="1851" t="s">
        <v>2366</v>
      </c>
      <c r="D184" s="1851" t="s">
        <v>2367</v>
      </c>
      <c r="E184" s="1851" t="s">
        <v>2368</v>
      </c>
      <c r="F184" s="1851" t="s">
        <v>2326</v>
      </c>
      <c r="G184" s="1851" t="s">
        <v>28</v>
      </c>
      <c r="H184" s="1851" t="s">
        <v>28</v>
      </c>
      <c r="I184" s="1851" t="s">
        <v>858</v>
      </c>
    </row>
    <row customHeight="1" ht="11.25">
      <c r="A185" s="1851" t="s">
        <v>2257</v>
      </c>
      <c r="B185" s="1851" t="s">
        <v>16</v>
      </c>
      <c r="C185" s="1851" t="s">
        <v>2369</v>
      </c>
      <c r="D185" s="1851" t="s">
        <v>2370</v>
      </c>
      <c r="E185" s="1851" t="s">
        <v>2371</v>
      </c>
      <c r="F185" s="1851" t="s">
        <v>2275</v>
      </c>
      <c r="G185" s="1851" t="s">
        <v>28</v>
      </c>
      <c r="H185" s="1851" t="s">
        <v>28</v>
      </c>
      <c r="I185" s="1851" t="s">
        <v>858</v>
      </c>
    </row>
    <row customHeight="1" ht="11.25">
      <c r="A186" s="1851" t="s">
        <v>2257</v>
      </c>
      <c r="B186" s="1851" t="s">
        <v>16</v>
      </c>
      <c r="C186" s="1851" t="s">
        <v>2372</v>
      </c>
      <c r="D186" s="1851" t="s">
        <v>2373</v>
      </c>
      <c r="E186" s="1851" t="s">
        <v>2374</v>
      </c>
      <c r="F186" s="1851" t="s">
        <v>2275</v>
      </c>
      <c r="G186" s="1851" t="s">
        <v>28</v>
      </c>
      <c r="H186" s="1851" t="s">
        <v>28</v>
      </c>
      <c r="I186" s="1851" t="s">
        <v>858</v>
      </c>
    </row>
    <row customHeight="1" ht="11.25">
      <c r="A187" s="1851" t="s">
        <v>2257</v>
      </c>
      <c r="B187" s="1851" t="s">
        <v>16</v>
      </c>
      <c r="C187" s="1851" t="s">
        <v>2375</v>
      </c>
      <c r="D187" s="1851" t="s">
        <v>2376</v>
      </c>
      <c r="E187" s="1851" t="s">
        <v>2377</v>
      </c>
      <c r="F187" s="1851" t="s">
        <v>2356</v>
      </c>
      <c r="G187" s="1851" t="s">
        <v>2378</v>
      </c>
      <c r="H187" s="1851" t="s">
        <v>28</v>
      </c>
      <c r="I187" s="1851" t="s">
        <v>858</v>
      </c>
    </row>
    <row customHeight="1" ht="11.25">
      <c r="A188" s="1851" t="s">
        <v>2257</v>
      </c>
      <c r="B188" s="1851" t="s">
        <v>16</v>
      </c>
      <c r="C188" s="1851" t="s">
        <v>2379</v>
      </c>
      <c r="D188" s="1851" t="s">
        <v>2380</v>
      </c>
      <c r="E188" s="1851" t="s">
        <v>2381</v>
      </c>
      <c r="F188" s="1851" t="s">
        <v>2326</v>
      </c>
      <c r="G188" s="1851" t="s">
        <v>28</v>
      </c>
      <c r="H188" s="1851" t="s">
        <v>28</v>
      </c>
      <c r="I188" s="1851" t="s">
        <v>858</v>
      </c>
    </row>
    <row customHeight="1" ht="11.25">
      <c r="A189" s="1851" t="s">
        <v>2257</v>
      </c>
      <c r="B189" s="1851" t="s">
        <v>16</v>
      </c>
      <c r="C189" s="1851" t="s">
        <v>2382</v>
      </c>
      <c r="D189" s="1851" t="s">
        <v>2383</v>
      </c>
      <c r="E189" s="1851" t="s">
        <v>2384</v>
      </c>
      <c r="F189" s="1851" t="s">
        <v>2356</v>
      </c>
      <c r="G189" s="1851" t="s">
        <v>28</v>
      </c>
      <c r="H189" s="1851" t="s">
        <v>28</v>
      </c>
      <c r="I189" s="1851" t="s">
        <v>858</v>
      </c>
    </row>
    <row customHeight="1" ht="11.25">
      <c r="A190" s="1851" t="s">
        <v>2257</v>
      </c>
      <c r="B190" s="1851" t="s">
        <v>16</v>
      </c>
      <c r="C190" s="1851" t="s">
        <v>2385</v>
      </c>
      <c r="D190" s="1851" t="s">
        <v>2386</v>
      </c>
      <c r="E190" s="1851" t="s">
        <v>2387</v>
      </c>
      <c r="F190" s="1851" t="s">
        <v>2388</v>
      </c>
      <c r="G190" s="1851" t="s">
        <v>28</v>
      </c>
      <c r="H190" s="1851" t="s">
        <v>28</v>
      </c>
      <c r="I190" s="1851" t="s">
        <v>858</v>
      </c>
    </row>
    <row customHeight="1" ht="11.25">
      <c r="A191" s="1851" t="s">
        <v>2257</v>
      </c>
      <c r="B191" s="1851" t="s">
        <v>16</v>
      </c>
      <c r="C191" s="1851" t="s">
        <v>2389</v>
      </c>
      <c r="D191" s="1851" t="s">
        <v>2390</v>
      </c>
      <c r="E191" s="1851" t="s">
        <v>2391</v>
      </c>
      <c r="F191" s="1851" t="s">
        <v>2322</v>
      </c>
      <c r="G191" s="1851" t="s">
        <v>28</v>
      </c>
      <c r="H191" s="1851" t="s">
        <v>28</v>
      </c>
      <c r="I191" s="1851" t="s">
        <v>858</v>
      </c>
    </row>
    <row customHeight="1" ht="11.25">
      <c r="A192" s="1851" t="s">
        <v>2257</v>
      </c>
      <c r="B192" s="1851" t="s">
        <v>16</v>
      </c>
      <c r="C192" s="1851" t="s">
        <v>2392</v>
      </c>
      <c r="D192" s="1851" t="s">
        <v>2393</v>
      </c>
      <c r="E192" s="1851" t="s">
        <v>2394</v>
      </c>
      <c r="F192" s="1851" t="s">
        <v>2275</v>
      </c>
      <c r="G192" s="1851" t="s">
        <v>2395</v>
      </c>
      <c r="H192" s="1851" t="s">
        <v>28</v>
      </c>
      <c r="I192" s="1851" t="s">
        <v>858</v>
      </c>
    </row>
    <row customHeight="1" ht="11.25">
      <c r="A193" s="1851" t="s">
        <v>2257</v>
      </c>
      <c r="B193" s="1851" t="s">
        <v>16</v>
      </c>
      <c r="C193" s="1851" t="s">
        <v>2396</v>
      </c>
      <c r="D193" s="1851" t="s">
        <v>2397</v>
      </c>
      <c r="E193" s="1851" t="s">
        <v>2398</v>
      </c>
      <c r="F193" s="1851" t="s">
        <v>2356</v>
      </c>
      <c r="G193" s="1851" t="s">
        <v>28</v>
      </c>
      <c r="H193" s="1851" t="s">
        <v>28</v>
      </c>
      <c r="I193" s="1851" t="s">
        <v>858</v>
      </c>
    </row>
    <row customHeight="1" ht="11.25">
      <c r="A194" s="1851" t="s">
        <v>2257</v>
      </c>
      <c r="B194" s="1851" t="s">
        <v>16</v>
      </c>
      <c r="C194" s="1851" t="s">
        <v>2402</v>
      </c>
      <c r="D194" s="1851" t="s">
        <v>2403</v>
      </c>
      <c r="E194" s="1851" t="s">
        <v>2404</v>
      </c>
      <c r="F194" s="1851" t="s">
        <v>2326</v>
      </c>
      <c r="G194" s="1851" t="s">
        <v>28</v>
      </c>
      <c r="H194" s="1851" t="s">
        <v>28</v>
      </c>
      <c r="I194" s="1851" t="s">
        <v>858</v>
      </c>
    </row>
    <row customHeight="1" ht="11.25">
      <c r="A195" s="1851" t="s">
        <v>2257</v>
      </c>
      <c r="B195" s="1851" t="s">
        <v>16</v>
      </c>
      <c r="C195" s="1851" t="s">
        <v>2405</v>
      </c>
      <c r="D195" s="1851" t="s">
        <v>2406</v>
      </c>
      <c r="E195" s="1851" t="s">
        <v>2407</v>
      </c>
      <c r="F195" s="1851" t="s">
        <v>2275</v>
      </c>
      <c r="G195" s="1851" t="s">
        <v>28</v>
      </c>
      <c r="H195" s="1851" t="s">
        <v>28</v>
      </c>
      <c r="I195" s="1851" t="s">
        <v>858</v>
      </c>
    </row>
    <row customHeight="1" ht="11.25">
      <c r="A196" s="1851" t="s">
        <v>2257</v>
      </c>
      <c r="B196" s="1851" t="s">
        <v>16</v>
      </c>
      <c r="C196" s="1851" t="s">
        <v>2408</v>
      </c>
      <c r="D196" s="1851" t="s">
        <v>2409</v>
      </c>
      <c r="E196" s="1851" t="s">
        <v>2410</v>
      </c>
      <c r="F196" s="1851" t="s">
        <v>2356</v>
      </c>
      <c r="G196" s="1851" t="s">
        <v>28</v>
      </c>
      <c r="H196" s="1851" t="s">
        <v>28</v>
      </c>
      <c r="I196" s="1851" t="s">
        <v>858</v>
      </c>
    </row>
    <row customHeight="1" ht="11.25">
      <c r="A197" s="1851" t="s">
        <v>2257</v>
      </c>
      <c r="B197" s="1851" t="s">
        <v>16</v>
      </c>
      <c r="C197" s="1851" t="s">
        <v>2411</v>
      </c>
      <c r="D197" s="1851" t="s">
        <v>2412</v>
      </c>
      <c r="E197" s="1851" t="s">
        <v>2413</v>
      </c>
      <c r="F197" s="1851" t="s">
        <v>2275</v>
      </c>
      <c r="G197" s="1851" t="s">
        <v>28</v>
      </c>
      <c r="H197" s="1851" t="s">
        <v>28</v>
      </c>
      <c r="I197" s="1851" t="s">
        <v>858</v>
      </c>
    </row>
    <row customHeight="1" ht="11.25">
      <c r="A198" s="1851" t="s">
        <v>2257</v>
      </c>
      <c r="B198" s="1851" t="s">
        <v>16</v>
      </c>
      <c r="C198" s="1851" t="s">
        <v>2414</v>
      </c>
      <c r="D198" s="1851" t="s">
        <v>2415</v>
      </c>
      <c r="E198" s="1851" t="s">
        <v>2416</v>
      </c>
      <c r="F198" s="1851" t="s">
        <v>2322</v>
      </c>
      <c r="G198" s="1851" t="s">
        <v>28</v>
      </c>
      <c r="H198" s="1851" t="s">
        <v>28</v>
      </c>
      <c r="I198" s="1851" t="s">
        <v>858</v>
      </c>
    </row>
    <row customHeight="1" ht="11.25">
      <c r="A199" s="1851" t="s">
        <v>2257</v>
      </c>
      <c r="B199" s="1851" t="s">
        <v>16</v>
      </c>
      <c r="C199" s="1851" t="s">
        <v>2417</v>
      </c>
      <c r="D199" s="1851" t="s">
        <v>2418</v>
      </c>
      <c r="E199" s="1851" t="s">
        <v>2419</v>
      </c>
      <c r="F199" s="1851" t="s">
        <v>2356</v>
      </c>
      <c r="G199" s="1851" t="s">
        <v>28</v>
      </c>
      <c r="H199" s="1851" t="s">
        <v>28</v>
      </c>
      <c r="I199" s="1851" t="s">
        <v>858</v>
      </c>
    </row>
    <row customHeight="1" ht="11.25">
      <c r="A200" s="1851" t="s">
        <v>2257</v>
      </c>
      <c r="B200" s="1851" t="s">
        <v>16</v>
      </c>
      <c r="C200" s="1851" t="s">
        <v>2420</v>
      </c>
      <c r="D200" s="1851" t="s">
        <v>2421</v>
      </c>
      <c r="E200" s="1851" t="s">
        <v>2422</v>
      </c>
      <c r="F200" s="1851" t="s">
        <v>2423</v>
      </c>
      <c r="G200" s="1851" t="s">
        <v>28</v>
      </c>
      <c r="H200" s="1851" t="s">
        <v>28</v>
      </c>
      <c r="I200" s="1851" t="s">
        <v>858</v>
      </c>
    </row>
    <row customHeight="1" ht="11.25">
      <c r="A201" s="1851" t="s">
        <v>2257</v>
      </c>
      <c r="B201" s="1851" t="s">
        <v>16</v>
      </c>
      <c r="C201" s="1851" t="s">
        <v>2695</v>
      </c>
      <c r="D201" s="1851" t="s">
        <v>2696</v>
      </c>
      <c r="E201" s="1851" t="s">
        <v>2697</v>
      </c>
      <c r="F201" s="1851" t="s">
        <v>2275</v>
      </c>
      <c r="G201" s="1851" t="s">
        <v>2698</v>
      </c>
      <c r="H201" s="1851" t="s">
        <v>28</v>
      </c>
      <c r="I201" s="1851" t="s">
        <v>858</v>
      </c>
    </row>
    <row customHeight="1" ht="11.25">
      <c r="A202" s="1851" t="s">
        <v>2257</v>
      </c>
      <c r="B202" s="1851" t="s">
        <v>16</v>
      </c>
      <c r="C202" s="1851" t="s">
        <v>2433</v>
      </c>
      <c r="D202" s="1851" t="s">
        <v>2434</v>
      </c>
      <c r="E202" s="1851" t="s">
        <v>2435</v>
      </c>
      <c r="F202" s="1851" t="s">
        <v>2326</v>
      </c>
      <c r="G202" s="1851" t="s">
        <v>28</v>
      </c>
      <c r="H202" s="1851" t="s">
        <v>28</v>
      </c>
      <c r="I202" s="1851" t="s">
        <v>858</v>
      </c>
    </row>
    <row customHeight="1" ht="11.25">
      <c r="A203" s="1851" t="s">
        <v>2257</v>
      </c>
      <c r="B203" s="1851" t="s">
        <v>16</v>
      </c>
      <c r="C203" s="1851" t="s">
        <v>2699</v>
      </c>
      <c r="D203" s="1851" t="s">
        <v>2700</v>
      </c>
      <c r="E203" s="1851" t="s">
        <v>2701</v>
      </c>
      <c r="F203" s="1851" t="s">
        <v>2338</v>
      </c>
      <c r="G203" s="1851" t="s">
        <v>2702</v>
      </c>
      <c r="H203" s="1851" t="s">
        <v>28</v>
      </c>
      <c r="I203" s="1851" t="s">
        <v>858</v>
      </c>
    </row>
    <row customHeight="1" ht="11.25">
      <c r="A204" s="1851" t="s">
        <v>2257</v>
      </c>
      <c r="B204" s="1851" t="s">
        <v>16</v>
      </c>
      <c r="C204" s="1851" t="s">
        <v>2458</v>
      </c>
      <c r="D204" s="1851" t="s">
        <v>2459</v>
      </c>
      <c r="E204" s="1851" t="s">
        <v>2460</v>
      </c>
      <c r="F204" s="1851" t="s">
        <v>53</v>
      </c>
      <c r="G204" s="1851" t="s">
        <v>2461</v>
      </c>
      <c r="H204" s="1851" t="s">
        <v>28</v>
      </c>
      <c r="I204" s="1851" t="s">
        <v>858</v>
      </c>
    </row>
    <row customHeight="1" ht="11.25">
      <c r="A205" s="1851" t="s">
        <v>2257</v>
      </c>
      <c r="B205" s="1851" t="s">
        <v>16</v>
      </c>
      <c r="C205" s="1851" t="s">
        <v>2462</v>
      </c>
      <c r="D205" s="1851" t="s">
        <v>2463</v>
      </c>
      <c r="E205" s="1851" t="s">
        <v>2464</v>
      </c>
      <c r="F205" s="1851" t="s">
        <v>2275</v>
      </c>
      <c r="G205" s="1851" t="s">
        <v>2465</v>
      </c>
      <c r="H205" s="1851" t="s">
        <v>28</v>
      </c>
      <c r="I205" s="1851" t="s">
        <v>858</v>
      </c>
    </row>
    <row customHeight="1" ht="11.25">
      <c r="A206" s="1851" t="s">
        <v>2257</v>
      </c>
      <c r="B206" s="1851" t="s">
        <v>16</v>
      </c>
      <c r="C206" s="1851" t="s">
        <v>2466</v>
      </c>
      <c r="D206" s="1851" t="s">
        <v>2467</v>
      </c>
      <c r="E206" s="1851" t="s">
        <v>2468</v>
      </c>
      <c r="F206" s="1851" t="s">
        <v>2326</v>
      </c>
      <c r="G206" s="1851" t="s">
        <v>28</v>
      </c>
      <c r="H206" s="1851" t="s">
        <v>28</v>
      </c>
      <c r="I206" s="1851" t="s">
        <v>858</v>
      </c>
    </row>
    <row customHeight="1" ht="11.25">
      <c r="A207" s="1851" t="s">
        <v>2257</v>
      </c>
      <c r="B207" s="1851" t="s">
        <v>16</v>
      </c>
      <c r="C207" s="1851" t="s">
        <v>2469</v>
      </c>
      <c r="D207" s="1851" t="s">
        <v>2470</v>
      </c>
      <c r="E207" s="1851" t="s">
        <v>2471</v>
      </c>
      <c r="F207" s="1851" t="s">
        <v>2356</v>
      </c>
      <c r="G207" s="1851" t="s">
        <v>28</v>
      </c>
      <c r="H207" s="1851" t="s">
        <v>28</v>
      </c>
      <c r="I207" s="1851" t="s">
        <v>858</v>
      </c>
    </row>
    <row customHeight="1" ht="11.25">
      <c r="A208" s="1851" t="s">
        <v>2257</v>
      </c>
      <c r="B208" s="1851" t="s">
        <v>16</v>
      </c>
      <c r="C208" s="1851" t="s">
        <v>2481</v>
      </c>
      <c r="D208" s="1851" t="s">
        <v>2482</v>
      </c>
      <c r="E208" s="1851" t="s">
        <v>2483</v>
      </c>
      <c r="F208" s="1851" t="s">
        <v>2338</v>
      </c>
      <c r="G208" s="1851" t="s">
        <v>2484</v>
      </c>
      <c r="H208" s="1851" t="s">
        <v>28</v>
      </c>
      <c r="I208" s="1851" t="s">
        <v>858</v>
      </c>
    </row>
    <row customHeight="1" ht="11.25">
      <c r="A209" s="1851" t="s">
        <v>2257</v>
      </c>
      <c r="B209" s="1851" t="s">
        <v>16</v>
      </c>
      <c r="C209" s="1851" t="s">
        <v>2500</v>
      </c>
      <c r="D209" s="1851" t="s">
        <v>2501</v>
      </c>
      <c r="E209" s="1851" t="s">
        <v>2502</v>
      </c>
      <c r="F209" s="1851" t="s">
        <v>2275</v>
      </c>
      <c r="G209" s="1851" t="s">
        <v>28</v>
      </c>
      <c r="H209" s="1851" t="s">
        <v>28</v>
      </c>
      <c r="I209" s="1851" t="s">
        <v>858</v>
      </c>
    </row>
    <row customHeight="1" ht="11.25">
      <c r="A210" s="1851" t="s">
        <v>2257</v>
      </c>
      <c r="B210" s="1851" t="s">
        <v>16</v>
      </c>
      <c r="C210" s="1851" t="s">
        <v>2503</v>
      </c>
      <c r="D210" s="1851" t="s">
        <v>2504</v>
      </c>
      <c r="E210" s="1851" t="s">
        <v>2505</v>
      </c>
      <c r="F210" s="1851" t="s">
        <v>2275</v>
      </c>
      <c r="G210" s="1851" t="s">
        <v>28</v>
      </c>
      <c r="H210" s="1851" t="s">
        <v>28</v>
      </c>
      <c r="I210" s="1851" t="s">
        <v>858</v>
      </c>
    </row>
    <row customHeight="1" ht="11.25">
      <c r="A211" s="1851" t="s">
        <v>2257</v>
      </c>
      <c r="B211" s="1851" t="s">
        <v>16</v>
      </c>
      <c r="C211" s="1851" t="s">
        <v>2520</v>
      </c>
      <c r="D211" s="1851" t="s">
        <v>2518</v>
      </c>
      <c r="E211" s="1851" t="s">
        <v>2521</v>
      </c>
      <c r="F211" s="1851" t="s">
        <v>53</v>
      </c>
      <c r="G211" s="1851" t="s">
        <v>28</v>
      </c>
      <c r="H211" s="1851" t="s">
        <v>28</v>
      </c>
      <c r="I211" s="1851" t="s">
        <v>858</v>
      </c>
    </row>
    <row customHeight="1" ht="11.25">
      <c r="A212" s="1851" t="s">
        <v>2257</v>
      </c>
      <c r="B212" s="1851" t="s">
        <v>16</v>
      </c>
      <c r="C212" s="1851" t="s">
        <v>2525</v>
      </c>
      <c r="D212" s="1851" t="s">
        <v>2526</v>
      </c>
      <c r="E212" s="1851" t="s">
        <v>2527</v>
      </c>
      <c r="F212" s="1851" t="s">
        <v>2275</v>
      </c>
      <c r="G212" s="1851" t="s">
        <v>28</v>
      </c>
      <c r="H212" s="1851" t="s">
        <v>28</v>
      </c>
      <c r="I212" s="1851" t="s">
        <v>858</v>
      </c>
    </row>
    <row customHeight="1" ht="11.25">
      <c r="A213" s="1851" t="s">
        <v>2257</v>
      </c>
      <c r="B213" s="1851" t="s">
        <v>16</v>
      </c>
      <c r="C213" s="1851" t="s">
        <v>2528</v>
      </c>
      <c r="D213" s="1851" t="s">
        <v>2529</v>
      </c>
      <c r="E213" s="1851" t="s">
        <v>2530</v>
      </c>
      <c r="F213" s="1851" t="s">
        <v>2338</v>
      </c>
      <c r="G213" s="1851" t="s">
        <v>28</v>
      </c>
      <c r="H213" s="1851" t="s">
        <v>28</v>
      </c>
      <c r="I213" s="1851" t="s">
        <v>858</v>
      </c>
    </row>
    <row customHeight="1" ht="11.25">
      <c r="A214" s="1851" t="s">
        <v>2257</v>
      </c>
      <c r="B214" s="1851" t="s">
        <v>16</v>
      </c>
      <c r="C214" s="1851" t="s">
        <v>2703</v>
      </c>
      <c r="D214" s="1851" t="s">
        <v>2704</v>
      </c>
      <c r="E214" s="1851" t="s">
        <v>2705</v>
      </c>
      <c r="F214" s="1851" t="s">
        <v>2706</v>
      </c>
      <c r="G214" s="1851" t="s">
        <v>28</v>
      </c>
      <c r="H214" s="1851" t="s">
        <v>28</v>
      </c>
      <c r="I214" s="1851" t="s">
        <v>858</v>
      </c>
    </row>
    <row customHeight="1" ht="11.25">
      <c r="A215" s="1851" t="s">
        <v>2257</v>
      </c>
      <c r="B215" s="1851" t="s">
        <v>16</v>
      </c>
      <c r="C215" s="1851" t="s">
        <v>2561</v>
      </c>
      <c r="D215" s="1851" t="s">
        <v>2562</v>
      </c>
      <c r="E215" s="1851" t="s">
        <v>2563</v>
      </c>
      <c r="F215" s="1851" t="s">
        <v>2275</v>
      </c>
      <c r="G215" s="1851" t="s">
        <v>2564</v>
      </c>
      <c r="H215" s="1851" t="s">
        <v>28</v>
      </c>
      <c r="I215" s="1851" t="s">
        <v>858</v>
      </c>
    </row>
    <row customHeight="1" ht="11.25">
      <c r="A216" s="1851" t="s">
        <v>2257</v>
      </c>
      <c r="B216" s="1851" t="s">
        <v>16</v>
      </c>
      <c r="C216" s="1851" t="s">
        <v>2572</v>
      </c>
      <c r="D216" s="1851" t="s">
        <v>2573</v>
      </c>
      <c r="E216" s="1851" t="s">
        <v>2574</v>
      </c>
      <c r="F216" s="1851" t="s">
        <v>2322</v>
      </c>
      <c r="G216" s="1851" t="s">
        <v>28</v>
      </c>
      <c r="H216" s="1851" t="s">
        <v>28</v>
      </c>
      <c r="I216" s="1851" t="s">
        <v>858</v>
      </c>
    </row>
    <row customHeight="1" ht="11.25">
      <c r="A217" s="1851" t="s">
        <v>2257</v>
      </c>
      <c r="B217" s="1851" t="s">
        <v>16</v>
      </c>
      <c r="C217" s="1851" t="s">
        <v>2584</v>
      </c>
      <c r="D217" s="1851" t="s">
        <v>2585</v>
      </c>
      <c r="E217" s="1851" t="s">
        <v>2586</v>
      </c>
      <c r="F217" s="1851" t="s">
        <v>53</v>
      </c>
      <c r="G217" s="1851" t="s">
        <v>28</v>
      </c>
      <c r="H217" s="1851" t="s">
        <v>28</v>
      </c>
      <c r="I217" s="1851" t="s">
        <v>858</v>
      </c>
    </row>
    <row customHeight="1" ht="11.25">
      <c r="A218" s="1851" t="s">
        <v>2257</v>
      </c>
      <c r="B218" s="1851" t="s">
        <v>16</v>
      </c>
      <c r="C218" s="1851" t="s">
        <v>2707</v>
      </c>
      <c r="D218" s="1851" t="s">
        <v>2708</v>
      </c>
      <c r="E218" s="1851" t="s">
        <v>2705</v>
      </c>
      <c r="F218" s="1851" t="s">
        <v>53</v>
      </c>
      <c r="G218" s="1851" t="s">
        <v>2709</v>
      </c>
      <c r="H218" s="1851" t="s">
        <v>28</v>
      </c>
      <c r="I218" s="1851" t="s">
        <v>858</v>
      </c>
    </row>
    <row customHeight="1" ht="11.25">
      <c r="A219" s="1851" t="s">
        <v>2257</v>
      </c>
      <c r="B219" s="1851" t="s">
        <v>16</v>
      </c>
      <c r="C219" s="1851" t="s">
        <v>2600</v>
      </c>
      <c r="D219" s="1851" t="s">
        <v>2601</v>
      </c>
      <c r="E219" s="1851" t="s">
        <v>2602</v>
      </c>
      <c r="F219" s="1851" t="s">
        <v>2275</v>
      </c>
      <c r="G219" s="1851" t="s">
        <v>28</v>
      </c>
      <c r="H219" s="1851" t="s">
        <v>28</v>
      </c>
      <c r="I219" s="1851" t="s">
        <v>858</v>
      </c>
    </row>
    <row customHeight="1" ht="11.25">
      <c r="A220" s="1851" t="s">
        <v>2257</v>
      </c>
      <c r="B220" s="1851" t="s">
        <v>16</v>
      </c>
      <c r="C220" s="1851" t="s">
        <v>2710</v>
      </c>
      <c r="D220" s="1851" t="s">
        <v>2711</v>
      </c>
      <c r="E220" s="1851" t="s">
        <v>2712</v>
      </c>
      <c r="F220" s="1851" t="s">
        <v>2322</v>
      </c>
      <c r="G220" s="1851" t="s">
        <v>2713</v>
      </c>
      <c r="H220" s="1851" t="s">
        <v>28</v>
      </c>
      <c r="I220" s="1851" t="s">
        <v>858</v>
      </c>
    </row>
    <row customHeight="1" ht="11.25">
      <c r="A221" s="1851" t="s">
        <v>2257</v>
      </c>
      <c r="B221" s="1851" t="s">
        <v>16</v>
      </c>
      <c r="C221" s="1851" t="s">
        <v>2607</v>
      </c>
      <c r="D221" s="1851" t="s">
        <v>2608</v>
      </c>
      <c r="E221" s="1851" t="s">
        <v>2609</v>
      </c>
      <c r="F221" s="1851" t="s">
        <v>2610</v>
      </c>
      <c r="G221" s="1851" t="s">
        <v>2611</v>
      </c>
      <c r="H221" s="1851" t="s">
        <v>28</v>
      </c>
      <c r="I221" s="1851" t="s">
        <v>858</v>
      </c>
    </row>
    <row customHeight="1" ht="11.25">
      <c r="A222" s="1851" t="s">
        <v>2257</v>
      </c>
      <c r="B222" s="1851" t="s">
        <v>16</v>
      </c>
      <c r="C222" s="1851" t="s">
        <v>2612</v>
      </c>
      <c r="D222" s="1851" t="s">
        <v>2613</v>
      </c>
      <c r="E222" s="1851" t="s">
        <v>2614</v>
      </c>
      <c r="F222" s="1851" t="s">
        <v>2322</v>
      </c>
      <c r="G222" s="1851" t="s">
        <v>28</v>
      </c>
      <c r="H222" s="1851" t="s">
        <v>28</v>
      </c>
      <c r="I222" s="1851" t="s">
        <v>858</v>
      </c>
    </row>
    <row customHeight="1" ht="11.25">
      <c r="A223" s="1851" t="s">
        <v>2257</v>
      </c>
      <c r="B223" s="1851" t="s">
        <v>16</v>
      </c>
      <c r="C223" s="1851" t="s">
        <v>2618</v>
      </c>
      <c r="D223" s="1851" t="s">
        <v>2619</v>
      </c>
      <c r="E223" s="1851" t="s">
        <v>2620</v>
      </c>
      <c r="F223" s="1851" t="s">
        <v>2322</v>
      </c>
      <c r="G223" s="1851" t="s">
        <v>28</v>
      </c>
      <c r="H223" s="1851" t="s">
        <v>28</v>
      </c>
      <c r="I223" s="1851" t="s">
        <v>858</v>
      </c>
    </row>
    <row customHeight="1" ht="11.25">
      <c r="A224" s="1851" t="s">
        <v>2257</v>
      </c>
      <c r="B224" s="1851" t="s">
        <v>16</v>
      </c>
      <c r="C224" s="1851" t="s">
        <v>2621</v>
      </c>
      <c r="D224" s="1851" t="s">
        <v>2622</v>
      </c>
      <c r="E224" s="1851" t="s">
        <v>2623</v>
      </c>
      <c r="F224" s="1851" t="s">
        <v>2326</v>
      </c>
      <c r="G224" s="1851" t="s">
        <v>28</v>
      </c>
      <c r="H224" s="1851" t="s">
        <v>28</v>
      </c>
      <c r="I224" s="1851" t="s">
        <v>858</v>
      </c>
    </row>
    <row customHeight="1" ht="11.25">
      <c r="A225" s="1851" t="s">
        <v>2257</v>
      </c>
      <c r="B225" s="1851" t="s">
        <v>16</v>
      </c>
      <c r="C225" s="1851" t="s">
        <v>2714</v>
      </c>
      <c r="D225" s="1851" t="s">
        <v>2715</v>
      </c>
      <c r="E225" s="1851" t="s">
        <v>2716</v>
      </c>
      <c r="F225" s="1851" t="s">
        <v>53</v>
      </c>
      <c r="G225" s="1851" t="s">
        <v>2717</v>
      </c>
      <c r="H225" s="1851" t="s">
        <v>28</v>
      </c>
      <c r="I225" s="1851" t="s">
        <v>858</v>
      </c>
    </row>
    <row customHeight="1" ht="11.25">
      <c r="A226" s="1851" t="s">
        <v>2257</v>
      </c>
      <c r="B226" s="1851" t="s">
        <v>16</v>
      </c>
      <c r="C226" s="1851" t="s">
        <v>2628</v>
      </c>
      <c r="D226" s="1851" t="s">
        <v>2629</v>
      </c>
      <c r="E226" s="1851" t="s">
        <v>2630</v>
      </c>
      <c r="F226" s="1851" t="s">
        <v>2631</v>
      </c>
      <c r="G226" s="1851" t="s">
        <v>28</v>
      </c>
      <c r="H226" s="1851" t="s">
        <v>28</v>
      </c>
      <c r="I226" s="1851" t="s">
        <v>858</v>
      </c>
    </row>
    <row customHeight="1" ht="11.25">
      <c r="A227" s="1851" t="s">
        <v>2257</v>
      </c>
      <c r="B227" s="1851" t="s">
        <v>16</v>
      </c>
      <c r="C227" s="1851" t="s">
        <v>2718</v>
      </c>
      <c r="D227" s="1851" t="s">
        <v>2633</v>
      </c>
      <c r="E227" s="1851" t="s">
        <v>2634</v>
      </c>
      <c r="F227" s="1851" t="s">
        <v>2719</v>
      </c>
      <c r="G227" s="1851" t="s">
        <v>28</v>
      </c>
      <c r="H227" s="1851" t="s">
        <v>28</v>
      </c>
      <c r="I227" s="1851" t="s">
        <v>858</v>
      </c>
    </row>
    <row customHeight="1" ht="11.25">
      <c r="A228" s="1851" t="s">
        <v>2257</v>
      </c>
      <c r="B228" s="1851" t="s">
        <v>16</v>
      </c>
      <c r="C228" s="1851" t="s">
        <v>2632</v>
      </c>
      <c r="D228" s="1851" t="s">
        <v>2633</v>
      </c>
      <c r="E228" s="1851" t="s">
        <v>2634</v>
      </c>
      <c r="F228" s="1851" t="s">
        <v>2635</v>
      </c>
      <c r="G228" s="1851" t="s">
        <v>2636</v>
      </c>
      <c r="H228" s="1851" t="s">
        <v>28</v>
      </c>
      <c r="I228" s="1851" t="s">
        <v>858</v>
      </c>
    </row>
    <row customHeight="1" ht="11.25">
      <c r="A229" s="1851" t="s">
        <v>2257</v>
      </c>
      <c r="B229" s="1851" t="s">
        <v>16</v>
      </c>
      <c r="C229" s="1851" t="s">
        <v>2637</v>
      </c>
      <c r="D229" s="1851" t="s">
        <v>2638</v>
      </c>
      <c r="E229" s="1851" t="s">
        <v>2639</v>
      </c>
      <c r="F229" s="1851" t="s">
        <v>53</v>
      </c>
      <c r="G229" s="1851" t="s">
        <v>28</v>
      </c>
      <c r="H229" s="1851" t="s">
        <v>28</v>
      </c>
      <c r="I229" s="1851" t="s">
        <v>858</v>
      </c>
    </row>
    <row customHeight="1" ht="11.25">
      <c r="A230" s="1851" t="s">
        <v>2257</v>
      </c>
      <c r="B230" s="1851" t="s">
        <v>16</v>
      </c>
      <c r="C230" s="1851" t="s">
        <v>28</v>
      </c>
      <c r="D230" s="1851" t="s">
        <v>2640</v>
      </c>
      <c r="E230" s="1851" t="s">
        <v>2641</v>
      </c>
      <c r="F230" s="1851" t="s">
        <v>53</v>
      </c>
      <c r="G230" s="1851" t="s">
        <v>28</v>
      </c>
      <c r="H230" s="1851" t="s">
        <v>28</v>
      </c>
      <c r="I230" s="1851" t="s">
        <v>858</v>
      </c>
    </row>
    <row customHeight="1" ht="11.25">
      <c r="A231" s="1851" t="s">
        <v>2257</v>
      </c>
      <c r="B231" s="1851" t="s">
        <v>16</v>
      </c>
      <c r="C231" s="1851" t="s">
        <v>2642</v>
      </c>
      <c r="D231" s="1851" t="s">
        <v>2643</v>
      </c>
      <c r="E231" s="1851" t="s">
        <v>2644</v>
      </c>
      <c r="F231" s="1851" t="s">
        <v>2645</v>
      </c>
      <c r="G231" s="1851" t="s">
        <v>28</v>
      </c>
      <c r="H231" s="1851" t="s">
        <v>28</v>
      </c>
      <c r="I231" s="1851" t="s">
        <v>858</v>
      </c>
    </row>
    <row customHeight="1" ht="11.25">
      <c r="A232" s="1851" t="s">
        <v>2257</v>
      </c>
      <c r="B232" s="1851" t="s">
        <v>16</v>
      </c>
      <c r="C232" s="1851" t="s">
        <v>2646</v>
      </c>
      <c r="D232" s="1851" t="s">
        <v>2647</v>
      </c>
      <c r="E232" s="1851" t="s">
        <v>2648</v>
      </c>
      <c r="F232" s="1851" t="s">
        <v>2322</v>
      </c>
      <c r="G232" s="1851" t="s">
        <v>28</v>
      </c>
      <c r="H232" s="1851" t="s">
        <v>28</v>
      </c>
      <c r="I232" s="1851" t="s">
        <v>858</v>
      </c>
    </row>
    <row customHeight="1" ht="11.25">
      <c r="A233" s="1851" t="s">
        <v>2257</v>
      </c>
      <c r="B233" s="1851" t="s">
        <v>16</v>
      </c>
      <c r="C233" s="1851" t="s">
        <v>2653</v>
      </c>
      <c r="D233" s="1851" t="s">
        <v>2654</v>
      </c>
      <c r="E233" s="1851" t="s">
        <v>2655</v>
      </c>
      <c r="F233" s="1851" t="s">
        <v>2656</v>
      </c>
      <c r="G233" s="1851" t="s">
        <v>28</v>
      </c>
      <c r="H233" s="1851" t="s">
        <v>28</v>
      </c>
      <c r="I233" s="1851" t="s">
        <v>858</v>
      </c>
    </row>
    <row customHeight="1" ht="11.25">
      <c r="A234" s="1851" t="s">
        <v>2257</v>
      </c>
      <c r="B234" s="1851" t="s">
        <v>16</v>
      </c>
      <c r="C234" s="1851" t="s">
        <v>2661</v>
      </c>
      <c r="D234" s="1851" t="s">
        <v>2662</v>
      </c>
      <c r="E234" s="1851" t="s">
        <v>2655</v>
      </c>
      <c r="F234" s="1851" t="s">
        <v>2660</v>
      </c>
      <c r="G234" s="1851" t="s">
        <v>28</v>
      </c>
      <c r="H234" s="1851" t="s">
        <v>28</v>
      </c>
      <c r="I234" s="1851" t="s">
        <v>858</v>
      </c>
    </row>
    <row customHeight="1" ht="11.25">
      <c r="A235" s="1851" t="s">
        <v>2257</v>
      </c>
      <c r="B235" s="1851" t="s">
        <v>16</v>
      </c>
      <c r="C235" s="1851" t="s">
        <v>2663</v>
      </c>
      <c r="D235" s="1851" t="s">
        <v>2664</v>
      </c>
      <c r="E235" s="1851" t="s">
        <v>2665</v>
      </c>
      <c r="F235" s="1851" t="s">
        <v>53</v>
      </c>
      <c r="G235" s="1851" t="s">
        <v>28</v>
      </c>
      <c r="H235" s="1851" t="s">
        <v>28</v>
      </c>
      <c r="I235" s="1851" t="s">
        <v>858</v>
      </c>
    </row>
    <row customHeight="1" ht="11.25">
      <c r="A236" s="1851" t="s">
        <v>2257</v>
      </c>
      <c r="B236" s="1851" t="s">
        <v>16</v>
      </c>
      <c r="C236" s="1851" t="s">
        <v>2666</v>
      </c>
      <c r="D236" s="1851" t="s">
        <v>2667</v>
      </c>
      <c r="E236" s="1851" t="s">
        <v>2668</v>
      </c>
      <c r="F236" s="1851" t="s">
        <v>2669</v>
      </c>
      <c r="G236" s="1851" t="s">
        <v>28</v>
      </c>
      <c r="H236" s="1851" t="s">
        <v>28</v>
      </c>
      <c r="I236" s="1851" t="s">
        <v>858</v>
      </c>
    </row>
    <row customHeight="1" ht="11.25">
      <c r="A237" s="1851" t="s">
        <v>2257</v>
      </c>
      <c r="B237" s="1851" t="s">
        <v>16</v>
      </c>
      <c r="C237" s="1851" t="s">
        <v>2677</v>
      </c>
      <c r="D237" s="1851" t="s">
        <v>2678</v>
      </c>
      <c r="E237" s="1851" t="s">
        <v>2668</v>
      </c>
      <c r="F237" s="1851" t="s">
        <v>2679</v>
      </c>
      <c r="G237" s="1851" t="s">
        <v>28</v>
      </c>
      <c r="H237" s="1851" t="s">
        <v>28</v>
      </c>
      <c r="I237" s="1851" t="s">
        <v>858</v>
      </c>
    </row>
    <row customHeight="1" ht="11.25">
      <c r="A238" s="1851" t="s">
        <v>2257</v>
      </c>
      <c r="B238" s="1851" t="s">
        <v>16</v>
      </c>
      <c r="C238" s="1851" t="s">
        <v>2680</v>
      </c>
      <c r="D238" s="1851" t="s">
        <v>2681</v>
      </c>
      <c r="E238" s="1851" t="s">
        <v>2682</v>
      </c>
      <c r="F238" s="1851" t="s">
        <v>2338</v>
      </c>
      <c r="G238" s="1851" t="s">
        <v>28</v>
      </c>
      <c r="H238" s="1851" t="s">
        <v>28</v>
      </c>
      <c r="I238" s="1851" t="s">
        <v>858</v>
      </c>
    </row>
    <row customHeight="1" ht="11.25">
      <c r="A239" s="1851" t="s">
        <v>2257</v>
      </c>
      <c r="B239" s="1851" t="s">
        <v>16</v>
      </c>
      <c r="C239" s="1851" t="s">
        <v>2264</v>
      </c>
      <c r="D239" s="1851" t="s">
        <v>2265</v>
      </c>
      <c r="E239" s="1851" t="s">
        <v>2266</v>
      </c>
      <c r="F239" s="1851" t="s">
        <v>53</v>
      </c>
      <c r="G239" s="1851" t="s">
        <v>28</v>
      </c>
      <c r="H239" s="1851" t="s">
        <v>28</v>
      </c>
      <c r="I239" s="1851" t="s">
        <v>911</v>
      </c>
    </row>
    <row customHeight="1" ht="11.25">
      <c r="A240" s="1851" t="s">
        <v>2257</v>
      </c>
      <c r="B240" s="1851" t="s">
        <v>16</v>
      </c>
      <c r="C240" s="1851" t="s">
        <v>2683</v>
      </c>
      <c r="D240" s="1851" t="s">
        <v>2684</v>
      </c>
      <c r="E240" s="1851" t="s">
        <v>2685</v>
      </c>
      <c r="F240" s="1851" t="s">
        <v>2322</v>
      </c>
      <c r="G240" s="1851" t="s">
        <v>28</v>
      </c>
      <c r="H240" s="1851" t="s">
        <v>28</v>
      </c>
      <c r="I240" s="1851" t="s">
        <v>911</v>
      </c>
    </row>
    <row customHeight="1" ht="11.25">
      <c r="A241" s="1851" t="s">
        <v>2257</v>
      </c>
      <c r="B241" s="1851" t="s">
        <v>16</v>
      </c>
      <c r="C241" s="1851" t="s">
        <v>2272</v>
      </c>
      <c r="D241" s="1851" t="s">
        <v>2273</v>
      </c>
      <c r="E241" s="1851" t="s">
        <v>2274</v>
      </c>
      <c r="F241" s="1851" t="s">
        <v>2275</v>
      </c>
      <c r="G241" s="1851" t="s">
        <v>28</v>
      </c>
      <c r="H241" s="1851" t="s">
        <v>28</v>
      </c>
      <c r="I241" s="1851" t="s">
        <v>911</v>
      </c>
    </row>
    <row customHeight="1" ht="11.25">
      <c r="A242" s="1851" t="s">
        <v>2257</v>
      </c>
      <c r="B242" s="1851" t="s">
        <v>16</v>
      </c>
      <c r="C242" s="1851" t="s">
        <v>2276</v>
      </c>
      <c r="D242" s="1851" t="s">
        <v>2277</v>
      </c>
      <c r="E242" s="1851" t="s">
        <v>2278</v>
      </c>
      <c r="F242" s="1851" t="s">
        <v>2275</v>
      </c>
      <c r="G242" s="1851" t="s">
        <v>28</v>
      </c>
      <c r="H242" s="1851" t="s">
        <v>28</v>
      </c>
      <c r="I242" s="1851" t="s">
        <v>911</v>
      </c>
    </row>
    <row customHeight="1" ht="11.25">
      <c r="A243" s="1851" t="s">
        <v>2257</v>
      </c>
      <c r="B243" s="1851" t="s">
        <v>16</v>
      </c>
      <c r="C243" s="1851" t="s">
        <v>2283</v>
      </c>
      <c r="D243" s="1851" t="s">
        <v>2284</v>
      </c>
      <c r="E243" s="1851" t="s">
        <v>2285</v>
      </c>
      <c r="F243" s="1851" t="s">
        <v>53</v>
      </c>
      <c r="G243" s="1851" t="s">
        <v>28</v>
      </c>
      <c r="H243" s="1851" t="s">
        <v>28</v>
      </c>
      <c r="I243" s="1851" t="s">
        <v>911</v>
      </c>
    </row>
    <row customHeight="1" ht="11.25">
      <c r="A244" s="1851" t="s">
        <v>2257</v>
      </c>
      <c r="B244" s="1851" t="s">
        <v>16</v>
      </c>
      <c r="C244" s="1851" t="s">
        <v>2686</v>
      </c>
      <c r="D244" s="1851" t="s">
        <v>2687</v>
      </c>
      <c r="E244" s="1851" t="s">
        <v>2688</v>
      </c>
      <c r="F244" s="1851" t="s">
        <v>53</v>
      </c>
      <c r="G244" s="1851" t="s">
        <v>28</v>
      </c>
      <c r="H244" s="1851" t="s">
        <v>28</v>
      </c>
      <c r="I244" s="1851" t="s">
        <v>911</v>
      </c>
    </row>
    <row customHeight="1" ht="11.25">
      <c r="A245" s="1851" t="s">
        <v>2257</v>
      </c>
      <c r="B245" s="1851" t="s">
        <v>16</v>
      </c>
      <c r="C245" s="1851" t="s">
        <v>2292</v>
      </c>
      <c r="D245" s="1851" t="s">
        <v>2293</v>
      </c>
      <c r="E245" s="1851" t="s">
        <v>2294</v>
      </c>
      <c r="F245" s="1851" t="s">
        <v>53</v>
      </c>
      <c r="G245" s="1851" t="s">
        <v>28</v>
      </c>
      <c r="H245" s="1851" t="s">
        <v>28</v>
      </c>
      <c r="I245" s="1851" t="s">
        <v>911</v>
      </c>
    </row>
    <row customHeight="1" ht="11.25">
      <c r="A246" s="1851" t="s">
        <v>2257</v>
      </c>
      <c r="B246" s="1851" t="s">
        <v>16</v>
      </c>
      <c r="C246" s="1851" t="s">
        <v>2299</v>
      </c>
      <c r="D246" s="1851" t="s">
        <v>2300</v>
      </c>
      <c r="E246" s="1851" t="s">
        <v>2301</v>
      </c>
      <c r="F246" s="1851" t="s">
        <v>53</v>
      </c>
      <c r="G246" s="1851" t="s">
        <v>28</v>
      </c>
      <c r="H246" s="1851" t="s">
        <v>28</v>
      </c>
      <c r="I246" s="1851" t="s">
        <v>911</v>
      </c>
    </row>
    <row customHeight="1" ht="11.25">
      <c r="A247" s="1851" t="s">
        <v>2257</v>
      </c>
      <c r="B247" s="1851" t="s">
        <v>16</v>
      </c>
      <c r="C247" s="1851" t="s">
        <v>2315</v>
      </c>
      <c r="D247" s="1851" t="s">
        <v>2316</v>
      </c>
      <c r="E247" s="1851" t="s">
        <v>2317</v>
      </c>
      <c r="F247" s="1851" t="s">
        <v>2275</v>
      </c>
      <c r="G247" s="1851" t="s">
        <v>2318</v>
      </c>
      <c r="H247" s="1851" t="s">
        <v>28</v>
      </c>
      <c r="I247" s="1851" t="s">
        <v>911</v>
      </c>
    </row>
    <row customHeight="1" ht="11.25">
      <c r="A248" s="1851" t="s">
        <v>2257</v>
      </c>
      <c r="B248" s="1851" t="s">
        <v>16</v>
      </c>
      <c r="C248" s="1851" t="s">
        <v>2327</v>
      </c>
      <c r="D248" s="1851" t="s">
        <v>2328</v>
      </c>
      <c r="E248" s="1851" t="s">
        <v>2329</v>
      </c>
      <c r="F248" s="1851" t="s">
        <v>53</v>
      </c>
      <c r="G248" s="1851" t="s">
        <v>2330</v>
      </c>
      <c r="H248" s="1851" t="s">
        <v>28</v>
      </c>
      <c r="I248" s="1851" t="s">
        <v>911</v>
      </c>
    </row>
    <row customHeight="1" ht="11.25">
      <c r="A249" s="1851" t="s">
        <v>2257</v>
      </c>
      <c r="B249" s="1851" t="s">
        <v>16</v>
      </c>
      <c r="C249" s="1851" t="s">
        <v>28</v>
      </c>
      <c r="D249" s="1851" t="s">
        <v>2339</v>
      </c>
      <c r="E249" s="1851" t="s">
        <v>2340</v>
      </c>
      <c r="F249" s="1851" t="s">
        <v>53</v>
      </c>
      <c r="G249" s="1851" t="s">
        <v>28</v>
      </c>
      <c r="H249" s="1851" t="s">
        <v>28</v>
      </c>
      <c r="I249" s="1851" t="s">
        <v>911</v>
      </c>
    </row>
    <row customHeight="1" ht="11.25">
      <c r="A250" s="1851" t="s">
        <v>2257</v>
      </c>
      <c r="B250" s="1851" t="s">
        <v>16</v>
      </c>
      <c r="C250" s="1851" t="s">
        <v>2341</v>
      </c>
      <c r="D250" s="1851" t="s">
        <v>2342</v>
      </c>
      <c r="E250" s="1851" t="s">
        <v>2285</v>
      </c>
      <c r="F250" s="1851" t="s">
        <v>2313</v>
      </c>
      <c r="G250" s="1851" t="s">
        <v>28</v>
      </c>
      <c r="H250" s="1851" t="s">
        <v>28</v>
      </c>
      <c r="I250" s="1851" t="s">
        <v>911</v>
      </c>
    </row>
    <row customHeight="1" ht="11.25">
      <c r="A251" s="1851" t="s">
        <v>2257</v>
      </c>
      <c r="B251" s="1851" t="s">
        <v>16</v>
      </c>
      <c r="C251" s="1851" t="s">
        <v>2720</v>
      </c>
      <c r="D251" s="1851" t="s">
        <v>2721</v>
      </c>
      <c r="E251" s="1851" t="s">
        <v>2722</v>
      </c>
      <c r="F251" s="1851" t="s">
        <v>2275</v>
      </c>
      <c r="G251" s="1851" t="s">
        <v>28</v>
      </c>
      <c r="H251" s="1851" t="s">
        <v>28</v>
      </c>
      <c r="I251" s="1851" t="s">
        <v>911</v>
      </c>
    </row>
    <row customHeight="1" ht="11.25">
      <c r="A252" s="1851" t="s">
        <v>2257</v>
      </c>
      <c r="B252" s="1851" t="s">
        <v>16</v>
      </c>
      <c r="C252" s="1851" t="s">
        <v>2692</v>
      </c>
      <c r="D252" s="1851" t="s">
        <v>2693</v>
      </c>
      <c r="E252" s="1851" t="s">
        <v>2694</v>
      </c>
      <c r="F252" s="1851" t="s">
        <v>2326</v>
      </c>
      <c r="G252" s="1851" t="s">
        <v>28</v>
      </c>
      <c r="H252" s="1851" t="s">
        <v>28</v>
      </c>
      <c r="I252" s="1851" t="s">
        <v>911</v>
      </c>
    </row>
    <row customHeight="1" ht="11.25">
      <c r="A253" s="1851" t="s">
        <v>2257</v>
      </c>
      <c r="B253" s="1851" t="s">
        <v>16</v>
      </c>
      <c r="C253" s="1851" t="s">
        <v>2369</v>
      </c>
      <c r="D253" s="1851" t="s">
        <v>2370</v>
      </c>
      <c r="E253" s="1851" t="s">
        <v>2371</v>
      </c>
      <c r="F253" s="1851" t="s">
        <v>2275</v>
      </c>
      <c r="G253" s="1851" t="s">
        <v>28</v>
      </c>
      <c r="H253" s="1851" t="s">
        <v>28</v>
      </c>
      <c r="I253" s="1851" t="s">
        <v>911</v>
      </c>
    </row>
    <row customHeight="1" ht="11.25">
      <c r="A254" s="1851" t="s">
        <v>2257</v>
      </c>
      <c r="B254" s="1851" t="s">
        <v>16</v>
      </c>
      <c r="C254" s="1851" t="s">
        <v>2372</v>
      </c>
      <c r="D254" s="1851" t="s">
        <v>2373</v>
      </c>
      <c r="E254" s="1851" t="s">
        <v>2374</v>
      </c>
      <c r="F254" s="1851" t="s">
        <v>2275</v>
      </c>
      <c r="G254" s="1851" t="s">
        <v>28</v>
      </c>
      <c r="H254" s="1851" t="s">
        <v>28</v>
      </c>
      <c r="I254" s="1851" t="s">
        <v>911</v>
      </c>
    </row>
    <row customHeight="1" ht="11.25">
      <c r="A255" s="1851" t="s">
        <v>2257</v>
      </c>
      <c r="B255" s="1851" t="s">
        <v>16</v>
      </c>
      <c r="C255" s="1851" t="s">
        <v>2375</v>
      </c>
      <c r="D255" s="1851" t="s">
        <v>2376</v>
      </c>
      <c r="E255" s="1851" t="s">
        <v>2377</v>
      </c>
      <c r="F255" s="1851" t="s">
        <v>2356</v>
      </c>
      <c r="G255" s="1851" t="s">
        <v>2378</v>
      </c>
      <c r="H255" s="1851" t="s">
        <v>28</v>
      </c>
      <c r="I255" s="1851" t="s">
        <v>911</v>
      </c>
    </row>
    <row customHeight="1" ht="11.25">
      <c r="A256" s="1851" t="s">
        <v>2257</v>
      </c>
      <c r="B256" s="1851" t="s">
        <v>16</v>
      </c>
      <c r="C256" s="1851" t="s">
        <v>2382</v>
      </c>
      <c r="D256" s="1851" t="s">
        <v>2383</v>
      </c>
      <c r="E256" s="1851" t="s">
        <v>2384</v>
      </c>
      <c r="F256" s="1851" t="s">
        <v>2356</v>
      </c>
      <c r="G256" s="1851" t="s">
        <v>28</v>
      </c>
      <c r="H256" s="1851" t="s">
        <v>28</v>
      </c>
      <c r="I256" s="1851" t="s">
        <v>911</v>
      </c>
    </row>
    <row customHeight="1" ht="11.25">
      <c r="A257" s="1851" t="s">
        <v>2257</v>
      </c>
      <c r="B257" s="1851" t="s">
        <v>16</v>
      </c>
      <c r="C257" s="1851" t="s">
        <v>2402</v>
      </c>
      <c r="D257" s="1851" t="s">
        <v>2403</v>
      </c>
      <c r="E257" s="1851" t="s">
        <v>2404</v>
      </c>
      <c r="F257" s="1851" t="s">
        <v>2326</v>
      </c>
      <c r="G257" s="1851" t="s">
        <v>28</v>
      </c>
      <c r="H257" s="1851" t="s">
        <v>28</v>
      </c>
      <c r="I257" s="1851" t="s">
        <v>911</v>
      </c>
    </row>
    <row customHeight="1" ht="11.25">
      <c r="A258" s="1851" t="s">
        <v>2257</v>
      </c>
      <c r="B258" s="1851" t="s">
        <v>16</v>
      </c>
      <c r="C258" s="1851" t="s">
        <v>2405</v>
      </c>
      <c r="D258" s="1851" t="s">
        <v>2406</v>
      </c>
      <c r="E258" s="1851" t="s">
        <v>2407</v>
      </c>
      <c r="F258" s="1851" t="s">
        <v>2275</v>
      </c>
      <c r="G258" s="1851" t="s">
        <v>28</v>
      </c>
      <c r="H258" s="1851" t="s">
        <v>28</v>
      </c>
      <c r="I258" s="1851" t="s">
        <v>911</v>
      </c>
    </row>
    <row customHeight="1" ht="11.25">
      <c r="A259" s="1851" t="s">
        <v>2257</v>
      </c>
      <c r="B259" s="1851" t="s">
        <v>16</v>
      </c>
      <c r="C259" s="1851" t="s">
        <v>2408</v>
      </c>
      <c r="D259" s="1851" t="s">
        <v>2409</v>
      </c>
      <c r="E259" s="1851" t="s">
        <v>2410</v>
      </c>
      <c r="F259" s="1851" t="s">
        <v>2356</v>
      </c>
      <c r="G259" s="1851" t="s">
        <v>28</v>
      </c>
      <c r="H259" s="1851" t="s">
        <v>28</v>
      </c>
      <c r="I259" s="1851" t="s">
        <v>911</v>
      </c>
    </row>
    <row customHeight="1" ht="11.25">
      <c r="A260" s="1851" t="s">
        <v>2257</v>
      </c>
      <c r="B260" s="1851" t="s">
        <v>16</v>
      </c>
      <c r="C260" s="1851" t="s">
        <v>2411</v>
      </c>
      <c r="D260" s="1851" t="s">
        <v>2412</v>
      </c>
      <c r="E260" s="1851" t="s">
        <v>2413</v>
      </c>
      <c r="F260" s="1851" t="s">
        <v>2275</v>
      </c>
      <c r="G260" s="1851" t="s">
        <v>28</v>
      </c>
      <c r="H260" s="1851" t="s">
        <v>28</v>
      </c>
      <c r="I260" s="1851" t="s">
        <v>911</v>
      </c>
    </row>
    <row customHeight="1" ht="11.25">
      <c r="A261" s="1851" t="s">
        <v>2257</v>
      </c>
      <c r="B261" s="1851" t="s">
        <v>16</v>
      </c>
      <c r="C261" s="1851" t="s">
        <v>2417</v>
      </c>
      <c r="D261" s="1851" t="s">
        <v>2418</v>
      </c>
      <c r="E261" s="1851" t="s">
        <v>2419</v>
      </c>
      <c r="F261" s="1851" t="s">
        <v>2356</v>
      </c>
      <c r="G261" s="1851" t="s">
        <v>28</v>
      </c>
      <c r="H261" s="1851" t="s">
        <v>28</v>
      </c>
      <c r="I261" s="1851" t="s">
        <v>911</v>
      </c>
    </row>
    <row customHeight="1" ht="11.25">
      <c r="A262" s="1851" t="s">
        <v>2257</v>
      </c>
      <c r="B262" s="1851" t="s">
        <v>16</v>
      </c>
      <c r="C262" s="1851" t="s">
        <v>2420</v>
      </c>
      <c r="D262" s="1851" t="s">
        <v>2421</v>
      </c>
      <c r="E262" s="1851" t="s">
        <v>2422</v>
      </c>
      <c r="F262" s="1851" t="s">
        <v>2423</v>
      </c>
      <c r="G262" s="1851" t="s">
        <v>28</v>
      </c>
      <c r="H262" s="1851" t="s">
        <v>28</v>
      </c>
      <c r="I262" s="1851" t="s">
        <v>911</v>
      </c>
    </row>
    <row customHeight="1" ht="11.25">
      <c r="A263" s="1851" t="s">
        <v>2257</v>
      </c>
      <c r="B263" s="1851" t="s">
        <v>16</v>
      </c>
      <c r="C263" s="1851" t="s">
        <v>2723</v>
      </c>
      <c r="D263" s="1851" t="s">
        <v>2724</v>
      </c>
      <c r="E263" s="1851" t="s">
        <v>2725</v>
      </c>
      <c r="F263" s="1851" t="s">
        <v>53</v>
      </c>
      <c r="G263" s="1851" t="s">
        <v>28</v>
      </c>
      <c r="H263" s="1851" t="s">
        <v>28</v>
      </c>
      <c r="I263" s="1851" t="s">
        <v>911</v>
      </c>
    </row>
    <row customHeight="1" ht="11.25">
      <c r="A264" s="1851" t="s">
        <v>2257</v>
      </c>
      <c r="B264" s="1851" t="s">
        <v>16</v>
      </c>
      <c r="C264" s="1851" t="s">
        <v>2695</v>
      </c>
      <c r="D264" s="1851" t="s">
        <v>2696</v>
      </c>
      <c r="E264" s="1851" t="s">
        <v>2697</v>
      </c>
      <c r="F264" s="1851" t="s">
        <v>2275</v>
      </c>
      <c r="G264" s="1851" t="s">
        <v>2698</v>
      </c>
      <c r="H264" s="1851" t="s">
        <v>28</v>
      </c>
      <c r="I264" s="1851" t="s">
        <v>911</v>
      </c>
    </row>
    <row customHeight="1" ht="11.25">
      <c r="A265" s="1851" t="s">
        <v>2257</v>
      </c>
      <c r="B265" s="1851" t="s">
        <v>16</v>
      </c>
      <c r="C265" s="1851" t="s">
        <v>2699</v>
      </c>
      <c r="D265" s="1851" t="s">
        <v>2700</v>
      </c>
      <c r="E265" s="1851" t="s">
        <v>2701</v>
      </c>
      <c r="F265" s="1851" t="s">
        <v>2338</v>
      </c>
      <c r="G265" s="1851" t="s">
        <v>2702</v>
      </c>
      <c r="H265" s="1851" t="s">
        <v>28</v>
      </c>
      <c r="I265" s="1851" t="s">
        <v>911</v>
      </c>
    </row>
    <row customHeight="1" ht="11.25">
      <c r="A266" s="1851" t="s">
        <v>2257</v>
      </c>
      <c r="B266" s="1851" t="s">
        <v>16</v>
      </c>
      <c r="C266" s="1851" t="s">
        <v>2458</v>
      </c>
      <c r="D266" s="1851" t="s">
        <v>2459</v>
      </c>
      <c r="E266" s="1851" t="s">
        <v>2460</v>
      </c>
      <c r="F266" s="1851" t="s">
        <v>53</v>
      </c>
      <c r="G266" s="1851" t="s">
        <v>2461</v>
      </c>
      <c r="H266" s="1851" t="s">
        <v>28</v>
      </c>
      <c r="I266" s="1851" t="s">
        <v>911</v>
      </c>
    </row>
    <row customHeight="1" ht="11.25">
      <c r="A267" s="1851" t="s">
        <v>2257</v>
      </c>
      <c r="B267" s="1851" t="s">
        <v>16</v>
      </c>
      <c r="C267" s="1851" t="s">
        <v>2469</v>
      </c>
      <c r="D267" s="1851" t="s">
        <v>2470</v>
      </c>
      <c r="E267" s="1851" t="s">
        <v>2471</v>
      </c>
      <c r="F267" s="1851" t="s">
        <v>2356</v>
      </c>
      <c r="G267" s="1851" t="s">
        <v>28</v>
      </c>
      <c r="H267" s="1851" t="s">
        <v>28</v>
      </c>
      <c r="I267" s="1851" t="s">
        <v>911</v>
      </c>
    </row>
    <row customHeight="1" ht="11.25">
      <c r="A268" s="1851" t="s">
        <v>2257</v>
      </c>
      <c r="B268" s="1851" t="s">
        <v>16</v>
      </c>
      <c r="C268" s="1851" t="s">
        <v>2500</v>
      </c>
      <c r="D268" s="1851" t="s">
        <v>2501</v>
      </c>
      <c r="E268" s="1851" t="s">
        <v>2502</v>
      </c>
      <c r="F268" s="1851" t="s">
        <v>2275</v>
      </c>
      <c r="G268" s="1851" t="s">
        <v>28</v>
      </c>
      <c r="H268" s="1851" t="s">
        <v>28</v>
      </c>
      <c r="I268" s="1851" t="s">
        <v>911</v>
      </c>
    </row>
    <row customHeight="1" ht="11.25">
      <c r="A269" s="1851" t="s">
        <v>2257</v>
      </c>
      <c r="B269" s="1851" t="s">
        <v>16</v>
      </c>
      <c r="C269" s="1851" t="s">
        <v>2503</v>
      </c>
      <c r="D269" s="1851" t="s">
        <v>2504</v>
      </c>
      <c r="E269" s="1851" t="s">
        <v>2505</v>
      </c>
      <c r="F269" s="1851" t="s">
        <v>2275</v>
      </c>
      <c r="G269" s="1851" t="s">
        <v>28</v>
      </c>
      <c r="H269" s="1851" t="s">
        <v>28</v>
      </c>
      <c r="I269" s="1851" t="s">
        <v>911</v>
      </c>
    </row>
    <row customHeight="1" ht="11.25">
      <c r="A270" s="1851" t="s">
        <v>2257</v>
      </c>
      <c r="B270" s="1851" t="s">
        <v>16</v>
      </c>
      <c r="C270" s="1851" t="s">
        <v>2520</v>
      </c>
      <c r="D270" s="1851" t="s">
        <v>2518</v>
      </c>
      <c r="E270" s="1851" t="s">
        <v>2521</v>
      </c>
      <c r="F270" s="1851" t="s">
        <v>53</v>
      </c>
      <c r="G270" s="1851" t="s">
        <v>28</v>
      </c>
      <c r="H270" s="1851" t="s">
        <v>28</v>
      </c>
      <c r="I270" s="1851" t="s">
        <v>911</v>
      </c>
    </row>
    <row customHeight="1" ht="11.25">
      <c r="A271" s="1851" t="s">
        <v>2257</v>
      </c>
      <c r="B271" s="1851" t="s">
        <v>16</v>
      </c>
      <c r="C271" s="1851" t="s">
        <v>2525</v>
      </c>
      <c r="D271" s="1851" t="s">
        <v>2526</v>
      </c>
      <c r="E271" s="1851" t="s">
        <v>2527</v>
      </c>
      <c r="F271" s="1851" t="s">
        <v>2275</v>
      </c>
      <c r="G271" s="1851" t="s">
        <v>28</v>
      </c>
      <c r="H271" s="1851" t="s">
        <v>28</v>
      </c>
      <c r="I271" s="1851" t="s">
        <v>911</v>
      </c>
    </row>
    <row customHeight="1" ht="11.25">
      <c r="A272" s="1851" t="s">
        <v>2257</v>
      </c>
      <c r="B272" s="1851" t="s">
        <v>16</v>
      </c>
      <c r="C272" s="1851" t="s">
        <v>2561</v>
      </c>
      <c r="D272" s="1851" t="s">
        <v>2562</v>
      </c>
      <c r="E272" s="1851" t="s">
        <v>2563</v>
      </c>
      <c r="F272" s="1851" t="s">
        <v>2275</v>
      </c>
      <c r="G272" s="1851" t="s">
        <v>2564</v>
      </c>
      <c r="H272" s="1851" t="s">
        <v>28</v>
      </c>
      <c r="I272" s="1851" t="s">
        <v>911</v>
      </c>
    </row>
    <row customHeight="1" ht="11.25">
      <c r="A273" s="1851" t="s">
        <v>2257</v>
      </c>
      <c r="B273" s="1851" t="s">
        <v>16</v>
      </c>
      <c r="C273" s="1851" t="s">
        <v>2572</v>
      </c>
      <c r="D273" s="1851" t="s">
        <v>2573</v>
      </c>
      <c r="E273" s="1851" t="s">
        <v>2574</v>
      </c>
      <c r="F273" s="1851" t="s">
        <v>2322</v>
      </c>
      <c r="G273" s="1851" t="s">
        <v>28</v>
      </c>
      <c r="H273" s="1851" t="s">
        <v>28</v>
      </c>
      <c r="I273" s="1851" t="s">
        <v>911</v>
      </c>
    </row>
    <row customHeight="1" ht="11.25">
      <c r="A274" s="1851" t="s">
        <v>2257</v>
      </c>
      <c r="B274" s="1851" t="s">
        <v>16</v>
      </c>
      <c r="C274" s="1851" t="s">
        <v>2584</v>
      </c>
      <c r="D274" s="1851" t="s">
        <v>2585</v>
      </c>
      <c r="E274" s="1851" t="s">
        <v>2586</v>
      </c>
      <c r="F274" s="1851" t="s">
        <v>53</v>
      </c>
      <c r="G274" s="1851" t="s">
        <v>28</v>
      </c>
      <c r="H274" s="1851" t="s">
        <v>28</v>
      </c>
      <c r="I274" s="1851" t="s">
        <v>911</v>
      </c>
    </row>
    <row customHeight="1" ht="11.25">
      <c r="A275" s="1851" t="s">
        <v>2257</v>
      </c>
      <c r="B275" s="1851" t="s">
        <v>16</v>
      </c>
      <c r="C275" s="1851" t="s">
        <v>2600</v>
      </c>
      <c r="D275" s="1851" t="s">
        <v>2601</v>
      </c>
      <c r="E275" s="1851" t="s">
        <v>2602</v>
      </c>
      <c r="F275" s="1851" t="s">
        <v>2275</v>
      </c>
      <c r="G275" s="1851" t="s">
        <v>28</v>
      </c>
      <c r="H275" s="1851" t="s">
        <v>28</v>
      </c>
      <c r="I275" s="1851" t="s">
        <v>911</v>
      </c>
    </row>
    <row customHeight="1" ht="11.25">
      <c r="A276" s="1851" t="s">
        <v>2257</v>
      </c>
      <c r="B276" s="1851" t="s">
        <v>16</v>
      </c>
      <c r="C276" s="1851" t="s">
        <v>2607</v>
      </c>
      <c r="D276" s="1851" t="s">
        <v>2608</v>
      </c>
      <c r="E276" s="1851" t="s">
        <v>2609</v>
      </c>
      <c r="F276" s="1851" t="s">
        <v>2610</v>
      </c>
      <c r="G276" s="1851" t="s">
        <v>2611</v>
      </c>
      <c r="H276" s="1851" t="s">
        <v>28</v>
      </c>
      <c r="I276" s="1851" t="s">
        <v>911</v>
      </c>
    </row>
    <row customHeight="1" ht="11.25">
      <c r="A277" s="1851" t="s">
        <v>2257</v>
      </c>
      <c r="B277" s="1851" t="s">
        <v>16</v>
      </c>
      <c r="C277" s="1851" t="s">
        <v>2618</v>
      </c>
      <c r="D277" s="1851" t="s">
        <v>2619</v>
      </c>
      <c r="E277" s="1851" t="s">
        <v>2620</v>
      </c>
      <c r="F277" s="1851" t="s">
        <v>2322</v>
      </c>
      <c r="G277" s="1851" t="s">
        <v>28</v>
      </c>
      <c r="H277" s="1851" t="s">
        <v>28</v>
      </c>
      <c r="I277" s="1851" t="s">
        <v>911</v>
      </c>
    </row>
    <row customHeight="1" ht="11.25">
      <c r="A278" s="1851" t="s">
        <v>2257</v>
      </c>
      <c r="B278" s="1851" t="s">
        <v>16</v>
      </c>
      <c r="C278" s="1851" t="s">
        <v>2718</v>
      </c>
      <c r="D278" s="1851" t="s">
        <v>2633</v>
      </c>
      <c r="E278" s="1851" t="s">
        <v>2634</v>
      </c>
      <c r="F278" s="1851" t="s">
        <v>2719</v>
      </c>
      <c r="G278" s="1851" t="s">
        <v>28</v>
      </c>
      <c r="H278" s="1851" t="s">
        <v>28</v>
      </c>
      <c r="I278" s="1851" t="s">
        <v>911</v>
      </c>
    </row>
    <row customHeight="1" ht="11.25">
      <c r="A279" s="1851" t="s">
        <v>2257</v>
      </c>
      <c r="B279" s="1851" t="s">
        <v>16</v>
      </c>
      <c r="C279" s="1851" t="s">
        <v>2632</v>
      </c>
      <c r="D279" s="1851" t="s">
        <v>2633</v>
      </c>
      <c r="E279" s="1851" t="s">
        <v>2634</v>
      </c>
      <c r="F279" s="1851" t="s">
        <v>2635</v>
      </c>
      <c r="G279" s="1851" t="s">
        <v>2636</v>
      </c>
      <c r="H279" s="1851" t="s">
        <v>28</v>
      </c>
      <c r="I279" s="1851" t="s">
        <v>911</v>
      </c>
    </row>
    <row customHeight="1" ht="11.25">
      <c r="A280" s="1851" t="s">
        <v>2257</v>
      </c>
      <c r="B280" s="1851" t="s">
        <v>16</v>
      </c>
      <c r="C280" s="1851" t="s">
        <v>2637</v>
      </c>
      <c r="D280" s="1851" t="s">
        <v>2638</v>
      </c>
      <c r="E280" s="1851" t="s">
        <v>2639</v>
      </c>
      <c r="F280" s="1851" t="s">
        <v>53</v>
      </c>
      <c r="G280" s="1851" t="s">
        <v>28</v>
      </c>
      <c r="H280" s="1851" t="s">
        <v>28</v>
      </c>
      <c r="I280" s="1851" t="s">
        <v>911</v>
      </c>
    </row>
    <row customHeight="1" ht="11.25">
      <c r="A281" s="1851" t="s">
        <v>2257</v>
      </c>
      <c r="B281" s="1851" t="s">
        <v>16</v>
      </c>
      <c r="C281" s="1851" t="s">
        <v>28</v>
      </c>
      <c r="D281" s="1851" t="s">
        <v>2640</v>
      </c>
      <c r="E281" s="1851" t="s">
        <v>2641</v>
      </c>
      <c r="F281" s="1851" t="s">
        <v>53</v>
      </c>
      <c r="G281" s="1851" t="s">
        <v>28</v>
      </c>
      <c r="H281" s="1851" t="s">
        <v>28</v>
      </c>
      <c r="I281" s="1851" t="s">
        <v>911</v>
      </c>
    </row>
    <row customHeight="1" ht="11.25">
      <c r="A282" s="1851" t="s">
        <v>2257</v>
      </c>
      <c r="B282" s="1851" t="s">
        <v>16</v>
      </c>
      <c r="C282" s="1851" t="s">
        <v>2642</v>
      </c>
      <c r="D282" s="1851" t="s">
        <v>2643</v>
      </c>
      <c r="E282" s="1851" t="s">
        <v>2644</v>
      </c>
      <c r="F282" s="1851" t="s">
        <v>2645</v>
      </c>
      <c r="G282" s="1851" t="s">
        <v>28</v>
      </c>
      <c r="H282" s="1851" t="s">
        <v>28</v>
      </c>
      <c r="I282" s="1851" t="s">
        <v>911</v>
      </c>
    </row>
    <row customHeight="1" ht="11.25">
      <c r="A283" s="1851" t="s">
        <v>2257</v>
      </c>
      <c r="B283" s="1851" t="s">
        <v>16</v>
      </c>
      <c r="C283" s="1851" t="s">
        <v>2646</v>
      </c>
      <c r="D283" s="1851" t="s">
        <v>2647</v>
      </c>
      <c r="E283" s="1851" t="s">
        <v>2648</v>
      </c>
      <c r="F283" s="1851" t="s">
        <v>2322</v>
      </c>
      <c r="G283" s="1851" t="s">
        <v>28</v>
      </c>
      <c r="H283" s="1851" t="s">
        <v>28</v>
      </c>
      <c r="I283" s="1851" t="s">
        <v>911</v>
      </c>
    </row>
    <row customHeight="1" ht="11.25">
      <c r="A284" s="1851" t="s">
        <v>2257</v>
      </c>
      <c r="B284" s="1851" t="s">
        <v>16</v>
      </c>
      <c r="C284" s="1851" t="s">
        <v>2653</v>
      </c>
      <c r="D284" s="1851" t="s">
        <v>2654</v>
      </c>
      <c r="E284" s="1851" t="s">
        <v>2655</v>
      </c>
      <c r="F284" s="1851" t="s">
        <v>2656</v>
      </c>
      <c r="G284" s="1851" t="s">
        <v>28</v>
      </c>
      <c r="H284" s="1851" t="s">
        <v>28</v>
      </c>
      <c r="I284" s="1851" t="s">
        <v>911</v>
      </c>
    </row>
    <row customHeight="1" ht="11.25">
      <c r="A285" s="1851" t="s">
        <v>2257</v>
      </c>
      <c r="B285" s="1851" t="s">
        <v>16</v>
      </c>
      <c r="C285" s="1851" t="s">
        <v>2661</v>
      </c>
      <c r="D285" s="1851" t="s">
        <v>2662</v>
      </c>
      <c r="E285" s="1851" t="s">
        <v>2655</v>
      </c>
      <c r="F285" s="1851" t="s">
        <v>2660</v>
      </c>
      <c r="G285" s="1851" t="s">
        <v>28</v>
      </c>
      <c r="H285" s="1851" t="s">
        <v>28</v>
      </c>
      <c r="I285" s="1851" t="s">
        <v>911</v>
      </c>
    </row>
    <row customHeight="1" ht="11.25">
      <c r="A286" s="1851" t="s">
        <v>2257</v>
      </c>
      <c r="B286" s="1851" t="s">
        <v>16</v>
      </c>
      <c r="C286" s="1851" t="s">
        <v>2726</v>
      </c>
      <c r="D286" s="1851" t="s">
        <v>2727</v>
      </c>
      <c r="E286" s="1851" t="s">
        <v>2655</v>
      </c>
      <c r="F286" s="1851" t="s">
        <v>2728</v>
      </c>
      <c r="G286" s="1851" t="s">
        <v>28</v>
      </c>
      <c r="H286" s="1851" t="s">
        <v>28</v>
      </c>
      <c r="I286" s="1851" t="s">
        <v>911</v>
      </c>
    </row>
    <row customHeight="1" ht="11.25">
      <c r="A287" s="1851" t="s">
        <v>2257</v>
      </c>
      <c r="B287" s="1851" t="s">
        <v>16</v>
      </c>
      <c r="C287" s="1851" t="s">
        <v>2663</v>
      </c>
      <c r="D287" s="1851" t="s">
        <v>2664</v>
      </c>
      <c r="E287" s="1851" t="s">
        <v>2665</v>
      </c>
      <c r="F287" s="1851" t="s">
        <v>53</v>
      </c>
      <c r="G287" s="1851" t="s">
        <v>28</v>
      </c>
      <c r="H287" s="1851" t="s">
        <v>28</v>
      </c>
      <c r="I287" s="1851" t="s">
        <v>911</v>
      </c>
    </row>
    <row customHeight="1" ht="11.25">
      <c r="A288" s="1851" t="s">
        <v>2257</v>
      </c>
      <c r="B288" s="1851" t="s">
        <v>16</v>
      </c>
      <c r="C288" s="1851" t="s">
        <v>2666</v>
      </c>
      <c r="D288" s="1851" t="s">
        <v>2667</v>
      </c>
      <c r="E288" s="1851" t="s">
        <v>2668</v>
      </c>
      <c r="F288" s="1851" t="s">
        <v>2669</v>
      </c>
      <c r="G288" s="1851" t="s">
        <v>28</v>
      </c>
      <c r="H288" s="1851" t="s">
        <v>28</v>
      </c>
      <c r="I288" s="1851" t="s">
        <v>911</v>
      </c>
    </row>
    <row customHeight="1" ht="11.25">
      <c r="A289" s="1851" t="s">
        <v>2257</v>
      </c>
      <c r="B289" s="1851" t="s">
        <v>16</v>
      </c>
      <c r="C289" s="1851" t="s">
        <v>2677</v>
      </c>
      <c r="D289" s="1851" t="s">
        <v>2678</v>
      </c>
      <c r="E289" s="1851" t="s">
        <v>2668</v>
      </c>
      <c r="F289" s="1851" t="s">
        <v>2679</v>
      </c>
      <c r="G289" s="1851" t="s">
        <v>28</v>
      </c>
      <c r="H289" s="1851" t="s">
        <v>28</v>
      </c>
      <c r="I289" s="1851" t="s">
        <v>911</v>
      </c>
    </row>
    <row customHeight="1" ht="11.25">
      <c r="A290" s="1851" t="s">
        <v>2257</v>
      </c>
      <c r="B290" s="1851" t="s">
        <v>16</v>
      </c>
      <c r="C290" s="1851" t="s">
        <v>2680</v>
      </c>
      <c r="D290" s="1851" t="s">
        <v>2681</v>
      </c>
      <c r="E290" s="1851" t="s">
        <v>2682</v>
      </c>
      <c r="F290" s="1851" t="s">
        <v>2338</v>
      </c>
      <c r="G290" s="1851" t="s">
        <v>28</v>
      </c>
      <c r="H290" s="1851" t="s">
        <v>28</v>
      </c>
      <c r="I290" s="1851" t="s">
        <v>911</v>
      </c>
    </row>
    <row customHeight="1" ht="11.25">
      <c r="A291" s="1851" t="s">
        <v>2257</v>
      </c>
      <c r="B291" s="1851" t="s">
        <v>16</v>
      </c>
      <c r="C291" s="1851" t="s">
        <v>28</v>
      </c>
      <c r="D291" s="1851" t="s">
        <v>2339</v>
      </c>
      <c r="E291" s="1851" t="s">
        <v>2340</v>
      </c>
      <c r="F291" s="1851" t="s">
        <v>53</v>
      </c>
      <c r="G291" s="1851" t="s">
        <v>28</v>
      </c>
      <c r="H291" s="1851" t="s">
        <v>28</v>
      </c>
      <c r="I291" s="1851" t="s">
        <v>1630</v>
      </c>
    </row>
    <row customHeight="1" ht="11.25">
      <c r="A292" s="1851" t="s">
        <v>2257</v>
      </c>
      <c r="B292" s="1851" t="s">
        <v>16</v>
      </c>
      <c r="C292" s="1851" t="s">
        <v>2347</v>
      </c>
      <c r="D292" s="1851" t="s">
        <v>2348</v>
      </c>
      <c r="E292" s="1851" t="s">
        <v>2349</v>
      </c>
      <c r="F292" s="1851" t="s">
        <v>580</v>
      </c>
      <c r="G292" s="1851" t="s">
        <v>28</v>
      </c>
      <c r="H292" s="1851" t="s">
        <v>28</v>
      </c>
      <c r="I292" s="1851" t="s">
        <v>1630</v>
      </c>
    </row>
    <row customHeight="1" ht="11.25">
      <c r="A293" s="1851" t="s">
        <v>2257</v>
      </c>
      <c r="B293" s="1851" t="s">
        <v>16</v>
      </c>
      <c r="C293" s="1851" t="s">
        <v>2729</v>
      </c>
      <c r="D293" s="1851" t="s">
        <v>2730</v>
      </c>
      <c r="E293" s="1851" t="s">
        <v>2731</v>
      </c>
      <c r="F293" s="1851" t="s">
        <v>580</v>
      </c>
      <c r="G293" s="1851" t="s">
        <v>28</v>
      </c>
      <c r="H293" s="1851" t="s">
        <v>28</v>
      </c>
      <c r="I293" s="1851" t="s">
        <v>1630</v>
      </c>
    </row>
    <row customHeight="1" ht="11.25">
      <c r="A294" s="1851" t="s">
        <v>2257</v>
      </c>
      <c r="B294" s="1851" t="s">
        <v>16</v>
      </c>
      <c r="C294" s="1851" t="s">
        <v>2363</v>
      </c>
      <c r="D294" s="1851" t="s">
        <v>2364</v>
      </c>
      <c r="E294" s="1851" t="s">
        <v>2365</v>
      </c>
      <c r="F294" s="1851" t="s">
        <v>2326</v>
      </c>
      <c r="G294" s="1851" t="s">
        <v>28</v>
      </c>
      <c r="H294" s="1851" t="s">
        <v>28</v>
      </c>
      <c r="I294" s="1851" t="s">
        <v>1630</v>
      </c>
    </row>
    <row customHeight="1" ht="11.25">
      <c r="A295" s="1851" t="s">
        <v>2257</v>
      </c>
      <c r="B295" s="1851" t="s">
        <v>16</v>
      </c>
      <c r="C295" s="1851" t="s">
        <v>2372</v>
      </c>
      <c r="D295" s="1851" t="s">
        <v>2373</v>
      </c>
      <c r="E295" s="1851" t="s">
        <v>2374</v>
      </c>
      <c r="F295" s="1851" t="s">
        <v>2275</v>
      </c>
      <c r="G295" s="1851" t="s">
        <v>28</v>
      </c>
      <c r="H295" s="1851" t="s">
        <v>28</v>
      </c>
      <c r="I295" s="1851" t="s">
        <v>1630</v>
      </c>
    </row>
    <row customHeight="1" ht="11.25">
      <c r="A296" s="1851" t="s">
        <v>2257</v>
      </c>
      <c r="B296" s="1851" t="s">
        <v>16</v>
      </c>
      <c r="C296" s="1851" t="s">
        <v>2379</v>
      </c>
      <c r="D296" s="1851" t="s">
        <v>2380</v>
      </c>
      <c r="E296" s="1851" t="s">
        <v>2381</v>
      </c>
      <c r="F296" s="1851" t="s">
        <v>2326</v>
      </c>
      <c r="G296" s="1851" t="s">
        <v>28</v>
      </c>
      <c r="H296" s="1851" t="s">
        <v>28</v>
      </c>
      <c r="I296" s="1851" t="s">
        <v>1630</v>
      </c>
    </row>
    <row customHeight="1" ht="11.25">
      <c r="A297" s="1851" t="s">
        <v>2257</v>
      </c>
      <c r="B297" s="1851" t="s">
        <v>16</v>
      </c>
      <c r="C297" s="1851" t="s">
        <v>2396</v>
      </c>
      <c r="D297" s="1851" t="s">
        <v>2397</v>
      </c>
      <c r="E297" s="1851" t="s">
        <v>2398</v>
      </c>
      <c r="F297" s="1851" t="s">
        <v>2356</v>
      </c>
      <c r="G297" s="1851" t="s">
        <v>28</v>
      </c>
      <c r="H297" s="1851" t="s">
        <v>28</v>
      </c>
      <c r="I297" s="1851" t="s">
        <v>1630</v>
      </c>
    </row>
    <row customHeight="1" ht="11.25">
      <c r="A298" s="1851" t="s">
        <v>2257</v>
      </c>
      <c r="B298" s="1851" t="s">
        <v>16</v>
      </c>
      <c r="C298" s="1851" t="s">
        <v>2414</v>
      </c>
      <c r="D298" s="1851" t="s">
        <v>2415</v>
      </c>
      <c r="E298" s="1851" t="s">
        <v>2416</v>
      </c>
      <c r="F298" s="1851" t="s">
        <v>2322</v>
      </c>
      <c r="G298" s="1851" t="s">
        <v>28</v>
      </c>
      <c r="H298" s="1851" t="s">
        <v>28</v>
      </c>
      <c r="I298" s="1851" t="s">
        <v>1630</v>
      </c>
    </row>
    <row customHeight="1" ht="11.25">
      <c r="A299" s="1851" t="s">
        <v>2257</v>
      </c>
      <c r="B299" s="1851" t="s">
        <v>16</v>
      </c>
      <c r="C299" s="1851" t="s">
        <v>2732</v>
      </c>
      <c r="D299" s="1851" t="s">
        <v>2733</v>
      </c>
      <c r="E299" s="1851" t="s">
        <v>2734</v>
      </c>
      <c r="F299" s="1851" t="s">
        <v>53</v>
      </c>
      <c r="G299" s="1851" t="s">
        <v>28</v>
      </c>
      <c r="H299" s="1851" t="s">
        <v>28</v>
      </c>
      <c r="I299" s="1851" t="s">
        <v>1630</v>
      </c>
    </row>
    <row customHeight="1" ht="11.25">
      <c r="A300" s="1851" t="s">
        <v>2257</v>
      </c>
      <c r="B300" s="1851" t="s">
        <v>16</v>
      </c>
      <c r="C300" s="1851" t="s">
        <v>2699</v>
      </c>
      <c r="D300" s="1851" t="s">
        <v>2700</v>
      </c>
      <c r="E300" s="1851" t="s">
        <v>2701</v>
      </c>
      <c r="F300" s="1851" t="s">
        <v>2338</v>
      </c>
      <c r="G300" s="1851" t="s">
        <v>2702</v>
      </c>
      <c r="H300" s="1851" t="s">
        <v>28</v>
      </c>
      <c r="I300" s="1851" t="s">
        <v>1630</v>
      </c>
    </row>
    <row customHeight="1" ht="11.25">
      <c r="A301" s="1851" t="s">
        <v>2257</v>
      </c>
      <c r="B301" s="1851" t="s">
        <v>16</v>
      </c>
      <c r="C301" s="1851" t="s">
        <v>2735</v>
      </c>
      <c r="D301" s="1851" t="s">
        <v>2736</v>
      </c>
      <c r="E301" s="1851" t="s">
        <v>2737</v>
      </c>
      <c r="F301" s="1851" t="s">
        <v>53</v>
      </c>
      <c r="G301" s="1851" t="s">
        <v>28</v>
      </c>
      <c r="H301" s="1851" t="s">
        <v>28</v>
      </c>
      <c r="I301" s="1851" t="s">
        <v>1630</v>
      </c>
    </row>
    <row customHeight="1" ht="11.25">
      <c r="A302" s="1851" t="s">
        <v>2257</v>
      </c>
      <c r="B302" s="1851" t="s">
        <v>16</v>
      </c>
      <c r="C302" s="1851" t="s">
        <v>2738</v>
      </c>
      <c r="D302" s="1851" t="s">
        <v>2739</v>
      </c>
      <c r="E302" s="1851" t="s">
        <v>2740</v>
      </c>
      <c r="F302" s="1851" t="s">
        <v>53</v>
      </c>
      <c r="G302" s="1851" t="s">
        <v>28</v>
      </c>
      <c r="H302" s="1851" t="s">
        <v>28</v>
      </c>
      <c r="I302" s="1851" t="s">
        <v>1630</v>
      </c>
    </row>
    <row customHeight="1" ht="11.25">
      <c r="A303" s="1851" t="s">
        <v>2257</v>
      </c>
      <c r="B303" s="1851" t="s">
        <v>16</v>
      </c>
      <c r="C303" s="1851" t="s">
        <v>2741</v>
      </c>
      <c r="D303" s="1851" t="s">
        <v>2742</v>
      </c>
      <c r="E303" s="1851" t="s">
        <v>2743</v>
      </c>
      <c r="F303" s="1851" t="s">
        <v>2744</v>
      </c>
      <c r="G303" s="1851" t="s">
        <v>28</v>
      </c>
      <c r="H303" s="1851" t="s">
        <v>28</v>
      </c>
      <c r="I303" s="1851" t="s">
        <v>1630</v>
      </c>
    </row>
    <row customHeight="1" ht="11.25">
      <c r="A304" s="1851" t="s">
        <v>2257</v>
      </c>
      <c r="B304" s="1851" t="s">
        <v>16</v>
      </c>
      <c r="C304" s="1851" t="s">
        <v>2745</v>
      </c>
      <c r="D304" s="1851" t="s">
        <v>2746</v>
      </c>
      <c r="E304" s="1851" t="s">
        <v>2747</v>
      </c>
      <c r="F304" s="1851" t="s">
        <v>53</v>
      </c>
      <c r="G304" s="1851" t="s">
        <v>28</v>
      </c>
      <c r="H304" s="1851" t="s">
        <v>28</v>
      </c>
      <c r="I304" s="1851" t="s">
        <v>1630</v>
      </c>
    </row>
    <row customHeight="1" ht="11.25">
      <c r="A305" s="1851" t="s">
        <v>2257</v>
      </c>
      <c r="B305" s="1851" t="s">
        <v>16</v>
      </c>
      <c r="C305" s="1851" t="s">
        <v>2748</v>
      </c>
      <c r="D305" s="1851" t="s">
        <v>2749</v>
      </c>
      <c r="E305" s="1851" t="s">
        <v>2750</v>
      </c>
      <c r="F305" s="1851" t="s">
        <v>53</v>
      </c>
      <c r="G305" s="1851" t="s">
        <v>28</v>
      </c>
      <c r="H305" s="1851" t="s">
        <v>28</v>
      </c>
      <c r="I305" s="1851" t="s">
        <v>1630</v>
      </c>
    </row>
    <row customHeight="1" ht="11.25">
      <c r="A306" s="1851" t="s">
        <v>2257</v>
      </c>
      <c r="B306" s="1851" t="s">
        <v>16</v>
      </c>
      <c r="C306" s="1851" t="s">
        <v>2751</v>
      </c>
      <c r="D306" s="1851" t="s">
        <v>2752</v>
      </c>
      <c r="E306" s="1851" t="s">
        <v>2753</v>
      </c>
      <c r="F306" s="1851" t="s">
        <v>2326</v>
      </c>
      <c r="G306" s="1851" t="s">
        <v>28</v>
      </c>
      <c r="H306" s="1851" t="s">
        <v>28</v>
      </c>
      <c r="I306" s="1851" t="s">
        <v>1630</v>
      </c>
    </row>
    <row customHeight="1" ht="11.25">
      <c r="A307" s="1851" t="s">
        <v>2257</v>
      </c>
      <c r="B307" s="1851" t="s">
        <v>16</v>
      </c>
      <c r="C307" s="1851" t="s">
        <v>2754</v>
      </c>
      <c r="D307" s="1851" t="s">
        <v>2755</v>
      </c>
      <c r="E307" s="1851" t="s">
        <v>2756</v>
      </c>
      <c r="F307" s="1851" t="s">
        <v>2757</v>
      </c>
      <c r="G307" s="1851" t="s">
        <v>28</v>
      </c>
      <c r="H307" s="1851" t="s">
        <v>28</v>
      </c>
      <c r="I307" s="1851" t="s">
        <v>1630</v>
      </c>
    </row>
    <row customHeight="1" ht="11.25">
      <c r="A308" s="1851" t="s">
        <v>2257</v>
      </c>
      <c r="B308" s="1851" t="s">
        <v>16</v>
      </c>
      <c r="C308" s="1851" t="s">
        <v>2758</v>
      </c>
      <c r="D308" s="1851" t="s">
        <v>2759</v>
      </c>
      <c r="E308" s="1851" t="s">
        <v>2760</v>
      </c>
      <c r="F308" s="1851" t="s">
        <v>53</v>
      </c>
      <c r="G308" s="1851" t="s">
        <v>28</v>
      </c>
      <c r="H308" s="1851" t="s">
        <v>28</v>
      </c>
      <c r="I308" s="1851" t="s">
        <v>1630</v>
      </c>
    </row>
    <row customHeight="1" ht="11.25">
      <c r="A309" s="1851" t="s">
        <v>2257</v>
      </c>
      <c r="B309" s="1851" t="s">
        <v>16</v>
      </c>
      <c r="C309" s="1851" t="s">
        <v>2761</v>
      </c>
      <c r="D309" s="1851" t="s">
        <v>2762</v>
      </c>
      <c r="E309" s="1851" t="s">
        <v>2763</v>
      </c>
      <c r="F309" s="1851" t="s">
        <v>53</v>
      </c>
      <c r="G309" s="1851" t="s">
        <v>28</v>
      </c>
      <c r="H309" s="1851" t="s">
        <v>28</v>
      </c>
      <c r="I309" s="1851" t="s">
        <v>1630</v>
      </c>
    </row>
    <row customHeight="1" ht="11.25">
      <c r="A310" s="1851" t="s">
        <v>2257</v>
      </c>
      <c r="B310" s="1851" t="s">
        <v>16</v>
      </c>
      <c r="C310" s="1851" t="s">
        <v>2764</v>
      </c>
      <c r="D310" s="1851" t="s">
        <v>2765</v>
      </c>
      <c r="E310" s="1851" t="s">
        <v>2766</v>
      </c>
      <c r="F310" s="1851" t="s">
        <v>2326</v>
      </c>
      <c r="G310" s="1851" t="s">
        <v>28</v>
      </c>
      <c r="H310" s="1851" t="s">
        <v>28</v>
      </c>
      <c r="I310" s="1851" t="s">
        <v>1630</v>
      </c>
    </row>
    <row customHeight="1" ht="11.25">
      <c r="A311" s="1851" t="s">
        <v>2257</v>
      </c>
      <c r="B311" s="1851" t="s">
        <v>16</v>
      </c>
      <c r="C311" s="1851" t="s">
        <v>2767</v>
      </c>
      <c r="D311" s="1851" t="s">
        <v>2768</v>
      </c>
      <c r="E311" s="1851" t="s">
        <v>2769</v>
      </c>
      <c r="F311" s="1851" t="s">
        <v>53</v>
      </c>
      <c r="G311" s="1851" t="s">
        <v>28</v>
      </c>
      <c r="H311" s="1851" t="s">
        <v>28</v>
      </c>
      <c r="I311" s="1851" t="s">
        <v>1630</v>
      </c>
    </row>
    <row customHeight="1" ht="11.25">
      <c r="A312" s="1851" t="s">
        <v>2257</v>
      </c>
      <c r="B312" s="1851" t="s">
        <v>16</v>
      </c>
      <c r="C312" s="1851" t="s">
        <v>2612</v>
      </c>
      <c r="D312" s="1851" t="s">
        <v>2613</v>
      </c>
      <c r="E312" s="1851" t="s">
        <v>2614</v>
      </c>
      <c r="F312" s="1851" t="s">
        <v>2322</v>
      </c>
      <c r="G312" s="1851" t="s">
        <v>28</v>
      </c>
      <c r="H312" s="1851" t="s">
        <v>28</v>
      </c>
      <c r="I312" s="1851" t="s">
        <v>1630</v>
      </c>
    </row>
    <row customHeight="1" ht="11.25">
      <c r="A313" s="1851" t="s">
        <v>2257</v>
      </c>
      <c r="B313" s="1851" t="s">
        <v>16</v>
      </c>
      <c r="C313" s="1851" t="s">
        <v>2618</v>
      </c>
      <c r="D313" s="1851" t="s">
        <v>2619</v>
      </c>
      <c r="E313" s="1851" t="s">
        <v>2620</v>
      </c>
      <c r="F313" s="1851" t="s">
        <v>2322</v>
      </c>
      <c r="G313" s="1851" t="s">
        <v>28</v>
      </c>
      <c r="H313" s="1851" t="s">
        <v>28</v>
      </c>
      <c r="I313" s="1851" t="s">
        <v>1630</v>
      </c>
    </row>
    <row customHeight="1" ht="11.25">
      <c r="A314" s="1851" t="s">
        <v>2257</v>
      </c>
      <c r="B314" s="1851" t="s">
        <v>16</v>
      </c>
      <c r="C314" s="1851" t="s">
        <v>28</v>
      </c>
      <c r="D314" s="1851" t="s">
        <v>2640</v>
      </c>
      <c r="E314" s="1851" t="s">
        <v>2641</v>
      </c>
      <c r="F314" s="1851" t="s">
        <v>53</v>
      </c>
      <c r="G314" s="1851" t="s">
        <v>28</v>
      </c>
      <c r="H314" s="1851" t="s">
        <v>28</v>
      </c>
      <c r="I314" s="1851" t="s">
        <v>1630</v>
      </c>
    </row>
    <row customHeight="1" ht="11.25">
      <c r="A315" s="1851" t="s">
        <v>2257</v>
      </c>
      <c r="B315" s="1851" t="s">
        <v>16</v>
      </c>
      <c r="C315" s="1851" t="s">
        <v>2646</v>
      </c>
      <c r="D315" s="1851" t="s">
        <v>2647</v>
      </c>
      <c r="E315" s="1851" t="s">
        <v>2648</v>
      </c>
      <c r="F315" s="1851" t="s">
        <v>2322</v>
      </c>
      <c r="G315" s="1851" t="s">
        <v>28</v>
      </c>
      <c r="H315" s="1851" t="s">
        <v>28</v>
      </c>
      <c r="I315" s="1851" t="s">
        <v>1630</v>
      </c>
    </row>
    <row customHeight="1" ht="11.25">
      <c r="A316" s="1851" t="s">
        <v>2257</v>
      </c>
      <c r="B316" s="1851" t="s">
        <v>16</v>
      </c>
      <c r="C316" s="1851" t="s">
        <v>2680</v>
      </c>
      <c r="D316" s="1851" t="s">
        <v>2681</v>
      </c>
      <c r="E316" s="1851" t="s">
        <v>2682</v>
      </c>
      <c r="F316" s="1851" t="s">
        <v>2338</v>
      </c>
      <c r="G316" s="1851" t="s">
        <v>28</v>
      </c>
      <c r="H316" s="1851" t="s">
        <v>28</v>
      </c>
      <c r="I316" s="1851" t="s">
        <v>1630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75DFB1-18CF-446A-F492-0.DAB2C40A}" mc:Ignorable="x14ac xr xr2 xr3">
  <sheetPr>
    <tabColor rgb="FFFFCC99"/>
  </sheetPr>
  <dimension ref="A1:G303"/>
  <sheetViews>
    <sheetView topLeftCell="A1" showGridLines="0" workbookViewId="0">
      <selection activeCell="A1" sqref="A1"/>
    </sheetView>
  </sheetViews>
  <sheetFormatPr customHeight="1" defaultRowHeight="11.25"/>
  <cols>
    <col min="1" max="1" style="1851" width="9.140625"/>
  </cols>
  <sheetData>
    <row customHeight="1" ht="11.25">
      <c r="A1" s="374" t="s">
        <v>2770</v>
      </c>
      <c r="B1" s="65" t="s">
        <v>2771</v>
      </c>
      <c r="C1" s="65" t="s">
        <v>2772</v>
      </c>
      <c r="D1" s="65" t="s">
        <v>2773</v>
      </c>
      <c r="E1" s="61" t="s">
        <v>2774</v>
      </c>
      <c r="F1" s="61" t="s">
        <v>2775</v>
      </c>
      <c r="G1" s="61" t="s">
        <v>2776</v>
      </c>
    </row>
    <row customHeight="1" ht="11.25">
      <c r="A2" s="374" t="s">
        <v>16</v>
      </c>
      <c r="B2" s="0" t="s">
        <v>2777</v>
      </c>
      <c r="C2" s="0" t="s">
        <v>2778</v>
      </c>
      <c r="D2" s="0" t="s">
        <v>2777</v>
      </c>
      <c r="E2" s="0" t="s">
        <v>2778</v>
      </c>
      <c r="F2" s="0" t="s">
        <v>2779</v>
      </c>
      <c r="G2" s="0" t="s">
        <v>111</v>
      </c>
    </row>
    <row customHeight="1" ht="11.25">
      <c r="A3" s="374" t="s">
        <v>16</v>
      </c>
      <c r="B3" s="0" t="s">
        <v>2777</v>
      </c>
      <c r="C3" s="0" t="s">
        <v>2778</v>
      </c>
      <c r="D3" s="0" t="s">
        <v>2780</v>
      </c>
      <c r="E3" s="0" t="s">
        <v>2781</v>
      </c>
      <c r="F3" s="0" t="s">
        <v>2782</v>
      </c>
      <c r="G3" s="0" t="s">
        <v>112</v>
      </c>
    </row>
    <row customHeight="1" ht="11.25">
      <c r="A4" s="374" t="s">
        <v>16</v>
      </c>
      <c r="B4" s="0" t="s">
        <v>2777</v>
      </c>
      <c r="C4" s="0" t="s">
        <v>2778</v>
      </c>
      <c r="D4" s="0" t="s">
        <v>2783</v>
      </c>
      <c r="E4" s="0" t="s">
        <v>2784</v>
      </c>
      <c r="F4" s="0" t="s">
        <v>2782</v>
      </c>
      <c r="G4" s="0" t="s">
        <v>92</v>
      </c>
    </row>
    <row customHeight="1" ht="11.25">
      <c r="A5" s="374" t="s">
        <v>16</v>
      </c>
      <c r="B5" s="0" t="s">
        <v>2777</v>
      </c>
      <c r="C5" s="0" t="s">
        <v>2778</v>
      </c>
      <c r="D5" s="0" t="s">
        <v>2785</v>
      </c>
      <c r="E5" s="0" t="s">
        <v>2786</v>
      </c>
      <c r="F5" s="0" t="s">
        <v>2782</v>
      </c>
      <c r="G5" s="0" t="s">
        <v>93</v>
      </c>
    </row>
    <row customHeight="1" ht="11.25">
      <c r="A6" s="374" t="s">
        <v>16</v>
      </c>
      <c r="B6" s="0" t="s">
        <v>2777</v>
      </c>
      <c r="C6" s="0" t="s">
        <v>2778</v>
      </c>
      <c r="D6" s="0" t="s">
        <v>2787</v>
      </c>
      <c r="E6" s="0" t="s">
        <v>2788</v>
      </c>
      <c r="F6" s="0" t="s">
        <v>2782</v>
      </c>
      <c r="G6" s="0" t="s">
        <v>113</v>
      </c>
    </row>
    <row customHeight="1" ht="11.25">
      <c r="A7" s="374" t="s">
        <v>16</v>
      </c>
      <c r="B7" s="0" t="s">
        <v>2777</v>
      </c>
      <c r="C7" s="0" t="s">
        <v>2778</v>
      </c>
      <c r="D7" s="0" t="s">
        <v>2789</v>
      </c>
      <c r="E7" s="0" t="s">
        <v>2790</v>
      </c>
      <c r="F7" s="0" t="s">
        <v>2782</v>
      </c>
      <c r="G7" s="0" t="s">
        <v>94</v>
      </c>
    </row>
    <row customHeight="1" ht="11.25">
      <c r="A8" s="374" t="s">
        <v>16</v>
      </c>
      <c r="B8" s="0" t="s">
        <v>2777</v>
      </c>
      <c r="C8" s="0" t="s">
        <v>2778</v>
      </c>
      <c r="D8" s="0" t="s">
        <v>2791</v>
      </c>
      <c r="E8" s="0" t="s">
        <v>2792</v>
      </c>
      <c r="F8" s="0" t="s">
        <v>2782</v>
      </c>
      <c r="G8" s="0" t="s">
        <v>95</v>
      </c>
    </row>
    <row customHeight="1" ht="11.25">
      <c r="A9" s="374" t="s">
        <v>16</v>
      </c>
      <c r="B9" s="0" t="s">
        <v>2777</v>
      </c>
      <c r="C9" s="0" t="s">
        <v>2778</v>
      </c>
      <c r="D9" s="0" t="s">
        <v>2793</v>
      </c>
      <c r="E9" s="0" t="s">
        <v>2794</v>
      </c>
      <c r="F9" s="0" t="s">
        <v>2782</v>
      </c>
      <c r="G9" s="0" t="s">
        <v>114</v>
      </c>
    </row>
    <row customHeight="1" ht="11.25">
      <c r="A10" s="374" t="s">
        <v>16</v>
      </c>
      <c r="B10" s="0" t="s">
        <v>2777</v>
      </c>
      <c r="C10" s="0" t="s">
        <v>2778</v>
      </c>
      <c r="D10" s="0" t="s">
        <v>2795</v>
      </c>
      <c r="E10" s="0" t="s">
        <v>2796</v>
      </c>
      <c r="F10" s="0" t="s">
        <v>2782</v>
      </c>
      <c r="G10" s="0" t="s">
        <v>150</v>
      </c>
    </row>
    <row customHeight="1" ht="11.25">
      <c r="A11" s="374" t="s">
        <v>16</v>
      </c>
      <c r="B11" s="0" t="s">
        <v>2777</v>
      </c>
      <c r="C11" s="0" t="s">
        <v>2778</v>
      </c>
      <c r="D11" s="0" t="s">
        <v>2797</v>
      </c>
      <c r="E11" s="0" t="s">
        <v>2798</v>
      </c>
      <c r="F11" s="0" t="s">
        <v>2782</v>
      </c>
      <c r="G11" s="0" t="s">
        <v>151</v>
      </c>
    </row>
    <row customHeight="1" ht="11.25">
      <c r="A12" s="374" t="s">
        <v>16</v>
      </c>
      <c r="B12" s="0" t="s">
        <v>2777</v>
      </c>
      <c r="C12" s="0" t="s">
        <v>2778</v>
      </c>
      <c r="D12" s="0" t="s">
        <v>2799</v>
      </c>
      <c r="E12" s="0" t="s">
        <v>2800</v>
      </c>
      <c r="F12" s="0" t="s">
        <v>2782</v>
      </c>
      <c r="G12" s="0" t="s">
        <v>152</v>
      </c>
    </row>
    <row customHeight="1" ht="11.25">
      <c r="A13" s="374" t="s">
        <v>16</v>
      </c>
      <c r="B13" s="0" t="s">
        <v>2777</v>
      </c>
      <c r="C13" s="0" t="s">
        <v>2778</v>
      </c>
      <c r="D13" s="0" t="s">
        <v>2801</v>
      </c>
      <c r="E13" s="0" t="s">
        <v>2802</v>
      </c>
      <c r="F13" s="0" t="s">
        <v>2782</v>
      </c>
      <c r="G13" s="0" t="s">
        <v>153</v>
      </c>
    </row>
    <row customHeight="1" ht="11.25">
      <c r="A14" s="374" t="s">
        <v>16</v>
      </c>
      <c r="B14" s="0" t="s">
        <v>2803</v>
      </c>
      <c r="C14" s="0" t="s">
        <v>2804</v>
      </c>
      <c r="D14" s="0" t="s">
        <v>2803</v>
      </c>
      <c r="E14" s="0" t="s">
        <v>2804</v>
      </c>
      <c r="F14" s="0" t="s">
        <v>2779</v>
      </c>
      <c r="G14" s="0" t="s">
        <v>154</v>
      </c>
    </row>
    <row customHeight="1" ht="11.25">
      <c r="A15" s="374" t="s">
        <v>16</v>
      </c>
      <c r="B15" s="0" t="s">
        <v>2803</v>
      </c>
      <c r="C15" s="0" t="s">
        <v>2804</v>
      </c>
      <c r="D15" s="0" t="s">
        <v>2805</v>
      </c>
      <c r="E15" s="0" t="s">
        <v>2806</v>
      </c>
      <c r="F15" s="0" t="s">
        <v>2782</v>
      </c>
      <c r="G15" s="0" t="s">
        <v>155</v>
      </c>
    </row>
    <row customHeight="1" ht="11.25">
      <c r="A16" s="374" t="s">
        <v>16</v>
      </c>
      <c r="B16" s="0" t="s">
        <v>2803</v>
      </c>
      <c r="C16" s="0" t="s">
        <v>2804</v>
      </c>
      <c r="D16" s="0" t="s">
        <v>2807</v>
      </c>
      <c r="E16" s="0" t="s">
        <v>2808</v>
      </c>
      <c r="F16" s="0" t="s">
        <v>2782</v>
      </c>
      <c r="G16" s="0" t="s">
        <v>1473</v>
      </c>
    </row>
    <row customHeight="1" ht="11.25">
      <c r="A17" s="374" t="s">
        <v>16</v>
      </c>
      <c r="B17" s="0" t="s">
        <v>2803</v>
      </c>
      <c r="C17" s="0" t="s">
        <v>2804</v>
      </c>
      <c r="D17" s="0" t="s">
        <v>2809</v>
      </c>
      <c r="E17" s="0" t="s">
        <v>2810</v>
      </c>
      <c r="F17" s="0" t="s">
        <v>2782</v>
      </c>
      <c r="G17" s="0" t="s">
        <v>1479</v>
      </c>
    </row>
    <row customHeight="1" ht="11.25">
      <c r="A18" s="374" t="s">
        <v>16</v>
      </c>
      <c r="B18" s="0" t="s">
        <v>2803</v>
      </c>
      <c r="C18" s="0" t="s">
        <v>2804</v>
      </c>
      <c r="D18" s="0" t="s">
        <v>2811</v>
      </c>
      <c r="E18" s="0" t="s">
        <v>2812</v>
      </c>
      <c r="F18" s="0" t="s">
        <v>2782</v>
      </c>
      <c r="G18" s="0" t="s">
        <v>1491</v>
      </c>
    </row>
    <row customHeight="1" ht="11.25">
      <c r="A19" s="374" t="s">
        <v>16</v>
      </c>
      <c r="B19" s="0" t="s">
        <v>2803</v>
      </c>
      <c r="C19" s="0" t="s">
        <v>2804</v>
      </c>
      <c r="D19" s="0" t="s">
        <v>2813</v>
      </c>
      <c r="E19" s="0" t="s">
        <v>2814</v>
      </c>
      <c r="F19" s="0" t="s">
        <v>2782</v>
      </c>
      <c r="G19" s="0" t="s">
        <v>1505</v>
      </c>
    </row>
    <row customHeight="1" ht="11.25">
      <c r="A20" s="374" t="s">
        <v>16</v>
      </c>
      <c r="B20" s="0" t="s">
        <v>2803</v>
      </c>
      <c r="C20" s="0" t="s">
        <v>2804</v>
      </c>
      <c r="D20" s="0" t="s">
        <v>2815</v>
      </c>
      <c r="E20" s="0" t="s">
        <v>2816</v>
      </c>
      <c r="F20" s="0" t="s">
        <v>2782</v>
      </c>
      <c r="G20" s="0" t="s">
        <v>1517</v>
      </c>
    </row>
    <row customHeight="1" ht="11.25">
      <c r="A21" s="374" t="s">
        <v>16</v>
      </c>
      <c r="B21" s="0" t="s">
        <v>2803</v>
      </c>
      <c r="C21" s="0" t="s">
        <v>2804</v>
      </c>
      <c r="D21" s="0" t="s">
        <v>2817</v>
      </c>
      <c r="E21" s="0" t="s">
        <v>2818</v>
      </c>
      <c r="F21" s="0" t="s">
        <v>2782</v>
      </c>
      <c r="G21" s="0" t="s">
        <v>1526</v>
      </c>
    </row>
    <row customHeight="1" ht="11.25">
      <c r="A22" s="374" t="s">
        <v>16</v>
      </c>
      <c r="B22" s="0" t="s">
        <v>2803</v>
      </c>
      <c r="C22" s="0" t="s">
        <v>2804</v>
      </c>
      <c r="D22" s="0" t="s">
        <v>2819</v>
      </c>
      <c r="E22" s="0" t="s">
        <v>2820</v>
      </c>
      <c r="F22" s="0" t="s">
        <v>2782</v>
      </c>
      <c r="G22" s="0" t="s">
        <v>1542</v>
      </c>
    </row>
    <row customHeight="1" ht="11.25">
      <c r="A23" s="374" t="s">
        <v>16</v>
      </c>
      <c r="B23" s="0" t="s">
        <v>2803</v>
      </c>
      <c r="C23" s="0" t="s">
        <v>2804</v>
      </c>
      <c r="D23" s="0" t="s">
        <v>2821</v>
      </c>
      <c r="E23" s="0" t="s">
        <v>2822</v>
      </c>
      <c r="F23" s="0" t="s">
        <v>2782</v>
      </c>
      <c r="G23" s="0" t="s">
        <v>1549</v>
      </c>
    </row>
    <row customHeight="1" ht="11.25">
      <c r="A24" s="374" t="s">
        <v>16</v>
      </c>
      <c r="B24" s="0" t="s">
        <v>2823</v>
      </c>
      <c r="C24" s="0" t="s">
        <v>2824</v>
      </c>
      <c r="D24" s="0" t="s">
        <v>2823</v>
      </c>
      <c r="E24" s="0" t="s">
        <v>2824</v>
      </c>
      <c r="F24" s="0" t="s">
        <v>2779</v>
      </c>
      <c r="G24" s="0" t="s">
        <v>1557</v>
      </c>
    </row>
    <row customHeight="1" ht="11.25">
      <c r="A25" s="374" t="s">
        <v>16</v>
      </c>
      <c r="B25" s="0" t="s">
        <v>2823</v>
      </c>
      <c r="C25" s="0" t="s">
        <v>2824</v>
      </c>
      <c r="D25" s="0" t="s">
        <v>2825</v>
      </c>
      <c r="E25" s="0" t="s">
        <v>2826</v>
      </c>
      <c r="F25" s="0" t="s">
        <v>2782</v>
      </c>
      <c r="G25" s="0" t="s">
        <v>1564</v>
      </c>
    </row>
    <row customHeight="1" ht="11.25">
      <c r="A26" s="374" t="s">
        <v>16</v>
      </c>
      <c r="B26" s="0" t="s">
        <v>2823</v>
      </c>
      <c r="C26" s="0" t="s">
        <v>2824</v>
      </c>
      <c r="D26" s="0" t="s">
        <v>2827</v>
      </c>
      <c r="E26" s="0" t="s">
        <v>2828</v>
      </c>
      <c r="F26" s="0" t="s">
        <v>2782</v>
      </c>
      <c r="G26" s="0" t="s">
        <v>1568</v>
      </c>
    </row>
    <row customHeight="1" ht="11.25">
      <c r="A27" s="374" t="s">
        <v>16</v>
      </c>
      <c r="B27" s="0" t="s">
        <v>2823</v>
      </c>
      <c r="C27" s="0" t="s">
        <v>2824</v>
      </c>
      <c r="D27" s="0" t="s">
        <v>2829</v>
      </c>
      <c r="E27" s="0" t="s">
        <v>2830</v>
      </c>
      <c r="F27" s="0" t="s">
        <v>2782</v>
      </c>
      <c r="G27" s="0" t="s">
        <v>1573</v>
      </c>
    </row>
    <row customHeight="1" ht="11.25">
      <c r="A28" s="374" t="s">
        <v>16</v>
      </c>
      <c r="B28" s="0" t="s">
        <v>2823</v>
      </c>
      <c r="C28" s="0" t="s">
        <v>2824</v>
      </c>
      <c r="D28" s="0" t="s">
        <v>2831</v>
      </c>
      <c r="E28" s="0" t="s">
        <v>2832</v>
      </c>
      <c r="F28" s="0" t="s">
        <v>2782</v>
      </c>
      <c r="G28" s="0" t="s">
        <v>1581</v>
      </c>
    </row>
    <row customHeight="1" ht="11.25">
      <c r="A29" s="374" t="s">
        <v>16</v>
      </c>
      <c r="B29" s="0" t="s">
        <v>2823</v>
      </c>
      <c r="C29" s="0" t="s">
        <v>2824</v>
      </c>
      <c r="D29" s="0" t="s">
        <v>2833</v>
      </c>
      <c r="E29" s="0" t="s">
        <v>2834</v>
      </c>
      <c r="F29" s="0" t="s">
        <v>2782</v>
      </c>
      <c r="G29" s="0" t="s">
        <v>1583</v>
      </c>
    </row>
    <row customHeight="1" ht="11.25">
      <c r="A30" s="374" t="s">
        <v>16</v>
      </c>
      <c r="B30" s="0" t="s">
        <v>2823</v>
      </c>
      <c r="C30" s="0" t="s">
        <v>2824</v>
      </c>
      <c r="D30" s="0" t="s">
        <v>2835</v>
      </c>
      <c r="E30" s="0" t="s">
        <v>2836</v>
      </c>
      <c r="F30" s="0" t="s">
        <v>2782</v>
      </c>
      <c r="G30" s="0" t="s">
        <v>1586</v>
      </c>
    </row>
    <row customHeight="1" ht="11.25">
      <c r="A31" s="374" t="s">
        <v>16</v>
      </c>
      <c r="B31" s="0" t="s">
        <v>2823</v>
      </c>
      <c r="C31" s="0" t="s">
        <v>2824</v>
      </c>
      <c r="D31" s="0" t="s">
        <v>2837</v>
      </c>
      <c r="E31" s="0" t="s">
        <v>2838</v>
      </c>
      <c r="F31" s="0" t="s">
        <v>2782</v>
      </c>
      <c r="G31" s="0" t="s">
        <v>1592</v>
      </c>
    </row>
    <row customHeight="1" ht="11.25">
      <c r="A32" s="374" t="s">
        <v>16</v>
      </c>
      <c r="B32" s="0" t="s">
        <v>2823</v>
      </c>
      <c r="C32" s="0" t="s">
        <v>2824</v>
      </c>
      <c r="D32" s="0" t="s">
        <v>2839</v>
      </c>
      <c r="E32" s="0" t="s">
        <v>2840</v>
      </c>
      <c r="F32" s="0" t="s">
        <v>2782</v>
      </c>
      <c r="G32" s="0" t="s">
        <v>1594</v>
      </c>
    </row>
    <row customHeight="1" ht="11.25">
      <c r="A33" s="374" t="s">
        <v>16</v>
      </c>
      <c r="B33" s="0" t="s">
        <v>2823</v>
      </c>
      <c r="C33" s="0" t="s">
        <v>2824</v>
      </c>
      <c r="D33" s="0" t="s">
        <v>2841</v>
      </c>
      <c r="E33" s="0" t="s">
        <v>2842</v>
      </c>
      <c r="F33" s="0" t="s">
        <v>2782</v>
      </c>
      <c r="G33" s="0" t="s">
        <v>1596</v>
      </c>
    </row>
    <row customHeight="1" ht="11.25">
      <c r="A34" s="374" t="s">
        <v>16</v>
      </c>
      <c r="B34" s="0" t="s">
        <v>2823</v>
      </c>
      <c r="C34" s="0" t="s">
        <v>2824</v>
      </c>
      <c r="D34" s="0" t="s">
        <v>2843</v>
      </c>
      <c r="E34" s="0" t="s">
        <v>2844</v>
      </c>
      <c r="F34" s="0" t="s">
        <v>2782</v>
      </c>
      <c r="G34" s="0" t="s">
        <v>1598</v>
      </c>
    </row>
    <row customHeight="1" ht="11.25">
      <c r="A35" s="374" t="s">
        <v>16</v>
      </c>
      <c r="B35" s="0" t="s">
        <v>2823</v>
      </c>
      <c r="C35" s="0" t="s">
        <v>2824</v>
      </c>
      <c r="D35" s="0" t="s">
        <v>2845</v>
      </c>
      <c r="E35" s="0" t="s">
        <v>2846</v>
      </c>
      <c r="F35" s="0" t="s">
        <v>2782</v>
      </c>
      <c r="G35" s="0" t="s">
        <v>1603</v>
      </c>
    </row>
    <row customHeight="1" ht="11.25">
      <c r="A36" s="374" t="s">
        <v>16</v>
      </c>
      <c r="B36" s="0" t="s">
        <v>2847</v>
      </c>
      <c r="C36" s="0" t="s">
        <v>2848</v>
      </c>
      <c r="D36" s="0" t="s">
        <v>2847</v>
      </c>
      <c r="E36" s="0" t="s">
        <v>2848</v>
      </c>
      <c r="F36" s="0" t="s">
        <v>2779</v>
      </c>
      <c r="G36" s="0" t="s">
        <v>1608</v>
      </c>
    </row>
    <row customHeight="1" ht="11.25">
      <c r="A37" s="374" t="s">
        <v>16</v>
      </c>
      <c r="B37" s="0" t="s">
        <v>2847</v>
      </c>
      <c r="C37" s="0" t="s">
        <v>2848</v>
      </c>
      <c r="D37" s="0" t="s">
        <v>2849</v>
      </c>
      <c r="E37" s="0" t="s">
        <v>2850</v>
      </c>
      <c r="F37" s="0" t="s">
        <v>2782</v>
      </c>
      <c r="G37" s="0" t="s">
        <v>1612</v>
      </c>
    </row>
    <row customHeight="1" ht="11.25">
      <c r="A38" s="374" t="s">
        <v>16</v>
      </c>
      <c r="B38" s="0" t="s">
        <v>2847</v>
      </c>
      <c r="C38" s="0" t="s">
        <v>2848</v>
      </c>
      <c r="D38" s="0" t="s">
        <v>2851</v>
      </c>
      <c r="E38" s="0" t="s">
        <v>2852</v>
      </c>
      <c r="F38" s="0" t="s">
        <v>2782</v>
      </c>
      <c r="G38" s="0" t="s">
        <v>1620</v>
      </c>
    </row>
    <row customHeight="1" ht="11.25">
      <c r="A39" s="374" t="s">
        <v>16</v>
      </c>
      <c r="B39" s="0" t="s">
        <v>2847</v>
      </c>
      <c r="C39" s="0" t="s">
        <v>2848</v>
      </c>
      <c r="D39" s="0" t="s">
        <v>2853</v>
      </c>
      <c r="E39" s="0" t="s">
        <v>2854</v>
      </c>
      <c r="F39" s="0" t="s">
        <v>2782</v>
      </c>
      <c r="G39" s="0" t="s">
        <v>1626</v>
      </c>
    </row>
    <row customHeight="1" ht="11.25">
      <c r="A40" s="374" t="s">
        <v>16</v>
      </c>
      <c r="B40" s="0" t="s">
        <v>2847</v>
      </c>
      <c r="C40" s="0" t="s">
        <v>2848</v>
      </c>
      <c r="D40" s="0" t="s">
        <v>2855</v>
      </c>
      <c r="E40" s="0" t="s">
        <v>2856</v>
      </c>
      <c r="F40" s="0" t="s">
        <v>2782</v>
      </c>
      <c r="G40" s="0" t="s">
        <v>1631</v>
      </c>
    </row>
    <row customHeight="1" ht="11.25">
      <c r="A41" s="374" t="s">
        <v>16</v>
      </c>
      <c r="B41" s="0" t="s">
        <v>2847</v>
      </c>
      <c r="C41" s="0" t="s">
        <v>2848</v>
      </c>
      <c r="D41" s="0" t="s">
        <v>2857</v>
      </c>
      <c r="E41" s="0" t="s">
        <v>2858</v>
      </c>
      <c r="F41" s="0" t="s">
        <v>2782</v>
      </c>
      <c r="G41" s="0" t="s">
        <v>1635</v>
      </c>
    </row>
    <row customHeight="1" ht="11.25">
      <c r="A42" s="374" t="s">
        <v>16</v>
      </c>
      <c r="B42" s="0" t="s">
        <v>2847</v>
      </c>
      <c r="C42" s="0" t="s">
        <v>2848</v>
      </c>
      <c r="D42" s="0" t="s">
        <v>2859</v>
      </c>
      <c r="E42" s="0" t="s">
        <v>2860</v>
      </c>
      <c r="F42" s="0" t="s">
        <v>2782</v>
      </c>
      <c r="G42" s="0" t="s">
        <v>1638</v>
      </c>
    </row>
    <row customHeight="1" ht="11.25">
      <c r="A43" s="374" t="s">
        <v>16</v>
      </c>
      <c r="B43" s="0" t="s">
        <v>2847</v>
      </c>
      <c r="C43" s="0" t="s">
        <v>2848</v>
      </c>
      <c r="D43" s="0" t="s">
        <v>2861</v>
      </c>
      <c r="E43" s="0" t="s">
        <v>2862</v>
      </c>
      <c r="F43" s="0" t="s">
        <v>2782</v>
      </c>
      <c r="G43" s="0" t="s">
        <v>1645</v>
      </c>
    </row>
    <row customHeight="1" ht="11.25">
      <c r="A44" s="374" t="s">
        <v>16</v>
      </c>
      <c r="B44" s="0" t="s">
        <v>2847</v>
      </c>
      <c r="C44" s="0" t="s">
        <v>2848</v>
      </c>
      <c r="D44" s="0" t="s">
        <v>2863</v>
      </c>
      <c r="E44" s="0" t="s">
        <v>2864</v>
      </c>
      <c r="F44" s="0" t="s">
        <v>2782</v>
      </c>
      <c r="G44" s="0" t="s">
        <v>1654</v>
      </c>
    </row>
    <row customHeight="1" ht="11.25">
      <c r="A45" s="374" t="s">
        <v>16</v>
      </c>
      <c r="B45" s="0" t="s">
        <v>2847</v>
      </c>
      <c r="C45" s="0" t="s">
        <v>2848</v>
      </c>
      <c r="D45" s="0" t="s">
        <v>2865</v>
      </c>
      <c r="E45" s="0" t="s">
        <v>2866</v>
      </c>
      <c r="F45" s="0" t="s">
        <v>2782</v>
      </c>
      <c r="G45" s="0" t="s">
        <v>1659</v>
      </c>
    </row>
    <row customHeight="1" ht="11.25">
      <c r="A46" s="374" t="s">
        <v>16</v>
      </c>
      <c r="B46" s="0" t="s">
        <v>2867</v>
      </c>
      <c r="C46" s="0" t="s">
        <v>2868</v>
      </c>
      <c r="D46" s="0" t="s">
        <v>2869</v>
      </c>
      <c r="E46" s="0" t="s">
        <v>2870</v>
      </c>
      <c r="F46" s="0" t="s">
        <v>2782</v>
      </c>
      <c r="G46" s="0" t="s">
        <v>1663</v>
      </c>
    </row>
    <row customHeight="1" ht="11.25">
      <c r="A47" s="374" t="s">
        <v>16</v>
      </c>
      <c r="B47" s="0" t="s">
        <v>2867</v>
      </c>
      <c r="C47" s="0" t="s">
        <v>2868</v>
      </c>
      <c r="D47" s="0" t="s">
        <v>2871</v>
      </c>
      <c r="E47" s="0" t="s">
        <v>2872</v>
      </c>
      <c r="F47" s="0" t="s">
        <v>2782</v>
      </c>
      <c r="G47" s="0" t="s">
        <v>1669</v>
      </c>
    </row>
    <row customHeight="1" ht="11.25">
      <c r="A48" s="374" t="s">
        <v>16</v>
      </c>
      <c r="B48" s="0" t="s">
        <v>2867</v>
      </c>
      <c r="C48" s="0" t="s">
        <v>2868</v>
      </c>
      <c r="D48" s="0" t="s">
        <v>2867</v>
      </c>
      <c r="E48" s="0" t="s">
        <v>2868</v>
      </c>
      <c r="F48" s="0" t="s">
        <v>2779</v>
      </c>
      <c r="G48" s="0" t="s">
        <v>1674</v>
      </c>
    </row>
    <row customHeight="1" ht="11.25">
      <c r="A49" s="374" t="s">
        <v>16</v>
      </c>
      <c r="B49" s="0" t="s">
        <v>2867</v>
      </c>
      <c r="C49" s="0" t="s">
        <v>2868</v>
      </c>
      <c r="D49" s="0" t="s">
        <v>2873</v>
      </c>
      <c r="E49" s="0" t="s">
        <v>2874</v>
      </c>
      <c r="F49" s="0" t="s">
        <v>2782</v>
      </c>
      <c r="G49" s="0" t="s">
        <v>1677</v>
      </c>
    </row>
    <row customHeight="1" ht="11.25">
      <c r="A50" s="374" t="s">
        <v>16</v>
      </c>
      <c r="B50" s="0" t="s">
        <v>2867</v>
      </c>
      <c r="C50" s="0" t="s">
        <v>2868</v>
      </c>
      <c r="D50" s="0" t="s">
        <v>2875</v>
      </c>
      <c r="E50" s="0" t="s">
        <v>2876</v>
      </c>
      <c r="F50" s="0" t="s">
        <v>2782</v>
      </c>
      <c r="G50" s="0" t="s">
        <v>1681</v>
      </c>
    </row>
    <row customHeight="1" ht="11.25">
      <c r="A51" s="374" t="s">
        <v>16</v>
      </c>
      <c r="B51" s="0" t="s">
        <v>2867</v>
      </c>
      <c r="C51" s="0" t="s">
        <v>2868</v>
      </c>
      <c r="D51" s="0" t="s">
        <v>2877</v>
      </c>
      <c r="E51" s="0" t="s">
        <v>2878</v>
      </c>
      <c r="F51" s="0" t="s">
        <v>2782</v>
      </c>
      <c r="G51" s="0" t="s">
        <v>1685</v>
      </c>
    </row>
    <row customHeight="1" ht="11.25">
      <c r="A52" s="374" t="s">
        <v>16</v>
      </c>
      <c r="B52" s="0" t="s">
        <v>2867</v>
      </c>
      <c r="C52" s="0" t="s">
        <v>2868</v>
      </c>
      <c r="D52" s="0" t="s">
        <v>2879</v>
      </c>
      <c r="E52" s="0" t="s">
        <v>2880</v>
      </c>
      <c r="F52" s="0" t="s">
        <v>2782</v>
      </c>
      <c r="G52" s="0" t="s">
        <v>1689</v>
      </c>
    </row>
    <row customHeight="1" ht="11.25">
      <c r="A53" s="374" t="s">
        <v>16</v>
      </c>
      <c r="B53" s="0" t="s">
        <v>2867</v>
      </c>
      <c r="C53" s="0" t="s">
        <v>2868</v>
      </c>
      <c r="D53" s="0" t="s">
        <v>2881</v>
      </c>
      <c r="E53" s="0" t="s">
        <v>2882</v>
      </c>
      <c r="F53" s="0" t="s">
        <v>2782</v>
      </c>
      <c r="G53" s="0" t="s">
        <v>1691</v>
      </c>
    </row>
    <row customHeight="1" ht="11.25">
      <c r="A54" s="374" t="s">
        <v>16</v>
      </c>
      <c r="B54" s="0" t="s">
        <v>2867</v>
      </c>
      <c r="C54" s="0" t="s">
        <v>2868</v>
      </c>
      <c r="D54" s="0" t="s">
        <v>2883</v>
      </c>
      <c r="E54" s="0" t="s">
        <v>2884</v>
      </c>
      <c r="F54" s="0" t="s">
        <v>2782</v>
      </c>
      <c r="G54" s="0" t="s">
        <v>1694</v>
      </c>
    </row>
    <row customHeight="1" ht="11.25">
      <c r="A55" s="374" t="s">
        <v>16</v>
      </c>
      <c r="B55" s="0" t="s">
        <v>2867</v>
      </c>
      <c r="C55" s="0" t="s">
        <v>2868</v>
      </c>
      <c r="D55" s="0" t="s">
        <v>2885</v>
      </c>
      <c r="E55" s="0" t="s">
        <v>2886</v>
      </c>
      <c r="F55" s="0" t="s">
        <v>2782</v>
      </c>
      <c r="G55" s="0" t="s">
        <v>1698</v>
      </c>
    </row>
    <row customHeight="1" ht="11.25">
      <c r="A56" s="374" t="s">
        <v>16</v>
      </c>
      <c r="B56" s="0" t="s">
        <v>2867</v>
      </c>
      <c r="C56" s="0" t="s">
        <v>2868</v>
      </c>
      <c r="D56" s="0" t="s">
        <v>2887</v>
      </c>
      <c r="E56" s="0" t="s">
        <v>2888</v>
      </c>
      <c r="F56" s="0" t="s">
        <v>2782</v>
      </c>
      <c r="G56" s="0" t="s">
        <v>1701</v>
      </c>
    </row>
    <row customHeight="1" ht="11.25">
      <c r="A57" s="374" t="s">
        <v>16</v>
      </c>
      <c r="B57" s="0" t="s">
        <v>2867</v>
      </c>
      <c r="C57" s="0" t="s">
        <v>2868</v>
      </c>
      <c r="D57" s="0" t="s">
        <v>2889</v>
      </c>
      <c r="E57" s="0" t="s">
        <v>2890</v>
      </c>
      <c r="F57" s="0" t="s">
        <v>2782</v>
      </c>
      <c r="G57" s="0" t="s">
        <v>1704</v>
      </c>
    </row>
    <row customHeight="1" ht="11.25">
      <c r="A58" s="374" t="s">
        <v>16</v>
      </c>
      <c r="B58" s="0" t="s">
        <v>2867</v>
      </c>
      <c r="C58" s="0" t="s">
        <v>2868</v>
      </c>
      <c r="D58" s="0" t="s">
        <v>2891</v>
      </c>
      <c r="E58" s="0" t="s">
        <v>2892</v>
      </c>
      <c r="F58" s="0" t="s">
        <v>2782</v>
      </c>
      <c r="G58" s="0" t="s">
        <v>1707</v>
      </c>
    </row>
    <row customHeight="1" ht="11.25">
      <c r="A59" s="374" t="s">
        <v>16</v>
      </c>
      <c r="B59" s="0" t="s">
        <v>2867</v>
      </c>
      <c r="C59" s="0" t="s">
        <v>2868</v>
      </c>
      <c r="D59" s="0" t="s">
        <v>2893</v>
      </c>
      <c r="E59" s="0" t="s">
        <v>2894</v>
      </c>
      <c r="F59" s="0" t="s">
        <v>2782</v>
      </c>
      <c r="G59" s="0" t="s">
        <v>1711</v>
      </c>
    </row>
    <row customHeight="1" ht="11.25">
      <c r="A60" s="374" t="s">
        <v>16</v>
      </c>
      <c r="B60" s="0" t="s">
        <v>2867</v>
      </c>
      <c r="C60" s="0" t="s">
        <v>2868</v>
      </c>
      <c r="D60" s="0" t="s">
        <v>2895</v>
      </c>
      <c r="E60" s="0" t="s">
        <v>2896</v>
      </c>
      <c r="F60" s="0" t="s">
        <v>2782</v>
      </c>
      <c r="G60" s="0" t="s">
        <v>1714</v>
      </c>
    </row>
    <row customHeight="1" ht="11.25">
      <c r="A61" s="374" t="s">
        <v>16</v>
      </c>
      <c r="B61" s="0" t="s">
        <v>2867</v>
      </c>
      <c r="C61" s="0" t="s">
        <v>2868</v>
      </c>
      <c r="D61" s="0" t="s">
        <v>2897</v>
      </c>
      <c r="E61" s="0" t="s">
        <v>2898</v>
      </c>
      <c r="F61" s="0" t="s">
        <v>2782</v>
      </c>
      <c r="G61" s="0" t="s">
        <v>2899</v>
      </c>
    </row>
    <row customHeight="1" ht="11.25">
      <c r="A62" s="374" t="s">
        <v>16</v>
      </c>
      <c r="B62" s="0" t="s">
        <v>2867</v>
      </c>
      <c r="C62" s="0" t="s">
        <v>2868</v>
      </c>
      <c r="D62" s="0" t="s">
        <v>2900</v>
      </c>
      <c r="E62" s="0" t="s">
        <v>2901</v>
      </c>
      <c r="F62" s="0" t="s">
        <v>2782</v>
      </c>
      <c r="G62" s="0" t="s">
        <v>2902</v>
      </c>
    </row>
    <row customHeight="1" ht="11.25">
      <c r="A63" s="374" t="s">
        <v>16</v>
      </c>
      <c r="B63" s="0" t="s">
        <v>2867</v>
      </c>
      <c r="C63" s="0" t="s">
        <v>2868</v>
      </c>
      <c r="D63" s="0" t="s">
        <v>2903</v>
      </c>
      <c r="E63" s="0" t="s">
        <v>2904</v>
      </c>
      <c r="F63" s="0" t="s">
        <v>2782</v>
      </c>
      <c r="G63" s="0" t="s">
        <v>2905</v>
      </c>
    </row>
    <row customHeight="1" ht="11.25">
      <c r="A64" s="374" t="s">
        <v>16</v>
      </c>
      <c r="B64" s="0" t="s">
        <v>2867</v>
      </c>
      <c r="C64" s="0" t="s">
        <v>2868</v>
      </c>
      <c r="D64" s="0" t="s">
        <v>2906</v>
      </c>
      <c r="E64" s="0" t="s">
        <v>2907</v>
      </c>
      <c r="F64" s="0" t="s">
        <v>2782</v>
      </c>
      <c r="G64" s="0" t="s">
        <v>2908</v>
      </c>
    </row>
    <row customHeight="1" ht="11.25">
      <c r="A65" s="374" t="s">
        <v>16</v>
      </c>
      <c r="B65" s="0" t="s">
        <v>2867</v>
      </c>
      <c r="C65" s="0" t="s">
        <v>2868</v>
      </c>
      <c r="D65" s="0" t="s">
        <v>2909</v>
      </c>
      <c r="E65" s="0" t="s">
        <v>2910</v>
      </c>
      <c r="F65" s="0" t="s">
        <v>2782</v>
      </c>
      <c r="G65" s="0" t="s">
        <v>2911</v>
      </c>
    </row>
    <row customHeight="1" ht="11.25">
      <c r="A66" s="374" t="s">
        <v>16</v>
      </c>
      <c r="B66" s="0" t="s">
        <v>2912</v>
      </c>
      <c r="C66" s="0" t="s">
        <v>2913</v>
      </c>
      <c r="D66" s="0" t="s">
        <v>2914</v>
      </c>
      <c r="E66" s="0" t="s">
        <v>2915</v>
      </c>
      <c r="F66" s="0" t="s">
        <v>2782</v>
      </c>
      <c r="G66" s="0" t="s">
        <v>2916</v>
      </c>
    </row>
    <row customHeight="1" ht="11.25">
      <c r="A67" s="374" t="s">
        <v>16</v>
      </c>
      <c r="B67" s="0" t="s">
        <v>2912</v>
      </c>
      <c r="C67" s="0" t="s">
        <v>2913</v>
      </c>
      <c r="D67" s="0" t="s">
        <v>2917</v>
      </c>
      <c r="E67" s="0" t="s">
        <v>2918</v>
      </c>
      <c r="F67" s="0" t="s">
        <v>2782</v>
      </c>
      <c r="G67" s="0" t="s">
        <v>2031</v>
      </c>
    </row>
    <row customHeight="1" ht="11.25">
      <c r="A68" s="374" t="s">
        <v>16</v>
      </c>
      <c r="B68" s="0" t="s">
        <v>2912</v>
      </c>
      <c r="C68" s="0" t="s">
        <v>2913</v>
      </c>
      <c r="D68" s="0" t="s">
        <v>2912</v>
      </c>
      <c r="E68" s="0" t="s">
        <v>2913</v>
      </c>
      <c r="F68" s="0" t="s">
        <v>2779</v>
      </c>
      <c r="G68" s="0" t="s">
        <v>2919</v>
      </c>
    </row>
    <row customHeight="1" ht="11.25">
      <c r="A69" s="374" t="s">
        <v>16</v>
      </c>
      <c r="B69" s="0" t="s">
        <v>2912</v>
      </c>
      <c r="C69" s="0" t="s">
        <v>2913</v>
      </c>
      <c r="D69" s="0" t="s">
        <v>2920</v>
      </c>
      <c r="E69" s="0" t="s">
        <v>2921</v>
      </c>
      <c r="F69" s="0" t="s">
        <v>2782</v>
      </c>
      <c r="G69" s="0" t="s">
        <v>2234</v>
      </c>
    </row>
    <row customHeight="1" ht="11.25">
      <c r="A70" s="374" t="s">
        <v>16</v>
      </c>
      <c r="B70" s="0" t="s">
        <v>2912</v>
      </c>
      <c r="C70" s="0" t="s">
        <v>2913</v>
      </c>
      <c r="D70" s="0" t="s">
        <v>2922</v>
      </c>
      <c r="E70" s="0" t="s">
        <v>2923</v>
      </c>
      <c r="F70" s="0" t="s">
        <v>2782</v>
      </c>
      <c r="G70" s="0" t="s">
        <v>2924</v>
      </c>
    </row>
    <row customHeight="1" ht="11.25">
      <c r="A71" s="374" t="s">
        <v>16</v>
      </c>
      <c r="B71" s="0" t="s">
        <v>2912</v>
      </c>
      <c r="C71" s="0" t="s">
        <v>2913</v>
      </c>
      <c r="D71" s="0" t="s">
        <v>2925</v>
      </c>
      <c r="E71" s="0" t="s">
        <v>2926</v>
      </c>
      <c r="F71" s="0" t="s">
        <v>2782</v>
      </c>
      <c r="G71" s="0" t="s">
        <v>2927</v>
      </c>
    </row>
    <row customHeight="1" ht="11.25">
      <c r="A72" s="374" t="s">
        <v>16</v>
      </c>
      <c r="B72" s="0" t="s">
        <v>2912</v>
      </c>
      <c r="C72" s="0" t="s">
        <v>2913</v>
      </c>
      <c r="D72" s="0" t="s">
        <v>2928</v>
      </c>
      <c r="E72" s="0" t="s">
        <v>2929</v>
      </c>
      <c r="F72" s="0" t="s">
        <v>2782</v>
      </c>
      <c r="G72" s="0" t="s">
        <v>2930</v>
      </c>
    </row>
    <row customHeight="1" ht="11.25">
      <c r="A73" s="374" t="s">
        <v>16</v>
      </c>
      <c r="B73" s="0" t="s">
        <v>2912</v>
      </c>
      <c r="C73" s="0" t="s">
        <v>2913</v>
      </c>
      <c r="D73" s="0" t="s">
        <v>2931</v>
      </c>
      <c r="E73" s="0" t="s">
        <v>2932</v>
      </c>
      <c r="F73" s="0" t="s">
        <v>2782</v>
      </c>
      <c r="G73" s="0" t="s">
        <v>2933</v>
      </c>
    </row>
    <row customHeight="1" ht="11.25">
      <c r="A74" s="374" t="s">
        <v>16</v>
      </c>
      <c r="B74" s="0" t="s">
        <v>2912</v>
      </c>
      <c r="C74" s="0" t="s">
        <v>2913</v>
      </c>
      <c r="D74" s="0" t="s">
        <v>2934</v>
      </c>
      <c r="E74" s="0" t="s">
        <v>2935</v>
      </c>
      <c r="F74" s="0" t="s">
        <v>2782</v>
      </c>
      <c r="G74" s="0" t="s">
        <v>2936</v>
      </c>
    </row>
    <row customHeight="1" ht="11.25">
      <c r="A75" s="374" t="s">
        <v>16</v>
      </c>
      <c r="B75" s="0" t="s">
        <v>2912</v>
      </c>
      <c r="C75" s="0" t="s">
        <v>2913</v>
      </c>
      <c r="D75" s="0" t="s">
        <v>2937</v>
      </c>
      <c r="E75" s="0" t="s">
        <v>2938</v>
      </c>
      <c r="F75" s="0" t="s">
        <v>2782</v>
      </c>
      <c r="G75" s="0" t="s">
        <v>2939</v>
      </c>
    </row>
    <row customHeight="1" ht="11.25">
      <c r="A76" s="374" t="s">
        <v>16</v>
      </c>
      <c r="B76" s="0" t="s">
        <v>2912</v>
      </c>
      <c r="C76" s="0" t="s">
        <v>2913</v>
      </c>
      <c r="D76" s="0" t="s">
        <v>2940</v>
      </c>
      <c r="E76" s="0" t="s">
        <v>2941</v>
      </c>
      <c r="F76" s="0" t="s">
        <v>2782</v>
      </c>
      <c r="G76" s="0" t="s">
        <v>2942</v>
      </c>
    </row>
    <row customHeight="1" ht="11.25">
      <c r="A77" s="374" t="s">
        <v>16</v>
      </c>
      <c r="B77" s="0" t="s">
        <v>2912</v>
      </c>
      <c r="C77" s="0" t="s">
        <v>2913</v>
      </c>
      <c r="D77" s="0" t="s">
        <v>2943</v>
      </c>
      <c r="E77" s="0" t="s">
        <v>2944</v>
      </c>
      <c r="F77" s="0" t="s">
        <v>2782</v>
      </c>
      <c r="G77" s="0" t="s">
        <v>2945</v>
      </c>
    </row>
    <row customHeight="1" ht="11.25">
      <c r="A78" s="374" t="s">
        <v>16</v>
      </c>
      <c r="B78" s="0" t="s">
        <v>2912</v>
      </c>
      <c r="C78" s="0" t="s">
        <v>2913</v>
      </c>
      <c r="D78" s="0" t="s">
        <v>2946</v>
      </c>
      <c r="E78" s="0" t="s">
        <v>2947</v>
      </c>
      <c r="F78" s="0" t="s">
        <v>2782</v>
      </c>
      <c r="G78" s="0" t="s">
        <v>2948</v>
      </c>
    </row>
    <row customHeight="1" ht="11.25">
      <c r="A79" s="374" t="s">
        <v>16</v>
      </c>
      <c r="B79" s="0" t="s">
        <v>2912</v>
      </c>
      <c r="C79" s="0" t="s">
        <v>2913</v>
      </c>
      <c r="D79" s="0" t="s">
        <v>2949</v>
      </c>
      <c r="E79" s="0" t="s">
        <v>2950</v>
      </c>
      <c r="F79" s="0" t="s">
        <v>2782</v>
      </c>
      <c r="G79" s="0" t="s">
        <v>2951</v>
      </c>
    </row>
    <row customHeight="1" ht="11.25">
      <c r="A80" s="374" t="s">
        <v>16</v>
      </c>
      <c r="B80" s="0" t="s">
        <v>2912</v>
      </c>
      <c r="C80" s="0" t="s">
        <v>2913</v>
      </c>
      <c r="D80" s="0" t="s">
        <v>2952</v>
      </c>
      <c r="E80" s="0" t="s">
        <v>2953</v>
      </c>
      <c r="F80" s="0" t="s">
        <v>2782</v>
      </c>
      <c r="G80" s="0" t="s">
        <v>2954</v>
      </c>
    </row>
    <row customHeight="1" ht="11.25">
      <c r="A81" s="374" t="s">
        <v>16</v>
      </c>
      <c r="B81" s="0" t="s">
        <v>2955</v>
      </c>
      <c r="C81" s="0" t="s">
        <v>2956</v>
      </c>
      <c r="D81" s="0" t="s">
        <v>2955</v>
      </c>
      <c r="E81" s="0" t="s">
        <v>2956</v>
      </c>
      <c r="F81" s="0" t="s">
        <v>2957</v>
      </c>
      <c r="G81" s="0" t="s">
        <v>2958</v>
      </c>
    </row>
    <row customHeight="1" ht="11.25">
      <c r="A82" s="374" t="s">
        <v>16</v>
      </c>
      <c r="B82" s="0" t="s">
        <v>2955</v>
      </c>
      <c r="C82" s="0" t="s">
        <v>2959</v>
      </c>
      <c r="D82" s="0" t="s">
        <v>2955</v>
      </c>
      <c r="E82" s="0" t="s">
        <v>2959</v>
      </c>
      <c r="F82" s="0" t="s">
        <v>2960</v>
      </c>
      <c r="G82" s="0" t="s">
        <v>2961</v>
      </c>
    </row>
    <row customHeight="1" ht="11.25">
      <c r="A83" s="374" t="s">
        <v>16</v>
      </c>
      <c r="B83" s="0" t="s">
        <v>2962</v>
      </c>
      <c r="C83" s="0" t="s">
        <v>2963</v>
      </c>
      <c r="D83" s="0" t="s">
        <v>2962</v>
      </c>
      <c r="E83" s="0" t="s">
        <v>2963</v>
      </c>
      <c r="F83" s="0" t="s">
        <v>2960</v>
      </c>
      <c r="G83" s="0" t="s">
        <v>2964</v>
      </c>
    </row>
    <row customHeight="1" ht="11.25">
      <c r="A84" s="374" t="s">
        <v>16</v>
      </c>
      <c r="B84" s="0" t="s">
        <v>2965</v>
      </c>
      <c r="C84" s="0" t="s">
        <v>2966</v>
      </c>
      <c r="D84" s="0" t="s">
        <v>2965</v>
      </c>
      <c r="E84" s="0" t="s">
        <v>2966</v>
      </c>
      <c r="F84" s="0" t="s">
        <v>2957</v>
      </c>
      <c r="G84" s="0" t="s">
        <v>2967</v>
      </c>
    </row>
    <row customHeight="1" ht="11.25">
      <c r="A85" s="374" t="s">
        <v>16</v>
      </c>
      <c r="B85" s="0" t="s">
        <v>2968</v>
      </c>
      <c r="C85" s="0" t="s">
        <v>2969</v>
      </c>
      <c r="D85" s="0" t="s">
        <v>2970</v>
      </c>
      <c r="E85" s="0" t="s">
        <v>2971</v>
      </c>
      <c r="F85" s="0" t="s">
        <v>2782</v>
      </c>
      <c r="G85" s="0" t="s">
        <v>2972</v>
      </c>
    </row>
    <row customHeight="1" ht="11.25">
      <c r="A86" s="374" t="s">
        <v>16</v>
      </c>
      <c r="B86" s="0" t="s">
        <v>2968</v>
      </c>
      <c r="C86" s="0" t="s">
        <v>2969</v>
      </c>
      <c r="D86" s="0" t="s">
        <v>2973</v>
      </c>
      <c r="E86" s="0" t="s">
        <v>2974</v>
      </c>
      <c r="F86" s="0" t="s">
        <v>2782</v>
      </c>
      <c r="G86" s="0" t="s">
        <v>2975</v>
      </c>
    </row>
    <row customHeight="1" ht="11.25">
      <c r="A87" s="374" t="s">
        <v>16</v>
      </c>
      <c r="B87" s="0" t="s">
        <v>2968</v>
      </c>
      <c r="C87" s="0" t="s">
        <v>2969</v>
      </c>
      <c r="D87" s="0" t="s">
        <v>2976</v>
      </c>
      <c r="E87" s="0" t="s">
        <v>2977</v>
      </c>
      <c r="F87" s="0" t="s">
        <v>2782</v>
      </c>
      <c r="G87" s="0" t="s">
        <v>2978</v>
      </c>
    </row>
    <row customHeight="1" ht="11.25">
      <c r="A88" s="374" t="s">
        <v>16</v>
      </c>
      <c r="B88" s="0" t="s">
        <v>2968</v>
      </c>
      <c r="C88" s="0" t="s">
        <v>2969</v>
      </c>
      <c r="D88" s="0" t="s">
        <v>2979</v>
      </c>
      <c r="E88" s="0" t="s">
        <v>2980</v>
      </c>
      <c r="F88" s="0" t="s">
        <v>2782</v>
      </c>
      <c r="G88" s="0" t="s">
        <v>2981</v>
      </c>
    </row>
    <row customHeight="1" ht="11.25">
      <c r="A89" s="374" t="s">
        <v>16</v>
      </c>
      <c r="B89" s="0" t="s">
        <v>2968</v>
      </c>
      <c r="C89" s="0" t="s">
        <v>2969</v>
      </c>
      <c r="D89" s="0" t="s">
        <v>2982</v>
      </c>
      <c r="E89" s="0" t="s">
        <v>2983</v>
      </c>
      <c r="F89" s="0" t="s">
        <v>2782</v>
      </c>
      <c r="G89" s="0" t="s">
        <v>2984</v>
      </c>
    </row>
    <row customHeight="1" ht="11.25">
      <c r="A90" s="374" t="s">
        <v>16</v>
      </c>
      <c r="B90" s="0" t="s">
        <v>2968</v>
      </c>
      <c r="C90" s="0" t="s">
        <v>2969</v>
      </c>
      <c r="D90" s="0" t="s">
        <v>2985</v>
      </c>
      <c r="E90" s="0" t="s">
        <v>2986</v>
      </c>
      <c r="F90" s="0" t="s">
        <v>2782</v>
      </c>
      <c r="G90" s="0" t="s">
        <v>2987</v>
      </c>
    </row>
    <row customHeight="1" ht="11.25">
      <c r="A91" s="374" t="s">
        <v>16</v>
      </c>
      <c r="B91" s="0" t="s">
        <v>2968</v>
      </c>
      <c r="C91" s="0" t="s">
        <v>2969</v>
      </c>
      <c r="D91" s="0" t="s">
        <v>2968</v>
      </c>
      <c r="E91" s="0" t="s">
        <v>2969</v>
      </c>
      <c r="F91" s="0" t="s">
        <v>2779</v>
      </c>
      <c r="G91" s="0" t="s">
        <v>2988</v>
      </c>
    </row>
    <row customHeight="1" ht="11.25">
      <c r="A92" s="374" t="s">
        <v>16</v>
      </c>
      <c r="B92" s="0" t="s">
        <v>2968</v>
      </c>
      <c r="C92" s="0" t="s">
        <v>2969</v>
      </c>
      <c r="D92" s="0" t="s">
        <v>2989</v>
      </c>
      <c r="E92" s="0" t="s">
        <v>2990</v>
      </c>
      <c r="F92" s="0" t="s">
        <v>2782</v>
      </c>
      <c r="G92" s="0" t="s">
        <v>2991</v>
      </c>
    </row>
    <row customHeight="1" ht="11.25">
      <c r="A93" s="374" t="s">
        <v>16</v>
      </c>
      <c r="B93" s="0" t="s">
        <v>2968</v>
      </c>
      <c r="C93" s="0" t="s">
        <v>2969</v>
      </c>
      <c r="D93" s="0" t="s">
        <v>2992</v>
      </c>
      <c r="E93" s="0" t="s">
        <v>2993</v>
      </c>
      <c r="F93" s="0" t="s">
        <v>2782</v>
      </c>
      <c r="G93" s="0" t="s">
        <v>2994</v>
      </c>
    </row>
    <row customHeight="1" ht="11.25">
      <c r="A94" s="374" t="s">
        <v>16</v>
      </c>
      <c r="B94" s="0" t="s">
        <v>2968</v>
      </c>
      <c r="C94" s="0" t="s">
        <v>2969</v>
      </c>
      <c r="D94" s="0" t="s">
        <v>2995</v>
      </c>
      <c r="E94" s="0" t="s">
        <v>2996</v>
      </c>
      <c r="F94" s="0" t="s">
        <v>2782</v>
      </c>
      <c r="G94" s="0" t="s">
        <v>2997</v>
      </c>
    </row>
    <row customHeight="1" ht="11.25">
      <c r="A95" s="374" t="s">
        <v>16</v>
      </c>
      <c r="B95" s="0" t="s">
        <v>2968</v>
      </c>
      <c r="C95" s="0" t="s">
        <v>2969</v>
      </c>
      <c r="D95" s="0" t="s">
        <v>2998</v>
      </c>
      <c r="E95" s="0" t="s">
        <v>2999</v>
      </c>
      <c r="F95" s="0" t="s">
        <v>2782</v>
      </c>
      <c r="G95" s="0" t="s">
        <v>3000</v>
      </c>
    </row>
    <row customHeight="1" ht="11.25">
      <c r="A96" s="374" t="s">
        <v>16</v>
      </c>
      <c r="B96" s="0" t="s">
        <v>2968</v>
      </c>
      <c r="C96" s="0" t="s">
        <v>2969</v>
      </c>
      <c r="D96" s="0" t="s">
        <v>3001</v>
      </c>
      <c r="E96" s="0" t="s">
        <v>3002</v>
      </c>
      <c r="F96" s="0" t="s">
        <v>2782</v>
      </c>
      <c r="G96" s="0" t="s">
        <v>3003</v>
      </c>
    </row>
    <row customHeight="1" ht="11.25">
      <c r="A97" s="374" t="s">
        <v>16</v>
      </c>
      <c r="B97" s="0" t="s">
        <v>2968</v>
      </c>
      <c r="C97" s="0" t="s">
        <v>2969</v>
      </c>
      <c r="D97" s="0" t="s">
        <v>3004</v>
      </c>
      <c r="E97" s="0" t="s">
        <v>3005</v>
      </c>
      <c r="F97" s="0" t="s">
        <v>2782</v>
      </c>
      <c r="G97" s="0" t="s">
        <v>3006</v>
      </c>
    </row>
    <row customHeight="1" ht="11.25">
      <c r="A98" s="374" t="s">
        <v>16</v>
      </c>
      <c r="B98" s="0" t="s">
        <v>2968</v>
      </c>
      <c r="C98" s="0" t="s">
        <v>2969</v>
      </c>
      <c r="D98" s="0" t="s">
        <v>3007</v>
      </c>
      <c r="E98" s="0" t="s">
        <v>3008</v>
      </c>
      <c r="F98" s="0" t="s">
        <v>2782</v>
      </c>
      <c r="G98" s="0" t="s">
        <v>3009</v>
      </c>
    </row>
    <row customHeight="1" ht="11.25">
      <c r="A99" s="374" t="s">
        <v>16</v>
      </c>
      <c r="B99" s="0" t="s">
        <v>2968</v>
      </c>
      <c r="C99" s="0" t="s">
        <v>2969</v>
      </c>
      <c r="D99" s="0" t="s">
        <v>3010</v>
      </c>
      <c r="E99" s="0" t="s">
        <v>3011</v>
      </c>
      <c r="F99" s="0" t="s">
        <v>2782</v>
      </c>
      <c r="G99" s="0" t="s">
        <v>3012</v>
      </c>
    </row>
    <row customHeight="1" ht="11.25">
      <c r="A100" s="374" t="s">
        <v>16</v>
      </c>
      <c r="B100" s="0" t="s">
        <v>2968</v>
      </c>
      <c r="C100" s="0" t="s">
        <v>2969</v>
      </c>
      <c r="D100" s="0" t="s">
        <v>3013</v>
      </c>
      <c r="E100" s="0" t="s">
        <v>3014</v>
      </c>
      <c r="F100" s="0" t="s">
        <v>2782</v>
      </c>
      <c r="G100" s="0" t="s">
        <v>3015</v>
      </c>
    </row>
    <row customHeight="1" ht="11.25">
      <c r="A101" s="374" t="s">
        <v>16</v>
      </c>
      <c r="B101" s="0" t="s">
        <v>2968</v>
      </c>
      <c r="C101" s="0" t="s">
        <v>2969</v>
      </c>
      <c r="D101" s="0" t="s">
        <v>3016</v>
      </c>
      <c r="E101" s="0" t="s">
        <v>3017</v>
      </c>
      <c r="F101" s="0" t="s">
        <v>2782</v>
      </c>
      <c r="G101" s="0" t="s">
        <v>3018</v>
      </c>
    </row>
    <row customHeight="1" ht="11.25">
      <c r="A102" s="374" t="s">
        <v>16</v>
      </c>
      <c r="B102" s="0" t="s">
        <v>3019</v>
      </c>
      <c r="C102" s="0" t="s">
        <v>3020</v>
      </c>
      <c r="D102" s="0" t="s">
        <v>3021</v>
      </c>
      <c r="E102" s="0" t="s">
        <v>3022</v>
      </c>
      <c r="F102" s="0" t="s">
        <v>2782</v>
      </c>
      <c r="G102" s="0" t="s">
        <v>3023</v>
      </c>
    </row>
    <row customHeight="1" ht="11.25">
      <c r="A103" s="374" t="s">
        <v>16</v>
      </c>
      <c r="B103" s="0" t="s">
        <v>3019</v>
      </c>
      <c r="C103" s="0" t="s">
        <v>3020</v>
      </c>
      <c r="D103" s="0" t="s">
        <v>3024</v>
      </c>
      <c r="E103" s="0" t="s">
        <v>3025</v>
      </c>
      <c r="F103" s="0" t="s">
        <v>2782</v>
      </c>
      <c r="G103" s="0" t="s">
        <v>3026</v>
      </c>
    </row>
    <row customHeight="1" ht="11.25">
      <c r="A104" s="374" t="s">
        <v>16</v>
      </c>
      <c r="B104" s="0" t="s">
        <v>3019</v>
      </c>
      <c r="C104" s="0" t="s">
        <v>3020</v>
      </c>
      <c r="D104" s="0" t="s">
        <v>3027</v>
      </c>
      <c r="E104" s="0" t="s">
        <v>3028</v>
      </c>
      <c r="F104" s="0" t="s">
        <v>2782</v>
      </c>
      <c r="G104" s="0" t="s">
        <v>3029</v>
      </c>
    </row>
    <row customHeight="1" ht="11.25">
      <c r="A105" s="374" t="s">
        <v>16</v>
      </c>
      <c r="B105" s="0" t="s">
        <v>3019</v>
      </c>
      <c r="C105" s="0" t="s">
        <v>3020</v>
      </c>
      <c r="D105" s="0" t="s">
        <v>3030</v>
      </c>
      <c r="E105" s="0" t="s">
        <v>3031</v>
      </c>
      <c r="F105" s="0" t="s">
        <v>2782</v>
      </c>
      <c r="G105" s="0" t="s">
        <v>3032</v>
      </c>
    </row>
    <row customHeight="1" ht="11.25">
      <c r="A106" s="374" t="s">
        <v>16</v>
      </c>
      <c r="B106" s="0" t="s">
        <v>3019</v>
      </c>
      <c r="C106" s="0" t="s">
        <v>3020</v>
      </c>
      <c r="D106" s="0" t="s">
        <v>3033</v>
      </c>
      <c r="E106" s="0" t="s">
        <v>3034</v>
      </c>
      <c r="F106" s="0" t="s">
        <v>2782</v>
      </c>
      <c r="G106" s="0" t="s">
        <v>3035</v>
      </c>
    </row>
    <row customHeight="1" ht="11.25">
      <c r="A107" s="374" t="s">
        <v>16</v>
      </c>
      <c r="B107" s="0" t="s">
        <v>3019</v>
      </c>
      <c r="C107" s="0" t="s">
        <v>3020</v>
      </c>
      <c r="D107" s="0" t="s">
        <v>3036</v>
      </c>
      <c r="E107" s="0" t="s">
        <v>3037</v>
      </c>
      <c r="F107" s="0" t="s">
        <v>2782</v>
      </c>
      <c r="G107" s="0" t="s">
        <v>3038</v>
      </c>
    </row>
    <row customHeight="1" ht="11.25">
      <c r="A108" s="374" t="s">
        <v>16</v>
      </c>
      <c r="B108" s="0" t="s">
        <v>3019</v>
      </c>
      <c r="C108" s="0" t="s">
        <v>3020</v>
      </c>
      <c r="D108" s="0" t="s">
        <v>3019</v>
      </c>
      <c r="E108" s="0" t="s">
        <v>3020</v>
      </c>
      <c r="F108" s="0" t="s">
        <v>2779</v>
      </c>
      <c r="G108" s="0" t="s">
        <v>3039</v>
      </c>
    </row>
    <row customHeight="1" ht="11.25">
      <c r="A109" s="374" t="s">
        <v>16</v>
      </c>
      <c r="B109" s="0" t="s">
        <v>3019</v>
      </c>
      <c r="C109" s="0" t="s">
        <v>3020</v>
      </c>
      <c r="D109" s="0" t="s">
        <v>3040</v>
      </c>
      <c r="E109" s="0" t="s">
        <v>3041</v>
      </c>
      <c r="F109" s="0" t="s">
        <v>2782</v>
      </c>
      <c r="G109" s="0" t="s">
        <v>3042</v>
      </c>
    </row>
    <row customHeight="1" ht="11.25">
      <c r="A110" s="374" t="s">
        <v>16</v>
      </c>
      <c r="B110" s="0" t="s">
        <v>3019</v>
      </c>
      <c r="C110" s="0" t="s">
        <v>3020</v>
      </c>
      <c r="D110" s="0" t="s">
        <v>3043</v>
      </c>
      <c r="E110" s="0" t="s">
        <v>3044</v>
      </c>
      <c r="F110" s="0" t="s">
        <v>2782</v>
      </c>
      <c r="G110" s="0" t="s">
        <v>3045</v>
      </c>
    </row>
    <row customHeight="1" ht="11.25">
      <c r="A111" s="374" t="s">
        <v>16</v>
      </c>
      <c r="B111" s="0" t="s">
        <v>3019</v>
      </c>
      <c r="C111" s="0" t="s">
        <v>3020</v>
      </c>
      <c r="D111" s="0" t="s">
        <v>3046</v>
      </c>
      <c r="E111" s="0" t="s">
        <v>3047</v>
      </c>
      <c r="F111" s="0" t="s">
        <v>2782</v>
      </c>
      <c r="G111" s="0" t="s">
        <v>3048</v>
      </c>
    </row>
    <row customHeight="1" ht="11.25">
      <c r="A112" s="374" t="s">
        <v>16</v>
      </c>
      <c r="B112" s="0" t="s">
        <v>3019</v>
      </c>
      <c r="C112" s="0" t="s">
        <v>3020</v>
      </c>
      <c r="D112" s="0" t="s">
        <v>3049</v>
      </c>
      <c r="E112" s="0" t="s">
        <v>3050</v>
      </c>
      <c r="F112" s="0" t="s">
        <v>2782</v>
      </c>
      <c r="G112" s="0" t="s">
        <v>3051</v>
      </c>
    </row>
    <row customHeight="1" ht="11.25">
      <c r="A113" s="374" t="s">
        <v>16</v>
      </c>
      <c r="B113" s="0" t="s">
        <v>3019</v>
      </c>
      <c r="C113" s="0" t="s">
        <v>3020</v>
      </c>
      <c r="D113" s="0" t="s">
        <v>3052</v>
      </c>
      <c r="E113" s="0" t="s">
        <v>3053</v>
      </c>
      <c r="F113" s="0" t="s">
        <v>2782</v>
      </c>
      <c r="G113" s="0" t="s">
        <v>3054</v>
      </c>
    </row>
    <row customHeight="1" ht="11.25">
      <c r="A114" s="374" t="s">
        <v>16</v>
      </c>
      <c r="B114" s="0" t="s">
        <v>3019</v>
      </c>
      <c r="C114" s="0" t="s">
        <v>3020</v>
      </c>
      <c r="D114" s="0" t="s">
        <v>3055</v>
      </c>
      <c r="E114" s="0" t="s">
        <v>3056</v>
      </c>
      <c r="F114" s="0" t="s">
        <v>2782</v>
      </c>
      <c r="G114" s="0" t="s">
        <v>3057</v>
      </c>
    </row>
    <row customHeight="1" ht="11.25">
      <c r="A115" s="374" t="s">
        <v>16</v>
      </c>
      <c r="B115" s="0" t="s">
        <v>3019</v>
      </c>
      <c r="C115" s="0" t="s">
        <v>3020</v>
      </c>
      <c r="D115" s="0" t="s">
        <v>3058</v>
      </c>
      <c r="E115" s="0" t="s">
        <v>3059</v>
      </c>
      <c r="F115" s="0" t="s">
        <v>2782</v>
      </c>
      <c r="G115" s="0" t="s">
        <v>3060</v>
      </c>
    </row>
    <row customHeight="1" ht="11.25">
      <c r="A116" s="374" t="s">
        <v>16</v>
      </c>
      <c r="B116" s="0" t="s">
        <v>3019</v>
      </c>
      <c r="C116" s="0" t="s">
        <v>3020</v>
      </c>
      <c r="D116" s="0" t="s">
        <v>3061</v>
      </c>
      <c r="E116" s="0" t="s">
        <v>3062</v>
      </c>
      <c r="F116" s="0" t="s">
        <v>2782</v>
      </c>
      <c r="G116" s="0" t="s">
        <v>3063</v>
      </c>
    </row>
    <row customHeight="1" ht="11.25">
      <c r="A117" s="374" t="s">
        <v>16</v>
      </c>
      <c r="B117" s="0" t="s">
        <v>3019</v>
      </c>
      <c r="C117" s="0" t="s">
        <v>3020</v>
      </c>
      <c r="D117" s="0" t="s">
        <v>3064</v>
      </c>
      <c r="E117" s="0" t="s">
        <v>3065</v>
      </c>
      <c r="F117" s="0" t="s">
        <v>2782</v>
      </c>
      <c r="G117" s="0" t="s">
        <v>3066</v>
      </c>
    </row>
    <row customHeight="1" ht="11.25">
      <c r="A118" s="374" t="s">
        <v>16</v>
      </c>
      <c r="B118" s="0" t="s">
        <v>3019</v>
      </c>
      <c r="C118" s="0" t="s">
        <v>3020</v>
      </c>
      <c r="D118" s="0" t="s">
        <v>3067</v>
      </c>
      <c r="E118" s="0" t="s">
        <v>3068</v>
      </c>
      <c r="F118" s="0" t="s">
        <v>2782</v>
      </c>
      <c r="G118" s="0" t="s">
        <v>3069</v>
      </c>
    </row>
    <row customHeight="1" ht="11.25">
      <c r="A119" s="374" t="s">
        <v>16</v>
      </c>
      <c r="B119" s="0" t="s">
        <v>3019</v>
      </c>
      <c r="C119" s="0" t="s">
        <v>3020</v>
      </c>
      <c r="D119" s="0" t="s">
        <v>3070</v>
      </c>
      <c r="E119" s="0" t="s">
        <v>3071</v>
      </c>
      <c r="F119" s="0" t="s">
        <v>2782</v>
      </c>
      <c r="G119" s="0" t="s">
        <v>3072</v>
      </c>
    </row>
    <row customHeight="1" ht="11.25">
      <c r="A120" s="374" t="s">
        <v>16</v>
      </c>
      <c r="B120" s="0" t="s">
        <v>3019</v>
      </c>
      <c r="C120" s="0" t="s">
        <v>3020</v>
      </c>
      <c r="D120" s="0" t="s">
        <v>3073</v>
      </c>
      <c r="E120" s="0" t="s">
        <v>3074</v>
      </c>
      <c r="F120" s="0" t="s">
        <v>2782</v>
      </c>
      <c r="G120" s="0" t="s">
        <v>3075</v>
      </c>
    </row>
    <row customHeight="1" ht="11.25">
      <c r="A121" s="374" t="s">
        <v>16</v>
      </c>
      <c r="B121" s="0" t="s">
        <v>3019</v>
      </c>
      <c r="C121" s="0" t="s">
        <v>3020</v>
      </c>
      <c r="D121" s="0" t="s">
        <v>3076</v>
      </c>
      <c r="E121" s="0" t="s">
        <v>3077</v>
      </c>
      <c r="F121" s="0" t="s">
        <v>2782</v>
      </c>
      <c r="G121" s="0" t="s">
        <v>3078</v>
      </c>
    </row>
    <row customHeight="1" ht="11.25">
      <c r="A122" s="374" t="s">
        <v>16</v>
      </c>
      <c r="B122" s="0" t="s">
        <v>3019</v>
      </c>
      <c r="C122" s="0" t="s">
        <v>3020</v>
      </c>
      <c r="D122" s="0" t="s">
        <v>3079</v>
      </c>
      <c r="E122" s="0" t="s">
        <v>3080</v>
      </c>
      <c r="F122" s="0" t="s">
        <v>2782</v>
      </c>
      <c r="G122" s="0" t="s">
        <v>3081</v>
      </c>
    </row>
    <row customHeight="1" ht="11.25">
      <c r="A123" s="374" t="s">
        <v>16</v>
      </c>
      <c r="B123" s="0" t="s">
        <v>3019</v>
      </c>
      <c r="C123" s="0" t="s">
        <v>3020</v>
      </c>
      <c r="D123" s="0" t="s">
        <v>3082</v>
      </c>
      <c r="E123" s="0" t="s">
        <v>3083</v>
      </c>
      <c r="F123" s="0" t="s">
        <v>2782</v>
      </c>
      <c r="G123" s="0" t="s">
        <v>3084</v>
      </c>
    </row>
    <row customHeight="1" ht="11.25">
      <c r="A124" s="374" t="s">
        <v>16</v>
      </c>
      <c r="B124" s="0" t="s">
        <v>3019</v>
      </c>
      <c r="C124" s="0" t="s">
        <v>3020</v>
      </c>
      <c r="D124" s="0" t="s">
        <v>3085</v>
      </c>
      <c r="E124" s="0" t="s">
        <v>3086</v>
      </c>
      <c r="F124" s="0" t="s">
        <v>2782</v>
      </c>
      <c r="G124" s="0" t="s">
        <v>3087</v>
      </c>
    </row>
    <row customHeight="1" ht="11.25">
      <c r="A125" s="374" t="s">
        <v>16</v>
      </c>
      <c r="B125" s="0" t="s">
        <v>3088</v>
      </c>
      <c r="C125" s="0" t="s">
        <v>3089</v>
      </c>
      <c r="D125" s="0" t="s">
        <v>3090</v>
      </c>
      <c r="E125" s="0" t="s">
        <v>3091</v>
      </c>
      <c r="F125" s="0" t="s">
        <v>2782</v>
      </c>
      <c r="G125" s="0" t="s">
        <v>3092</v>
      </c>
    </row>
    <row customHeight="1" ht="11.25">
      <c r="A126" s="374" t="s">
        <v>16</v>
      </c>
      <c r="B126" s="0" t="s">
        <v>3088</v>
      </c>
      <c r="C126" s="0" t="s">
        <v>3089</v>
      </c>
      <c r="D126" s="0" t="s">
        <v>3093</v>
      </c>
      <c r="E126" s="0" t="s">
        <v>3094</v>
      </c>
      <c r="F126" s="0" t="s">
        <v>2782</v>
      </c>
      <c r="G126" s="0" t="s">
        <v>3095</v>
      </c>
    </row>
    <row customHeight="1" ht="11.25">
      <c r="A127" s="374" t="s">
        <v>16</v>
      </c>
      <c r="B127" s="0" t="s">
        <v>3088</v>
      </c>
      <c r="C127" s="0" t="s">
        <v>3089</v>
      </c>
      <c r="D127" s="0" t="s">
        <v>3096</v>
      </c>
      <c r="E127" s="0" t="s">
        <v>3097</v>
      </c>
      <c r="F127" s="0" t="s">
        <v>2782</v>
      </c>
      <c r="G127" s="0" t="s">
        <v>3098</v>
      </c>
    </row>
    <row customHeight="1" ht="11.25">
      <c r="A128" s="374" t="s">
        <v>16</v>
      </c>
      <c r="B128" s="0" t="s">
        <v>3088</v>
      </c>
      <c r="C128" s="0" t="s">
        <v>3089</v>
      </c>
      <c r="D128" s="0" t="s">
        <v>3099</v>
      </c>
      <c r="E128" s="0" t="s">
        <v>3100</v>
      </c>
      <c r="F128" s="0" t="s">
        <v>2782</v>
      </c>
      <c r="G128" s="0" t="s">
        <v>3101</v>
      </c>
    </row>
    <row customHeight="1" ht="11.25">
      <c r="A129" s="374" t="s">
        <v>16</v>
      </c>
      <c r="B129" s="0" t="s">
        <v>3088</v>
      </c>
      <c r="C129" s="0" t="s">
        <v>3089</v>
      </c>
      <c r="D129" s="0" t="s">
        <v>3102</v>
      </c>
      <c r="E129" s="0" t="s">
        <v>3103</v>
      </c>
      <c r="F129" s="0" t="s">
        <v>2782</v>
      </c>
      <c r="G129" s="0" t="s">
        <v>3104</v>
      </c>
    </row>
    <row customHeight="1" ht="11.25">
      <c r="A130" s="374" t="s">
        <v>16</v>
      </c>
      <c r="B130" s="0" t="s">
        <v>3088</v>
      </c>
      <c r="C130" s="0" t="s">
        <v>3089</v>
      </c>
      <c r="D130" s="0" t="s">
        <v>3105</v>
      </c>
      <c r="E130" s="0" t="s">
        <v>3106</v>
      </c>
      <c r="F130" s="0" t="s">
        <v>2782</v>
      </c>
      <c r="G130" s="0" t="s">
        <v>3107</v>
      </c>
    </row>
    <row customHeight="1" ht="11.25">
      <c r="A131" s="374" t="s">
        <v>16</v>
      </c>
      <c r="B131" s="0" t="s">
        <v>3088</v>
      </c>
      <c r="C131" s="0" t="s">
        <v>3089</v>
      </c>
      <c r="D131" s="0" t="s">
        <v>3088</v>
      </c>
      <c r="E131" s="0" t="s">
        <v>3089</v>
      </c>
      <c r="F131" s="0" t="s">
        <v>2779</v>
      </c>
      <c r="G131" s="0" t="s">
        <v>3108</v>
      </c>
    </row>
    <row customHeight="1" ht="11.25">
      <c r="A132" s="374" t="s">
        <v>16</v>
      </c>
      <c r="B132" s="0" t="s">
        <v>3088</v>
      </c>
      <c r="C132" s="0" t="s">
        <v>3089</v>
      </c>
      <c r="D132" s="0" t="s">
        <v>2879</v>
      </c>
      <c r="E132" s="0" t="s">
        <v>3109</v>
      </c>
      <c r="F132" s="0" t="s">
        <v>2782</v>
      </c>
      <c r="G132" s="0" t="s">
        <v>3110</v>
      </c>
    </row>
    <row customHeight="1" ht="11.25">
      <c r="A133" s="374" t="s">
        <v>16</v>
      </c>
      <c r="B133" s="0" t="s">
        <v>3088</v>
      </c>
      <c r="C133" s="0" t="s">
        <v>3089</v>
      </c>
      <c r="D133" s="0" t="s">
        <v>3111</v>
      </c>
      <c r="E133" s="0" t="s">
        <v>3112</v>
      </c>
      <c r="F133" s="0" t="s">
        <v>2782</v>
      </c>
      <c r="G133" s="0" t="s">
        <v>3113</v>
      </c>
    </row>
    <row customHeight="1" ht="11.25">
      <c r="A134" s="374" t="s">
        <v>16</v>
      </c>
      <c r="B134" s="0" t="s">
        <v>3088</v>
      </c>
      <c r="C134" s="0" t="s">
        <v>3089</v>
      </c>
      <c r="D134" s="0" t="s">
        <v>3114</v>
      </c>
      <c r="E134" s="0" t="s">
        <v>3115</v>
      </c>
      <c r="F134" s="0" t="s">
        <v>2782</v>
      </c>
      <c r="G134" s="0" t="s">
        <v>3116</v>
      </c>
    </row>
    <row customHeight="1" ht="11.25">
      <c r="A135" s="374" t="s">
        <v>16</v>
      </c>
      <c r="B135" s="0" t="s">
        <v>3088</v>
      </c>
      <c r="C135" s="0" t="s">
        <v>3089</v>
      </c>
      <c r="D135" s="0" t="s">
        <v>3117</v>
      </c>
      <c r="E135" s="0" t="s">
        <v>3118</v>
      </c>
      <c r="F135" s="0" t="s">
        <v>2782</v>
      </c>
      <c r="G135" s="0" t="s">
        <v>3119</v>
      </c>
    </row>
    <row customHeight="1" ht="11.25">
      <c r="A136" s="374" t="s">
        <v>16</v>
      </c>
      <c r="B136" s="0" t="s">
        <v>3088</v>
      </c>
      <c r="C136" s="0" t="s">
        <v>3089</v>
      </c>
      <c r="D136" s="0" t="s">
        <v>3120</v>
      </c>
      <c r="E136" s="0" t="s">
        <v>3121</v>
      </c>
      <c r="F136" s="0" t="s">
        <v>2782</v>
      </c>
      <c r="G136" s="0" t="s">
        <v>3122</v>
      </c>
    </row>
    <row customHeight="1" ht="11.25">
      <c r="A137" s="374" t="s">
        <v>16</v>
      </c>
      <c r="B137" s="0" t="s">
        <v>3088</v>
      </c>
      <c r="C137" s="0" t="s">
        <v>3089</v>
      </c>
      <c r="D137" s="0" t="s">
        <v>3123</v>
      </c>
      <c r="E137" s="0" t="s">
        <v>3124</v>
      </c>
      <c r="F137" s="0" t="s">
        <v>2782</v>
      </c>
      <c r="G137" s="0" t="s">
        <v>3125</v>
      </c>
    </row>
    <row customHeight="1" ht="11.25">
      <c r="A138" s="374" t="s">
        <v>16</v>
      </c>
      <c r="B138" s="0" t="s">
        <v>3088</v>
      </c>
      <c r="C138" s="0" t="s">
        <v>3089</v>
      </c>
      <c r="D138" s="0" t="s">
        <v>3126</v>
      </c>
      <c r="E138" s="0" t="s">
        <v>3127</v>
      </c>
      <c r="F138" s="0" t="s">
        <v>2782</v>
      </c>
      <c r="G138" s="0" t="s">
        <v>3128</v>
      </c>
    </row>
    <row customHeight="1" ht="11.25">
      <c r="A139" s="374" t="s">
        <v>16</v>
      </c>
      <c r="B139" s="0" t="s">
        <v>3129</v>
      </c>
      <c r="C139" s="0" t="s">
        <v>3130</v>
      </c>
      <c r="D139" s="0" t="s">
        <v>3131</v>
      </c>
      <c r="E139" s="0" t="s">
        <v>3132</v>
      </c>
      <c r="F139" s="0" t="s">
        <v>2782</v>
      </c>
      <c r="G139" s="0" t="s">
        <v>3133</v>
      </c>
    </row>
    <row customHeight="1" ht="11.25">
      <c r="A140" s="374" t="s">
        <v>16</v>
      </c>
      <c r="B140" s="0" t="s">
        <v>3129</v>
      </c>
      <c r="C140" s="0" t="s">
        <v>3130</v>
      </c>
      <c r="D140" s="0" t="s">
        <v>3134</v>
      </c>
      <c r="E140" s="0" t="s">
        <v>3135</v>
      </c>
      <c r="F140" s="0" t="s">
        <v>2782</v>
      </c>
      <c r="G140" s="0" t="s">
        <v>3136</v>
      </c>
    </row>
    <row customHeight="1" ht="11.25">
      <c r="A141" s="374" t="s">
        <v>16</v>
      </c>
      <c r="B141" s="0" t="s">
        <v>3129</v>
      </c>
      <c r="C141" s="0" t="s">
        <v>3130</v>
      </c>
      <c r="D141" s="0" t="s">
        <v>3137</v>
      </c>
      <c r="E141" s="0" t="s">
        <v>3138</v>
      </c>
      <c r="F141" s="0" t="s">
        <v>2782</v>
      </c>
      <c r="G141" s="0" t="s">
        <v>3139</v>
      </c>
    </row>
    <row customHeight="1" ht="11.25">
      <c r="A142" s="374" t="s">
        <v>16</v>
      </c>
      <c r="B142" s="0" t="s">
        <v>3129</v>
      </c>
      <c r="C142" s="0" t="s">
        <v>3130</v>
      </c>
      <c r="D142" s="0" t="s">
        <v>3140</v>
      </c>
      <c r="E142" s="0" t="s">
        <v>3141</v>
      </c>
      <c r="F142" s="0" t="s">
        <v>2782</v>
      </c>
      <c r="G142" s="0" t="s">
        <v>3142</v>
      </c>
    </row>
    <row customHeight="1" ht="11.25">
      <c r="A143" s="374" t="s">
        <v>16</v>
      </c>
      <c r="B143" s="0" t="s">
        <v>3129</v>
      </c>
      <c r="C143" s="0" t="s">
        <v>3130</v>
      </c>
      <c r="D143" s="0" t="s">
        <v>3143</v>
      </c>
      <c r="E143" s="0" t="s">
        <v>3144</v>
      </c>
      <c r="F143" s="0" t="s">
        <v>2782</v>
      </c>
      <c r="G143" s="0" t="s">
        <v>3145</v>
      </c>
    </row>
    <row customHeight="1" ht="11.25">
      <c r="A144" s="374" t="s">
        <v>16</v>
      </c>
      <c r="B144" s="0" t="s">
        <v>3129</v>
      </c>
      <c r="C144" s="0" t="s">
        <v>3130</v>
      </c>
      <c r="D144" s="0" t="s">
        <v>3146</v>
      </c>
      <c r="E144" s="0" t="s">
        <v>3147</v>
      </c>
      <c r="F144" s="0" t="s">
        <v>2782</v>
      </c>
      <c r="G144" s="0" t="s">
        <v>3148</v>
      </c>
    </row>
    <row customHeight="1" ht="11.25">
      <c r="A145" s="374" t="s">
        <v>16</v>
      </c>
      <c r="B145" s="0" t="s">
        <v>3129</v>
      </c>
      <c r="C145" s="0" t="s">
        <v>3130</v>
      </c>
      <c r="D145" s="0" t="s">
        <v>3149</v>
      </c>
      <c r="E145" s="0" t="s">
        <v>3150</v>
      </c>
      <c r="F145" s="0" t="s">
        <v>2782</v>
      </c>
      <c r="G145" s="0" t="s">
        <v>3151</v>
      </c>
    </row>
    <row customHeight="1" ht="11.25">
      <c r="A146" s="374" t="s">
        <v>16</v>
      </c>
      <c r="B146" s="0" t="s">
        <v>3129</v>
      </c>
      <c r="C146" s="0" t="s">
        <v>3130</v>
      </c>
      <c r="D146" s="0" t="s">
        <v>3152</v>
      </c>
      <c r="E146" s="0" t="s">
        <v>3153</v>
      </c>
      <c r="F146" s="0" t="s">
        <v>2782</v>
      </c>
      <c r="G146" s="0" t="s">
        <v>3154</v>
      </c>
    </row>
    <row customHeight="1" ht="11.25">
      <c r="A147" s="374" t="s">
        <v>16</v>
      </c>
      <c r="B147" s="0" t="s">
        <v>3129</v>
      </c>
      <c r="C147" s="0" t="s">
        <v>3130</v>
      </c>
      <c r="D147" s="0" t="s">
        <v>3155</v>
      </c>
      <c r="E147" s="0" t="s">
        <v>3156</v>
      </c>
      <c r="F147" s="0" t="s">
        <v>2782</v>
      </c>
      <c r="G147" s="0" t="s">
        <v>3157</v>
      </c>
    </row>
    <row customHeight="1" ht="11.25">
      <c r="A148" s="374" t="s">
        <v>16</v>
      </c>
      <c r="B148" s="0" t="s">
        <v>3129</v>
      </c>
      <c r="C148" s="0" t="s">
        <v>3130</v>
      </c>
      <c r="D148" s="0" t="s">
        <v>3129</v>
      </c>
      <c r="E148" s="0" t="s">
        <v>3130</v>
      </c>
      <c r="F148" s="0" t="s">
        <v>2779</v>
      </c>
      <c r="G148" s="0" t="s">
        <v>3158</v>
      </c>
    </row>
    <row customHeight="1" ht="11.25">
      <c r="A149" s="374" t="s">
        <v>16</v>
      </c>
      <c r="B149" s="0" t="s">
        <v>3129</v>
      </c>
      <c r="C149" s="0" t="s">
        <v>3130</v>
      </c>
      <c r="D149" s="0" t="s">
        <v>3159</v>
      </c>
      <c r="E149" s="0" t="s">
        <v>3160</v>
      </c>
      <c r="F149" s="0" t="s">
        <v>2782</v>
      </c>
      <c r="G149" s="0" t="s">
        <v>3161</v>
      </c>
    </row>
    <row customHeight="1" ht="11.25">
      <c r="A150" s="374" t="s">
        <v>16</v>
      </c>
      <c r="B150" s="0" t="s">
        <v>3129</v>
      </c>
      <c r="C150" s="0" t="s">
        <v>3130</v>
      </c>
      <c r="D150" s="0" t="s">
        <v>3162</v>
      </c>
      <c r="E150" s="0" t="s">
        <v>3163</v>
      </c>
      <c r="F150" s="0" t="s">
        <v>2782</v>
      </c>
      <c r="G150" s="0" t="s">
        <v>3164</v>
      </c>
    </row>
    <row customHeight="1" ht="11.25">
      <c r="A151" s="374" t="s">
        <v>16</v>
      </c>
      <c r="B151" s="0" t="s">
        <v>3129</v>
      </c>
      <c r="C151" s="0" t="s">
        <v>3130</v>
      </c>
      <c r="D151" s="0" t="s">
        <v>3165</v>
      </c>
      <c r="E151" s="0" t="s">
        <v>3166</v>
      </c>
      <c r="F151" s="0" t="s">
        <v>2782</v>
      </c>
      <c r="G151" s="0" t="s">
        <v>3167</v>
      </c>
    </row>
    <row customHeight="1" ht="11.25">
      <c r="A152" s="374" t="s">
        <v>16</v>
      </c>
      <c r="B152" s="0" t="s">
        <v>3129</v>
      </c>
      <c r="C152" s="0" t="s">
        <v>3130</v>
      </c>
      <c r="D152" s="0" t="s">
        <v>3168</v>
      </c>
      <c r="E152" s="0" t="s">
        <v>3169</v>
      </c>
      <c r="F152" s="0" t="s">
        <v>2782</v>
      </c>
      <c r="G152" s="0" t="s">
        <v>3170</v>
      </c>
    </row>
    <row customHeight="1" ht="11.25">
      <c r="A153" s="374" t="s">
        <v>16</v>
      </c>
      <c r="B153" s="0" t="s">
        <v>3129</v>
      </c>
      <c r="C153" s="0" t="s">
        <v>3130</v>
      </c>
      <c r="D153" s="0" t="s">
        <v>3171</v>
      </c>
      <c r="E153" s="0" t="s">
        <v>3172</v>
      </c>
      <c r="F153" s="0" t="s">
        <v>2782</v>
      </c>
      <c r="G153" s="0" t="s">
        <v>3173</v>
      </c>
    </row>
    <row customHeight="1" ht="11.25">
      <c r="A154" s="374" t="s">
        <v>16</v>
      </c>
      <c r="B154" s="0" t="s">
        <v>3129</v>
      </c>
      <c r="C154" s="0" t="s">
        <v>3130</v>
      </c>
      <c r="D154" s="0" t="s">
        <v>3174</v>
      </c>
      <c r="E154" s="0" t="s">
        <v>3175</v>
      </c>
      <c r="F154" s="0" t="s">
        <v>2782</v>
      </c>
      <c r="G154" s="0" t="s">
        <v>3176</v>
      </c>
    </row>
    <row customHeight="1" ht="11.25">
      <c r="A155" s="374" t="s">
        <v>16</v>
      </c>
      <c r="B155" s="0" t="s">
        <v>3129</v>
      </c>
      <c r="C155" s="0" t="s">
        <v>3130</v>
      </c>
      <c r="D155" s="0" t="s">
        <v>3177</v>
      </c>
      <c r="E155" s="0" t="s">
        <v>3178</v>
      </c>
      <c r="F155" s="0" t="s">
        <v>2782</v>
      </c>
      <c r="G155" s="0" t="s">
        <v>3179</v>
      </c>
    </row>
    <row customHeight="1" ht="11.25">
      <c r="A156" s="374" t="s">
        <v>16</v>
      </c>
      <c r="B156" s="0" t="s">
        <v>3129</v>
      </c>
      <c r="C156" s="0" t="s">
        <v>3130</v>
      </c>
      <c r="D156" s="0" t="s">
        <v>3180</v>
      </c>
      <c r="E156" s="0" t="s">
        <v>3181</v>
      </c>
      <c r="F156" s="0" t="s">
        <v>2782</v>
      </c>
      <c r="G156" s="0" t="s">
        <v>3182</v>
      </c>
    </row>
    <row customHeight="1" ht="11.25">
      <c r="A157" s="374" t="s">
        <v>16</v>
      </c>
      <c r="B157" s="0" t="s">
        <v>3183</v>
      </c>
      <c r="C157" s="0" t="s">
        <v>3184</v>
      </c>
      <c r="D157" s="0" t="s">
        <v>3185</v>
      </c>
      <c r="E157" s="0" t="s">
        <v>3186</v>
      </c>
      <c r="F157" s="0" t="s">
        <v>2782</v>
      </c>
      <c r="G157" s="0" t="s">
        <v>3187</v>
      </c>
    </row>
    <row customHeight="1" ht="11.25">
      <c r="A158" s="374" t="s">
        <v>16</v>
      </c>
      <c r="B158" s="0" t="s">
        <v>3183</v>
      </c>
      <c r="C158" s="0" t="s">
        <v>3184</v>
      </c>
      <c r="D158" s="0" t="s">
        <v>3188</v>
      </c>
      <c r="E158" s="0" t="s">
        <v>3189</v>
      </c>
      <c r="F158" s="0" t="s">
        <v>2782</v>
      </c>
      <c r="G158" s="0" t="s">
        <v>3190</v>
      </c>
    </row>
    <row customHeight="1" ht="11.25">
      <c r="A159" s="374" t="s">
        <v>16</v>
      </c>
      <c r="B159" s="0" t="s">
        <v>3183</v>
      </c>
      <c r="C159" s="0" t="s">
        <v>3184</v>
      </c>
      <c r="D159" s="0" t="s">
        <v>3191</v>
      </c>
      <c r="E159" s="0" t="s">
        <v>3192</v>
      </c>
      <c r="F159" s="0" t="s">
        <v>2782</v>
      </c>
      <c r="G159" s="0" t="s">
        <v>3193</v>
      </c>
    </row>
    <row customHeight="1" ht="11.25">
      <c r="A160" s="374" t="s">
        <v>16</v>
      </c>
      <c r="B160" s="0" t="s">
        <v>3183</v>
      </c>
      <c r="C160" s="0" t="s">
        <v>3184</v>
      </c>
      <c r="D160" s="0" t="s">
        <v>2857</v>
      </c>
      <c r="E160" s="0" t="s">
        <v>3194</v>
      </c>
      <c r="F160" s="0" t="s">
        <v>2782</v>
      </c>
      <c r="G160" s="0" t="s">
        <v>3195</v>
      </c>
    </row>
    <row customHeight="1" ht="11.25">
      <c r="A161" s="374" t="s">
        <v>16</v>
      </c>
      <c r="B161" s="0" t="s">
        <v>3183</v>
      </c>
      <c r="C161" s="0" t="s">
        <v>3184</v>
      </c>
      <c r="D161" s="0" t="s">
        <v>3183</v>
      </c>
      <c r="E161" s="0" t="s">
        <v>3184</v>
      </c>
      <c r="F161" s="0" t="s">
        <v>2779</v>
      </c>
      <c r="G161" s="0" t="s">
        <v>3196</v>
      </c>
    </row>
    <row customHeight="1" ht="11.25">
      <c r="A162" s="374" t="s">
        <v>16</v>
      </c>
      <c r="B162" s="0" t="s">
        <v>3183</v>
      </c>
      <c r="C162" s="0" t="s">
        <v>3184</v>
      </c>
      <c r="D162" s="0" t="s">
        <v>3197</v>
      </c>
      <c r="E162" s="0" t="s">
        <v>3198</v>
      </c>
      <c r="F162" s="0" t="s">
        <v>2782</v>
      </c>
      <c r="G162" s="0" t="s">
        <v>3199</v>
      </c>
    </row>
    <row customHeight="1" ht="11.25">
      <c r="A163" s="374" t="s">
        <v>16</v>
      </c>
      <c r="B163" s="0" t="s">
        <v>3183</v>
      </c>
      <c r="C163" s="0" t="s">
        <v>3184</v>
      </c>
      <c r="D163" s="0" t="s">
        <v>3200</v>
      </c>
      <c r="E163" s="0" t="s">
        <v>3201</v>
      </c>
      <c r="F163" s="0" t="s">
        <v>2782</v>
      </c>
      <c r="G163" s="0" t="s">
        <v>3202</v>
      </c>
    </row>
    <row customHeight="1" ht="11.25">
      <c r="A164" s="374" t="s">
        <v>16</v>
      </c>
      <c r="B164" s="0" t="s">
        <v>3183</v>
      </c>
      <c r="C164" s="0" t="s">
        <v>3184</v>
      </c>
      <c r="D164" s="0" t="s">
        <v>3203</v>
      </c>
      <c r="E164" s="0" t="s">
        <v>3204</v>
      </c>
      <c r="F164" s="0" t="s">
        <v>2782</v>
      </c>
      <c r="G164" s="0" t="s">
        <v>3205</v>
      </c>
    </row>
    <row customHeight="1" ht="11.25">
      <c r="A165" s="374" t="s">
        <v>16</v>
      </c>
      <c r="B165" s="0" t="s">
        <v>3183</v>
      </c>
      <c r="C165" s="0" t="s">
        <v>3184</v>
      </c>
      <c r="D165" s="0" t="s">
        <v>3206</v>
      </c>
      <c r="E165" s="0" t="s">
        <v>3207</v>
      </c>
      <c r="F165" s="0" t="s">
        <v>2782</v>
      </c>
      <c r="G165" s="0" t="s">
        <v>3208</v>
      </c>
    </row>
    <row customHeight="1" ht="11.25">
      <c r="A166" s="374" t="s">
        <v>16</v>
      </c>
      <c r="B166" s="0" t="s">
        <v>3209</v>
      </c>
      <c r="C166" s="0" t="s">
        <v>3210</v>
      </c>
      <c r="D166" s="0" t="s">
        <v>3211</v>
      </c>
      <c r="E166" s="0" t="s">
        <v>3212</v>
      </c>
      <c r="F166" s="0" t="s">
        <v>2782</v>
      </c>
      <c r="G166" s="0" t="s">
        <v>3213</v>
      </c>
    </row>
    <row customHeight="1" ht="11.25">
      <c r="A167" s="374" t="s">
        <v>16</v>
      </c>
      <c r="B167" s="0" t="s">
        <v>3209</v>
      </c>
      <c r="C167" s="0" t="s">
        <v>3210</v>
      </c>
      <c r="D167" s="0" t="s">
        <v>3214</v>
      </c>
      <c r="E167" s="0" t="s">
        <v>3215</v>
      </c>
      <c r="F167" s="0" t="s">
        <v>2782</v>
      </c>
      <c r="G167" s="0" t="s">
        <v>3216</v>
      </c>
    </row>
    <row customHeight="1" ht="11.25">
      <c r="A168" s="374" t="s">
        <v>16</v>
      </c>
      <c r="B168" s="0" t="s">
        <v>3209</v>
      </c>
      <c r="C168" s="0" t="s">
        <v>3210</v>
      </c>
      <c r="D168" s="0" t="s">
        <v>2791</v>
      </c>
      <c r="E168" s="0" t="s">
        <v>3217</v>
      </c>
      <c r="F168" s="0" t="s">
        <v>2782</v>
      </c>
      <c r="G168" s="0" t="s">
        <v>3218</v>
      </c>
    </row>
    <row customHeight="1" ht="11.25">
      <c r="A169" s="374" t="s">
        <v>16</v>
      </c>
      <c r="B169" s="0" t="s">
        <v>3209</v>
      </c>
      <c r="C169" s="0" t="s">
        <v>3210</v>
      </c>
      <c r="D169" s="0" t="s">
        <v>3219</v>
      </c>
      <c r="E169" s="0" t="s">
        <v>3220</v>
      </c>
      <c r="F169" s="0" t="s">
        <v>2782</v>
      </c>
      <c r="G169" s="0" t="s">
        <v>3221</v>
      </c>
    </row>
    <row customHeight="1" ht="11.25">
      <c r="A170" s="374" t="s">
        <v>16</v>
      </c>
      <c r="B170" s="0" t="s">
        <v>3209</v>
      </c>
      <c r="C170" s="0" t="s">
        <v>3210</v>
      </c>
      <c r="D170" s="0" t="s">
        <v>3222</v>
      </c>
      <c r="E170" s="0" t="s">
        <v>3223</v>
      </c>
      <c r="F170" s="0" t="s">
        <v>2782</v>
      </c>
      <c r="G170" s="0" t="s">
        <v>3224</v>
      </c>
    </row>
    <row customHeight="1" ht="11.25">
      <c r="A171" s="374" t="s">
        <v>16</v>
      </c>
      <c r="B171" s="0" t="s">
        <v>3209</v>
      </c>
      <c r="C171" s="0" t="s">
        <v>3210</v>
      </c>
      <c r="D171" s="0" t="s">
        <v>3225</v>
      </c>
      <c r="E171" s="0" t="s">
        <v>3226</v>
      </c>
      <c r="F171" s="0" t="s">
        <v>2782</v>
      </c>
      <c r="G171" s="0" t="s">
        <v>3227</v>
      </c>
    </row>
    <row customHeight="1" ht="11.25">
      <c r="A172" s="374" t="s">
        <v>16</v>
      </c>
      <c r="B172" s="0" t="s">
        <v>3209</v>
      </c>
      <c r="C172" s="0" t="s">
        <v>3210</v>
      </c>
      <c r="D172" s="0" t="s">
        <v>3228</v>
      </c>
      <c r="E172" s="0" t="s">
        <v>3229</v>
      </c>
      <c r="F172" s="0" t="s">
        <v>2782</v>
      </c>
      <c r="G172" s="0" t="s">
        <v>3230</v>
      </c>
    </row>
    <row customHeight="1" ht="11.25">
      <c r="A173" s="374" t="s">
        <v>16</v>
      </c>
      <c r="B173" s="0" t="s">
        <v>3209</v>
      </c>
      <c r="C173" s="0" t="s">
        <v>3210</v>
      </c>
      <c r="D173" s="0" t="s">
        <v>3209</v>
      </c>
      <c r="E173" s="0" t="s">
        <v>3210</v>
      </c>
      <c r="F173" s="0" t="s">
        <v>2779</v>
      </c>
      <c r="G173" s="0" t="s">
        <v>3231</v>
      </c>
    </row>
    <row customHeight="1" ht="11.25">
      <c r="A174" s="374" t="s">
        <v>16</v>
      </c>
      <c r="B174" s="0" t="s">
        <v>3209</v>
      </c>
      <c r="C174" s="0" t="s">
        <v>3210</v>
      </c>
      <c r="D174" s="0" t="s">
        <v>3232</v>
      </c>
      <c r="E174" s="0" t="s">
        <v>3233</v>
      </c>
      <c r="F174" s="0" t="s">
        <v>2782</v>
      </c>
      <c r="G174" s="0" t="s">
        <v>3234</v>
      </c>
    </row>
    <row customHeight="1" ht="11.25">
      <c r="A175" s="374" t="s">
        <v>16</v>
      </c>
      <c r="B175" s="0" t="s">
        <v>3209</v>
      </c>
      <c r="C175" s="0" t="s">
        <v>3210</v>
      </c>
      <c r="D175" s="0" t="s">
        <v>3235</v>
      </c>
      <c r="E175" s="0" t="s">
        <v>3236</v>
      </c>
      <c r="F175" s="0" t="s">
        <v>2782</v>
      </c>
      <c r="G175" s="0" t="s">
        <v>3237</v>
      </c>
    </row>
    <row customHeight="1" ht="11.25">
      <c r="A176" s="374" t="s">
        <v>16</v>
      </c>
      <c r="B176" s="0" t="s">
        <v>3209</v>
      </c>
      <c r="C176" s="0" t="s">
        <v>3210</v>
      </c>
      <c r="D176" s="0" t="s">
        <v>3238</v>
      </c>
      <c r="E176" s="0" t="s">
        <v>3239</v>
      </c>
      <c r="F176" s="0" t="s">
        <v>2782</v>
      </c>
      <c r="G176" s="0" t="s">
        <v>3240</v>
      </c>
    </row>
    <row customHeight="1" ht="11.25">
      <c r="A177" s="374" t="s">
        <v>16</v>
      </c>
      <c r="B177" s="0" t="s">
        <v>3241</v>
      </c>
      <c r="C177" s="0" t="s">
        <v>3242</v>
      </c>
      <c r="D177" s="0" t="s">
        <v>3211</v>
      </c>
      <c r="E177" s="0" t="s">
        <v>3243</v>
      </c>
      <c r="F177" s="0" t="s">
        <v>2782</v>
      </c>
      <c r="G177" s="0" t="s">
        <v>3244</v>
      </c>
    </row>
    <row customHeight="1" ht="11.25">
      <c r="A178" s="374" t="s">
        <v>16</v>
      </c>
      <c r="B178" s="0" t="s">
        <v>3241</v>
      </c>
      <c r="C178" s="0" t="s">
        <v>3242</v>
      </c>
      <c r="D178" s="0" t="s">
        <v>3245</v>
      </c>
      <c r="E178" s="0" t="s">
        <v>3246</v>
      </c>
      <c r="F178" s="0" t="s">
        <v>2782</v>
      </c>
      <c r="G178" s="0" t="s">
        <v>3247</v>
      </c>
    </row>
    <row customHeight="1" ht="11.25">
      <c r="A179" s="374" t="s">
        <v>16</v>
      </c>
      <c r="B179" s="0" t="s">
        <v>3241</v>
      </c>
      <c r="C179" s="0" t="s">
        <v>3242</v>
      </c>
      <c r="D179" s="0" t="s">
        <v>3248</v>
      </c>
      <c r="E179" s="0" t="s">
        <v>3249</v>
      </c>
      <c r="F179" s="0" t="s">
        <v>2782</v>
      </c>
      <c r="G179" s="0" t="s">
        <v>3250</v>
      </c>
    </row>
    <row customHeight="1" ht="11.25">
      <c r="A180" s="374" t="s">
        <v>16</v>
      </c>
      <c r="B180" s="0" t="s">
        <v>3241</v>
      </c>
      <c r="C180" s="0" t="s">
        <v>3242</v>
      </c>
      <c r="D180" s="0" t="s">
        <v>3251</v>
      </c>
      <c r="E180" s="0" t="s">
        <v>3252</v>
      </c>
      <c r="F180" s="0" t="s">
        <v>2782</v>
      </c>
      <c r="G180" s="0" t="s">
        <v>3253</v>
      </c>
    </row>
    <row customHeight="1" ht="11.25">
      <c r="A181" s="374" t="s">
        <v>16</v>
      </c>
      <c r="B181" s="0" t="s">
        <v>3241</v>
      </c>
      <c r="C181" s="0" t="s">
        <v>3242</v>
      </c>
      <c r="D181" s="0" t="s">
        <v>3254</v>
      </c>
      <c r="E181" s="0" t="s">
        <v>3255</v>
      </c>
      <c r="F181" s="0" t="s">
        <v>2782</v>
      </c>
      <c r="G181" s="0" t="s">
        <v>3256</v>
      </c>
    </row>
    <row customHeight="1" ht="11.25">
      <c r="A182" s="374" t="s">
        <v>16</v>
      </c>
      <c r="B182" s="0" t="s">
        <v>3241</v>
      </c>
      <c r="C182" s="0" t="s">
        <v>3242</v>
      </c>
      <c r="D182" s="0" t="s">
        <v>3257</v>
      </c>
      <c r="E182" s="0" t="s">
        <v>3258</v>
      </c>
      <c r="F182" s="0" t="s">
        <v>2782</v>
      </c>
      <c r="G182" s="0" t="s">
        <v>3259</v>
      </c>
    </row>
    <row customHeight="1" ht="11.25">
      <c r="A183" s="374" t="s">
        <v>16</v>
      </c>
      <c r="B183" s="0" t="s">
        <v>3241</v>
      </c>
      <c r="C183" s="0" t="s">
        <v>3242</v>
      </c>
      <c r="D183" s="0" t="s">
        <v>3241</v>
      </c>
      <c r="E183" s="0" t="s">
        <v>3242</v>
      </c>
      <c r="F183" s="0" t="s">
        <v>2779</v>
      </c>
      <c r="G183" s="0" t="s">
        <v>3260</v>
      </c>
    </row>
    <row customHeight="1" ht="11.25">
      <c r="A184" s="374" t="s">
        <v>16</v>
      </c>
      <c r="B184" s="0" t="s">
        <v>3241</v>
      </c>
      <c r="C184" s="0" t="s">
        <v>3242</v>
      </c>
      <c r="D184" s="0" t="s">
        <v>3261</v>
      </c>
      <c r="E184" s="0" t="s">
        <v>3262</v>
      </c>
      <c r="F184" s="0" t="s">
        <v>2782</v>
      </c>
      <c r="G184" s="0" t="s">
        <v>3263</v>
      </c>
    </row>
    <row customHeight="1" ht="11.25">
      <c r="A185" s="374" t="s">
        <v>16</v>
      </c>
      <c r="B185" s="0" t="s">
        <v>3264</v>
      </c>
      <c r="C185" s="0" t="s">
        <v>3265</v>
      </c>
      <c r="D185" s="0" t="s">
        <v>3266</v>
      </c>
      <c r="E185" s="0" t="s">
        <v>3267</v>
      </c>
      <c r="F185" s="0" t="s">
        <v>2782</v>
      </c>
      <c r="G185" s="0" t="s">
        <v>3268</v>
      </c>
    </row>
    <row customHeight="1" ht="11.25">
      <c r="A186" s="374" t="s">
        <v>16</v>
      </c>
      <c r="B186" s="0" t="s">
        <v>3264</v>
      </c>
      <c r="C186" s="0" t="s">
        <v>3265</v>
      </c>
      <c r="D186" s="0" t="s">
        <v>3269</v>
      </c>
      <c r="E186" s="0" t="s">
        <v>3270</v>
      </c>
      <c r="F186" s="0" t="s">
        <v>2782</v>
      </c>
      <c r="G186" s="0" t="s">
        <v>3271</v>
      </c>
    </row>
    <row customHeight="1" ht="11.25">
      <c r="A187" s="374" t="s">
        <v>16</v>
      </c>
      <c r="B187" s="0" t="s">
        <v>3264</v>
      </c>
      <c r="C187" s="0" t="s">
        <v>3265</v>
      </c>
      <c r="D187" s="0" t="s">
        <v>3272</v>
      </c>
      <c r="E187" s="0" t="s">
        <v>3273</v>
      </c>
      <c r="F187" s="0" t="s">
        <v>2782</v>
      </c>
      <c r="G187" s="0" t="s">
        <v>3274</v>
      </c>
    </row>
    <row customHeight="1" ht="11.25">
      <c r="A188" s="374" t="s">
        <v>16</v>
      </c>
      <c r="B188" s="0" t="s">
        <v>3264</v>
      </c>
      <c r="C188" s="0" t="s">
        <v>3265</v>
      </c>
      <c r="D188" s="0" t="s">
        <v>3275</v>
      </c>
      <c r="E188" s="0" t="s">
        <v>3276</v>
      </c>
      <c r="F188" s="0" t="s">
        <v>2782</v>
      </c>
      <c r="G188" s="0" t="s">
        <v>3277</v>
      </c>
    </row>
    <row customHeight="1" ht="11.25">
      <c r="A189" s="374" t="s">
        <v>16</v>
      </c>
      <c r="B189" s="0" t="s">
        <v>3264</v>
      </c>
      <c r="C189" s="0" t="s">
        <v>3265</v>
      </c>
      <c r="D189" s="0" t="s">
        <v>3278</v>
      </c>
      <c r="E189" s="0" t="s">
        <v>3279</v>
      </c>
      <c r="F189" s="0" t="s">
        <v>2782</v>
      </c>
      <c r="G189" s="0" t="s">
        <v>3280</v>
      </c>
    </row>
    <row customHeight="1" ht="11.25">
      <c r="A190" s="374" t="s">
        <v>16</v>
      </c>
      <c r="B190" s="0" t="s">
        <v>3264</v>
      </c>
      <c r="C190" s="0" t="s">
        <v>3265</v>
      </c>
      <c r="D190" s="0" t="s">
        <v>3281</v>
      </c>
      <c r="E190" s="0" t="s">
        <v>3282</v>
      </c>
      <c r="F190" s="0" t="s">
        <v>2782</v>
      </c>
      <c r="G190" s="0" t="s">
        <v>3283</v>
      </c>
    </row>
    <row customHeight="1" ht="11.25">
      <c r="A191" s="374" t="s">
        <v>16</v>
      </c>
      <c r="B191" s="0" t="s">
        <v>3264</v>
      </c>
      <c r="C191" s="0" t="s">
        <v>3265</v>
      </c>
      <c r="D191" s="0" t="s">
        <v>3284</v>
      </c>
      <c r="E191" s="0" t="s">
        <v>3285</v>
      </c>
      <c r="F191" s="0" t="s">
        <v>2782</v>
      </c>
      <c r="G191" s="0" t="s">
        <v>3286</v>
      </c>
    </row>
    <row customHeight="1" ht="11.25">
      <c r="A192" s="374" t="s">
        <v>16</v>
      </c>
      <c r="B192" s="0" t="s">
        <v>3264</v>
      </c>
      <c r="C192" s="0" t="s">
        <v>3265</v>
      </c>
      <c r="D192" s="0" t="s">
        <v>3287</v>
      </c>
      <c r="E192" s="0" t="s">
        <v>3288</v>
      </c>
      <c r="F192" s="0" t="s">
        <v>2782</v>
      </c>
      <c r="G192" s="0" t="s">
        <v>3289</v>
      </c>
    </row>
    <row customHeight="1" ht="11.25">
      <c r="A193" s="374" t="s">
        <v>16</v>
      </c>
      <c r="B193" s="0" t="s">
        <v>3264</v>
      </c>
      <c r="C193" s="0" t="s">
        <v>3265</v>
      </c>
      <c r="D193" s="0" t="s">
        <v>2922</v>
      </c>
      <c r="E193" s="0" t="s">
        <v>3290</v>
      </c>
      <c r="F193" s="0" t="s">
        <v>2782</v>
      </c>
      <c r="G193" s="0" t="s">
        <v>3291</v>
      </c>
    </row>
    <row customHeight="1" ht="11.25">
      <c r="A194" s="374" t="s">
        <v>16</v>
      </c>
      <c r="B194" s="0" t="s">
        <v>3264</v>
      </c>
      <c r="C194" s="0" t="s">
        <v>3265</v>
      </c>
      <c r="D194" s="0" t="s">
        <v>3292</v>
      </c>
      <c r="E194" s="0" t="s">
        <v>3293</v>
      </c>
      <c r="F194" s="0" t="s">
        <v>2782</v>
      </c>
      <c r="G194" s="0" t="s">
        <v>3294</v>
      </c>
    </row>
    <row customHeight="1" ht="11.25">
      <c r="A195" s="374" t="s">
        <v>16</v>
      </c>
      <c r="B195" s="0" t="s">
        <v>3264</v>
      </c>
      <c r="C195" s="0" t="s">
        <v>3265</v>
      </c>
      <c r="D195" s="0" t="s">
        <v>3295</v>
      </c>
      <c r="E195" s="0" t="s">
        <v>3296</v>
      </c>
      <c r="F195" s="0" t="s">
        <v>2782</v>
      </c>
      <c r="G195" s="0" t="s">
        <v>3297</v>
      </c>
    </row>
    <row customHeight="1" ht="11.25">
      <c r="A196" s="374" t="s">
        <v>16</v>
      </c>
      <c r="B196" s="0" t="s">
        <v>3264</v>
      </c>
      <c r="C196" s="0" t="s">
        <v>3265</v>
      </c>
      <c r="D196" s="0" t="s">
        <v>3298</v>
      </c>
      <c r="E196" s="0" t="s">
        <v>3299</v>
      </c>
      <c r="F196" s="0" t="s">
        <v>2782</v>
      </c>
      <c r="G196" s="0" t="s">
        <v>3300</v>
      </c>
    </row>
    <row customHeight="1" ht="11.25">
      <c r="A197" s="374" t="s">
        <v>16</v>
      </c>
      <c r="B197" s="0" t="s">
        <v>3264</v>
      </c>
      <c r="C197" s="0" t="s">
        <v>3265</v>
      </c>
      <c r="D197" s="0" t="s">
        <v>3301</v>
      </c>
      <c r="E197" s="0" t="s">
        <v>3302</v>
      </c>
      <c r="F197" s="0" t="s">
        <v>2782</v>
      </c>
      <c r="G197" s="0" t="s">
        <v>3303</v>
      </c>
    </row>
    <row customHeight="1" ht="11.25">
      <c r="A198" s="374" t="s">
        <v>16</v>
      </c>
      <c r="B198" s="0" t="s">
        <v>3264</v>
      </c>
      <c r="C198" s="0" t="s">
        <v>3265</v>
      </c>
      <c r="D198" s="0" t="s">
        <v>3304</v>
      </c>
      <c r="E198" s="0" t="s">
        <v>3305</v>
      </c>
      <c r="F198" s="0" t="s">
        <v>2782</v>
      </c>
      <c r="G198" s="0" t="s">
        <v>3306</v>
      </c>
    </row>
    <row customHeight="1" ht="11.25">
      <c r="A199" s="374" t="s">
        <v>16</v>
      </c>
      <c r="B199" s="0" t="s">
        <v>3264</v>
      </c>
      <c r="C199" s="0" t="s">
        <v>3265</v>
      </c>
      <c r="D199" s="0" t="s">
        <v>3307</v>
      </c>
      <c r="E199" s="0" t="s">
        <v>3308</v>
      </c>
      <c r="F199" s="0" t="s">
        <v>2782</v>
      </c>
      <c r="G199" s="0" t="s">
        <v>3309</v>
      </c>
    </row>
    <row customHeight="1" ht="11.25">
      <c r="A200" s="374" t="s">
        <v>16</v>
      </c>
      <c r="B200" s="0" t="s">
        <v>3264</v>
      </c>
      <c r="C200" s="0" t="s">
        <v>3265</v>
      </c>
      <c r="D200" s="0" t="s">
        <v>3310</v>
      </c>
      <c r="E200" s="0" t="s">
        <v>3311</v>
      </c>
      <c r="F200" s="0" t="s">
        <v>2782</v>
      </c>
      <c r="G200" s="0" t="s">
        <v>3312</v>
      </c>
    </row>
    <row customHeight="1" ht="11.25">
      <c r="A201" s="374" t="s">
        <v>16</v>
      </c>
      <c r="B201" s="0" t="s">
        <v>3264</v>
      </c>
      <c r="C201" s="0" t="s">
        <v>3265</v>
      </c>
      <c r="D201" s="0" t="s">
        <v>3313</v>
      </c>
      <c r="E201" s="0" t="s">
        <v>3314</v>
      </c>
      <c r="F201" s="0" t="s">
        <v>2782</v>
      </c>
      <c r="G201" s="0" t="s">
        <v>3315</v>
      </c>
    </row>
    <row customHeight="1" ht="11.25">
      <c r="A202" s="374" t="s">
        <v>16</v>
      </c>
      <c r="B202" s="0" t="s">
        <v>3264</v>
      </c>
      <c r="C202" s="0" t="s">
        <v>3265</v>
      </c>
      <c r="D202" s="0" t="s">
        <v>3316</v>
      </c>
      <c r="E202" s="0" t="s">
        <v>3317</v>
      </c>
      <c r="F202" s="0" t="s">
        <v>2782</v>
      </c>
      <c r="G202" s="0" t="s">
        <v>3318</v>
      </c>
    </row>
    <row customHeight="1" ht="11.25">
      <c r="A203" s="374" t="s">
        <v>16</v>
      </c>
      <c r="B203" s="0" t="s">
        <v>3264</v>
      </c>
      <c r="C203" s="0" t="s">
        <v>3265</v>
      </c>
      <c r="D203" s="0" t="s">
        <v>3319</v>
      </c>
      <c r="E203" s="0" t="s">
        <v>3320</v>
      </c>
      <c r="F203" s="0" t="s">
        <v>2782</v>
      </c>
      <c r="G203" s="0" t="s">
        <v>3321</v>
      </c>
    </row>
    <row customHeight="1" ht="11.25">
      <c r="A204" s="374" t="s">
        <v>16</v>
      </c>
      <c r="B204" s="0" t="s">
        <v>3264</v>
      </c>
      <c r="C204" s="0" t="s">
        <v>3265</v>
      </c>
      <c r="D204" s="0" t="s">
        <v>3322</v>
      </c>
      <c r="E204" s="0" t="s">
        <v>3323</v>
      </c>
      <c r="F204" s="0" t="s">
        <v>2782</v>
      </c>
      <c r="G204" s="0" t="s">
        <v>3324</v>
      </c>
    </row>
    <row customHeight="1" ht="11.25">
      <c r="A205" s="374" t="s">
        <v>16</v>
      </c>
      <c r="B205" s="0" t="s">
        <v>3264</v>
      </c>
      <c r="C205" s="0" t="s">
        <v>3265</v>
      </c>
      <c r="D205" s="0" t="s">
        <v>3264</v>
      </c>
      <c r="E205" s="0" t="s">
        <v>3265</v>
      </c>
      <c r="F205" s="0" t="s">
        <v>2779</v>
      </c>
      <c r="G205" s="0" t="s">
        <v>3325</v>
      </c>
    </row>
    <row customHeight="1" ht="11.25">
      <c r="A206" s="374" t="s">
        <v>16</v>
      </c>
      <c r="B206" s="0" t="s">
        <v>3264</v>
      </c>
      <c r="C206" s="0" t="s">
        <v>3265</v>
      </c>
      <c r="D206" s="0" t="s">
        <v>3326</v>
      </c>
      <c r="E206" s="0" t="s">
        <v>3327</v>
      </c>
      <c r="F206" s="0" t="s">
        <v>2782</v>
      </c>
      <c r="G206" s="0" t="s">
        <v>3328</v>
      </c>
    </row>
    <row customHeight="1" ht="11.25">
      <c r="A207" s="374" t="s">
        <v>16</v>
      </c>
      <c r="B207" s="0" t="s">
        <v>3264</v>
      </c>
      <c r="C207" s="0" t="s">
        <v>3265</v>
      </c>
      <c r="D207" s="0" t="s">
        <v>3329</v>
      </c>
      <c r="E207" s="0" t="s">
        <v>3330</v>
      </c>
      <c r="F207" s="0" t="s">
        <v>2782</v>
      </c>
      <c r="G207" s="0" t="s">
        <v>3331</v>
      </c>
    </row>
    <row customHeight="1" ht="11.25">
      <c r="A208" s="374" t="s">
        <v>16</v>
      </c>
      <c r="B208" s="0" t="s">
        <v>3332</v>
      </c>
      <c r="C208" s="0" t="s">
        <v>3333</v>
      </c>
      <c r="D208" s="0" t="s">
        <v>3334</v>
      </c>
      <c r="E208" s="0" t="s">
        <v>3335</v>
      </c>
      <c r="F208" s="0" t="s">
        <v>2782</v>
      </c>
      <c r="G208" s="0" t="s">
        <v>3336</v>
      </c>
    </row>
    <row customHeight="1" ht="11.25">
      <c r="A209" s="374" t="s">
        <v>16</v>
      </c>
      <c r="B209" s="0" t="s">
        <v>3332</v>
      </c>
      <c r="C209" s="0" t="s">
        <v>3333</v>
      </c>
      <c r="D209" s="0" t="s">
        <v>3337</v>
      </c>
      <c r="E209" s="0" t="s">
        <v>3338</v>
      </c>
      <c r="F209" s="0" t="s">
        <v>2782</v>
      </c>
      <c r="G209" s="0" t="s">
        <v>3339</v>
      </c>
    </row>
    <row customHeight="1" ht="11.25">
      <c r="A210" s="374" t="s">
        <v>16</v>
      </c>
      <c r="B210" s="0" t="s">
        <v>3332</v>
      </c>
      <c r="C210" s="0" t="s">
        <v>3333</v>
      </c>
      <c r="D210" s="0" t="s">
        <v>3340</v>
      </c>
      <c r="E210" s="0" t="s">
        <v>3341</v>
      </c>
      <c r="F210" s="0" t="s">
        <v>2782</v>
      </c>
      <c r="G210" s="0" t="s">
        <v>3342</v>
      </c>
    </row>
    <row customHeight="1" ht="11.25">
      <c r="A211" s="374" t="s">
        <v>16</v>
      </c>
      <c r="B211" s="0" t="s">
        <v>3332</v>
      </c>
      <c r="C211" s="0" t="s">
        <v>3333</v>
      </c>
      <c r="D211" s="0" t="s">
        <v>3343</v>
      </c>
      <c r="E211" s="0" t="s">
        <v>3344</v>
      </c>
      <c r="F211" s="0" t="s">
        <v>2782</v>
      </c>
      <c r="G211" s="0" t="s">
        <v>3345</v>
      </c>
    </row>
    <row customHeight="1" ht="11.25">
      <c r="A212" s="374" t="s">
        <v>16</v>
      </c>
      <c r="B212" s="0" t="s">
        <v>3332</v>
      </c>
      <c r="C212" s="0" t="s">
        <v>3333</v>
      </c>
      <c r="D212" s="0" t="s">
        <v>3346</v>
      </c>
      <c r="E212" s="0" t="s">
        <v>3347</v>
      </c>
      <c r="F212" s="0" t="s">
        <v>2782</v>
      </c>
      <c r="G212" s="0" t="s">
        <v>3348</v>
      </c>
    </row>
    <row customHeight="1" ht="11.25">
      <c r="A213" s="374" t="s">
        <v>16</v>
      </c>
      <c r="B213" s="0" t="s">
        <v>3332</v>
      </c>
      <c r="C213" s="0" t="s">
        <v>3333</v>
      </c>
      <c r="D213" s="0" t="s">
        <v>3349</v>
      </c>
      <c r="E213" s="0" t="s">
        <v>3350</v>
      </c>
      <c r="F213" s="0" t="s">
        <v>2782</v>
      </c>
      <c r="G213" s="0" t="s">
        <v>3351</v>
      </c>
    </row>
    <row customHeight="1" ht="11.25">
      <c r="A214" s="374" t="s">
        <v>16</v>
      </c>
      <c r="B214" s="0" t="s">
        <v>3332</v>
      </c>
      <c r="C214" s="0" t="s">
        <v>3333</v>
      </c>
      <c r="D214" s="0" t="s">
        <v>3352</v>
      </c>
      <c r="E214" s="0" t="s">
        <v>3353</v>
      </c>
      <c r="F214" s="0" t="s">
        <v>2782</v>
      </c>
      <c r="G214" s="0" t="s">
        <v>3354</v>
      </c>
    </row>
    <row customHeight="1" ht="11.25">
      <c r="A215" s="374" t="s">
        <v>16</v>
      </c>
      <c r="B215" s="0" t="s">
        <v>3332</v>
      </c>
      <c r="C215" s="0" t="s">
        <v>3333</v>
      </c>
      <c r="D215" s="0" t="s">
        <v>3355</v>
      </c>
      <c r="E215" s="0" t="s">
        <v>3356</v>
      </c>
      <c r="F215" s="0" t="s">
        <v>2782</v>
      </c>
      <c r="G215" s="0" t="s">
        <v>3357</v>
      </c>
    </row>
    <row customHeight="1" ht="11.25">
      <c r="A216" s="374" t="s">
        <v>16</v>
      </c>
      <c r="B216" s="0" t="s">
        <v>3332</v>
      </c>
      <c r="C216" s="0" t="s">
        <v>3333</v>
      </c>
      <c r="D216" s="0" t="s">
        <v>3358</v>
      </c>
      <c r="E216" s="0" t="s">
        <v>3359</v>
      </c>
      <c r="F216" s="0" t="s">
        <v>2782</v>
      </c>
      <c r="G216" s="0" t="s">
        <v>3360</v>
      </c>
    </row>
    <row customHeight="1" ht="11.25">
      <c r="A217" s="374" t="s">
        <v>16</v>
      </c>
      <c r="B217" s="0" t="s">
        <v>3332</v>
      </c>
      <c r="C217" s="0" t="s">
        <v>3333</v>
      </c>
      <c r="D217" s="0" t="s">
        <v>3361</v>
      </c>
      <c r="E217" s="0" t="s">
        <v>3362</v>
      </c>
      <c r="F217" s="0" t="s">
        <v>2782</v>
      </c>
      <c r="G217" s="0" t="s">
        <v>3363</v>
      </c>
    </row>
    <row customHeight="1" ht="11.25">
      <c r="A218" s="374" t="s">
        <v>16</v>
      </c>
      <c r="B218" s="0" t="s">
        <v>3332</v>
      </c>
      <c r="C218" s="0" t="s">
        <v>3333</v>
      </c>
      <c r="D218" s="0" t="s">
        <v>3364</v>
      </c>
      <c r="E218" s="0" t="s">
        <v>3365</v>
      </c>
      <c r="F218" s="0" t="s">
        <v>2782</v>
      </c>
      <c r="G218" s="0" t="s">
        <v>3366</v>
      </c>
    </row>
    <row customHeight="1" ht="11.25">
      <c r="A219" s="374" t="s">
        <v>16</v>
      </c>
      <c r="B219" s="0" t="s">
        <v>3332</v>
      </c>
      <c r="C219" s="0" t="s">
        <v>3333</v>
      </c>
      <c r="D219" s="0" t="s">
        <v>3367</v>
      </c>
      <c r="E219" s="0" t="s">
        <v>3368</v>
      </c>
      <c r="F219" s="0" t="s">
        <v>2782</v>
      </c>
      <c r="G219" s="0" t="s">
        <v>3369</v>
      </c>
    </row>
    <row customHeight="1" ht="11.25">
      <c r="A220" s="374" t="s">
        <v>16</v>
      </c>
      <c r="B220" s="0" t="s">
        <v>3332</v>
      </c>
      <c r="C220" s="0" t="s">
        <v>3333</v>
      </c>
      <c r="D220" s="0" t="s">
        <v>3370</v>
      </c>
      <c r="E220" s="0" t="s">
        <v>3371</v>
      </c>
      <c r="F220" s="0" t="s">
        <v>2782</v>
      </c>
      <c r="G220" s="0" t="s">
        <v>3372</v>
      </c>
    </row>
    <row customHeight="1" ht="11.25">
      <c r="A221" s="374" t="s">
        <v>16</v>
      </c>
      <c r="B221" s="0" t="s">
        <v>3332</v>
      </c>
      <c r="C221" s="0" t="s">
        <v>3333</v>
      </c>
      <c r="D221" s="0" t="s">
        <v>3373</v>
      </c>
      <c r="E221" s="0" t="s">
        <v>3374</v>
      </c>
      <c r="F221" s="0" t="s">
        <v>2782</v>
      </c>
      <c r="G221" s="0" t="s">
        <v>3375</v>
      </c>
    </row>
    <row customHeight="1" ht="11.25">
      <c r="A222" s="374" t="s">
        <v>16</v>
      </c>
      <c r="B222" s="0" t="s">
        <v>3332</v>
      </c>
      <c r="C222" s="0" t="s">
        <v>3333</v>
      </c>
      <c r="D222" s="0" t="s">
        <v>3376</v>
      </c>
      <c r="E222" s="0" t="s">
        <v>3377</v>
      </c>
      <c r="F222" s="0" t="s">
        <v>2782</v>
      </c>
      <c r="G222" s="0" t="s">
        <v>3378</v>
      </c>
    </row>
    <row customHeight="1" ht="11.25">
      <c r="A223" s="374" t="s">
        <v>16</v>
      </c>
      <c r="B223" s="0" t="s">
        <v>3332</v>
      </c>
      <c r="C223" s="0" t="s">
        <v>3333</v>
      </c>
      <c r="D223" s="0" t="s">
        <v>3379</v>
      </c>
      <c r="E223" s="0" t="s">
        <v>3380</v>
      </c>
      <c r="F223" s="0" t="s">
        <v>2782</v>
      </c>
      <c r="G223" s="0" t="s">
        <v>3381</v>
      </c>
    </row>
    <row customHeight="1" ht="11.25">
      <c r="A224" s="374" t="s">
        <v>16</v>
      </c>
      <c r="B224" s="0" t="s">
        <v>3332</v>
      </c>
      <c r="C224" s="0" t="s">
        <v>3333</v>
      </c>
      <c r="D224" s="0" t="s">
        <v>3332</v>
      </c>
      <c r="E224" s="0" t="s">
        <v>3333</v>
      </c>
      <c r="F224" s="0" t="s">
        <v>2779</v>
      </c>
      <c r="G224" s="0" t="s">
        <v>3382</v>
      </c>
    </row>
    <row customHeight="1" ht="11.25">
      <c r="A225" s="374" t="s">
        <v>16</v>
      </c>
      <c r="B225" s="0" t="s">
        <v>3332</v>
      </c>
      <c r="C225" s="0" t="s">
        <v>3333</v>
      </c>
      <c r="D225" s="0" t="s">
        <v>3383</v>
      </c>
      <c r="E225" s="0" t="s">
        <v>3384</v>
      </c>
      <c r="F225" s="0" t="s">
        <v>2782</v>
      </c>
      <c r="G225" s="0" t="s">
        <v>3385</v>
      </c>
    </row>
    <row customHeight="1" ht="11.25">
      <c r="A226" s="374" t="s">
        <v>16</v>
      </c>
      <c r="B226" s="0" t="s">
        <v>3332</v>
      </c>
      <c r="C226" s="0" t="s">
        <v>3333</v>
      </c>
      <c r="D226" s="0" t="s">
        <v>3386</v>
      </c>
      <c r="E226" s="0" t="s">
        <v>3387</v>
      </c>
      <c r="F226" s="0" t="s">
        <v>2782</v>
      </c>
      <c r="G226" s="0" t="s">
        <v>3388</v>
      </c>
    </row>
    <row customHeight="1" ht="11.25">
      <c r="A227" s="374" t="s">
        <v>16</v>
      </c>
      <c r="B227" s="0" t="s">
        <v>3332</v>
      </c>
      <c r="C227" s="0" t="s">
        <v>3333</v>
      </c>
      <c r="D227" s="0" t="s">
        <v>3389</v>
      </c>
      <c r="E227" s="0" t="s">
        <v>3390</v>
      </c>
      <c r="F227" s="0" t="s">
        <v>2782</v>
      </c>
      <c r="G227" s="0" t="s">
        <v>3391</v>
      </c>
    </row>
    <row customHeight="1" ht="11.25">
      <c r="A228" s="374" t="s">
        <v>16</v>
      </c>
      <c r="B228" s="0" t="s">
        <v>3332</v>
      </c>
      <c r="C228" s="0" t="s">
        <v>3333</v>
      </c>
      <c r="D228" s="0" t="s">
        <v>3392</v>
      </c>
      <c r="E228" s="0" t="s">
        <v>3393</v>
      </c>
      <c r="F228" s="0" t="s">
        <v>2782</v>
      </c>
      <c r="G228" s="0" t="s">
        <v>3394</v>
      </c>
    </row>
    <row customHeight="1" ht="11.25">
      <c r="A229" s="374" t="s">
        <v>16</v>
      </c>
      <c r="B229" s="0" t="s">
        <v>3395</v>
      </c>
      <c r="C229" s="0" t="s">
        <v>3396</v>
      </c>
      <c r="D229" s="0" t="s">
        <v>3397</v>
      </c>
      <c r="E229" s="0" t="s">
        <v>3398</v>
      </c>
      <c r="F229" s="0" t="s">
        <v>2782</v>
      </c>
      <c r="G229" s="0" t="s">
        <v>3399</v>
      </c>
    </row>
    <row customHeight="1" ht="11.25">
      <c r="A230" s="374" t="s">
        <v>16</v>
      </c>
      <c r="B230" s="0" t="s">
        <v>3395</v>
      </c>
      <c r="C230" s="0" t="s">
        <v>3396</v>
      </c>
      <c r="D230" s="0" t="s">
        <v>3400</v>
      </c>
      <c r="E230" s="0" t="s">
        <v>3401</v>
      </c>
      <c r="F230" s="0" t="s">
        <v>2782</v>
      </c>
      <c r="G230" s="0" t="s">
        <v>3402</v>
      </c>
    </row>
    <row customHeight="1" ht="11.25">
      <c r="A231" s="374" t="s">
        <v>16</v>
      </c>
      <c r="B231" s="0" t="s">
        <v>3395</v>
      </c>
      <c r="C231" s="0" t="s">
        <v>3396</v>
      </c>
      <c r="D231" s="0" t="s">
        <v>3403</v>
      </c>
      <c r="E231" s="0" t="s">
        <v>3404</v>
      </c>
      <c r="F231" s="0" t="s">
        <v>2782</v>
      </c>
      <c r="G231" s="0" t="s">
        <v>3405</v>
      </c>
    </row>
    <row customHeight="1" ht="11.25">
      <c r="A232" s="374" t="s">
        <v>16</v>
      </c>
      <c r="B232" s="0" t="s">
        <v>3395</v>
      </c>
      <c r="C232" s="0" t="s">
        <v>3396</v>
      </c>
      <c r="D232" s="0" t="s">
        <v>2807</v>
      </c>
      <c r="E232" s="0" t="s">
        <v>3406</v>
      </c>
      <c r="F232" s="0" t="s">
        <v>2782</v>
      </c>
      <c r="G232" s="0" t="s">
        <v>3407</v>
      </c>
    </row>
    <row customHeight="1" ht="11.25">
      <c r="A233" s="374" t="s">
        <v>16</v>
      </c>
      <c r="B233" s="0" t="s">
        <v>3395</v>
      </c>
      <c r="C233" s="0" t="s">
        <v>3396</v>
      </c>
      <c r="D233" s="0" t="s">
        <v>3408</v>
      </c>
      <c r="E233" s="0" t="s">
        <v>3409</v>
      </c>
      <c r="F233" s="0" t="s">
        <v>2782</v>
      </c>
      <c r="G233" s="0" t="s">
        <v>3410</v>
      </c>
    </row>
    <row customHeight="1" ht="11.25">
      <c r="A234" s="374" t="s">
        <v>16</v>
      </c>
      <c r="B234" s="0" t="s">
        <v>3395</v>
      </c>
      <c r="C234" s="0" t="s">
        <v>3396</v>
      </c>
      <c r="D234" s="0" t="s">
        <v>3411</v>
      </c>
      <c r="E234" s="0" t="s">
        <v>3412</v>
      </c>
      <c r="F234" s="0" t="s">
        <v>3413</v>
      </c>
      <c r="G234" s="0" t="s">
        <v>3414</v>
      </c>
    </row>
    <row customHeight="1" ht="11.25">
      <c r="A235" s="374" t="s">
        <v>16</v>
      </c>
      <c r="B235" s="0" t="s">
        <v>3395</v>
      </c>
      <c r="C235" s="0" t="s">
        <v>3396</v>
      </c>
      <c r="D235" s="0" t="s">
        <v>3415</v>
      </c>
      <c r="E235" s="0" t="s">
        <v>3416</v>
      </c>
      <c r="F235" s="0" t="s">
        <v>2782</v>
      </c>
      <c r="G235" s="0" t="s">
        <v>3417</v>
      </c>
    </row>
    <row customHeight="1" ht="11.25">
      <c r="A236" s="374" t="s">
        <v>16</v>
      </c>
      <c r="B236" s="0" t="s">
        <v>3395</v>
      </c>
      <c r="C236" s="0" t="s">
        <v>3396</v>
      </c>
      <c r="D236" s="0" t="s">
        <v>3418</v>
      </c>
      <c r="E236" s="0" t="s">
        <v>3419</v>
      </c>
      <c r="F236" s="0" t="s">
        <v>2782</v>
      </c>
      <c r="G236" s="0" t="s">
        <v>3420</v>
      </c>
    </row>
    <row customHeight="1" ht="11.25">
      <c r="A237" s="374" t="s">
        <v>16</v>
      </c>
      <c r="B237" s="0" t="s">
        <v>3395</v>
      </c>
      <c r="C237" s="0" t="s">
        <v>3396</v>
      </c>
      <c r="D237" s="0" t="s">
        <v>3421</v>
      </c>
      <c r="E237" s="0" t="s">
        <v>3422</v>
      </c>
      <c r="F237" s="0" t="s">
        <v>2782</v>
      </c>
      <c r="G237" s="0" t="s">
        <v>3423</v>
      </c>
    </row>
    <row customHeight="1" ht="11.25">
      <c r="A238" s="374" t="s">
        <v>16</v>
      </c>
      <c r="B238" s="0" t="s">
        <v>3395</v>
      </c>
      <c r="C238" s="0" t="s">
        <v>3396</v>
      </c>
      <c r="D238" s="0" t="s">
        <v>3424</v>
      </c>
      <c r="E238" s="0" t="s">
        <v>3425</v>
      </c>
      <c r="F238" s="0" t="s">
        <v>2782</v>
      </c>
      <c r="G238" s="0" t="s">
        <v>3426</v>
      </c>
    </row>
    <row customHeight="1" ht="11.25">
      <c r="A239" s="374" t="s">
        <v>16</v>
      </c>
      <c r="B239" s="0" t="s">
        <v>3395</v>
      </c>
      <c r="C239" s="0" t="s">
        <v>3396</v>
      </c>
      <c r="D239" s="0" t="s">
        <v>3395</v>
      </c>
      <c r="E239" s="0" t="s">
        <v>3396</v>
      </c>
      <c r="F239" s="0" t="s">
        <v>2779</v>
      </c>
      <c r="G239" s="0" t="s">
        <v>3427</v>
      </c>
    </row>
    <row customHeight="1" ht="11.25">
      <c r="A240" s="374" t="s">
        <v>16</v>
      </c>
      <c r="B240" s="0" t="s">
        <v>3395</v>
      </c>
      <c r="C240" s="0" t="s">
        <v>3396</v>
      </c>
      <c r="D240" s="0" t="s">
        <v>3428</v>
      </c>
      <c r="E240" s="0" t="s">
        <v>3429</v>
      </c>
      <c r="F240" s="0" t="s">
        <v>2782</v>
      </c>
      <c r="G240" s="0" t="s">
        <v>3430</v>
      </c>
    </row>
    <row customHeight="1" ht="11.25">
      <c r="A241" s="374" t="s">
        <v>16</v>
      </c>
      <c r="B241" s="0" t="s">
        <v>3395</v>
      </c>
      <c r="C241" s="0" t="s">
        <v>3396</v>
      </c>
      <c r="D241" s="0" t="s">
        <v>3431</v>
      </c>
      <c r="E241" s="0" t="s">
        <v>3432</v>
      </c>
      <c r="F241" s="0" t="s">
        <v>2782</v>
      </c>
      <c r="G241" s="0" t="s">
        <v>3433</v>
      </c>
    </row>
    <row customHeight="1" ht="11.25">
      <c r="A242" s="374" t="s">
        <v>16</v>
      </c>
      <c r="B242" s="0" t="s">
        <v>3395</v>
      </c>
      <c r="C242" s="0" t="s">
        <v>3396</v>
      </c>
      <c r="D242" s="0" t="s">
        <v>3434</v>
      </c>
      <c r="E242" s="0" t="s">
        <v>3435</v>
      </c>
      <c r="F242" s="0" t="s">
        <v>2782</v>
      </c>
      <c r="G242" s="0" t="s">
        <v>3436</v>
      </c>
    </row>
    <row customHeight="1" ht="11.25">
      <c r="A243" s="374" t="s">
        <v>16</v>
      </c>
      <c r="B243" s="0" t="s">
        <v>3437</v>
      </c>
      <c r="C243" s="0" t="s">
        <v>3438</v>
      </c>
      <c r="D243" s="0" t="s">
        <v>3439</v>
      </c>
      <c r="E243" s="0" t="s">
        <v>3440</v>
      </c>
      <c r="F243" s="0" t="s">
        <v>2782</v>
      </c>
      <c r="G243" s="0" t="s">
        <v>3441</v>
      </c>
    </row>
    <row customHeight="1" ht="11.25">
      <c r="A244" s="374" t="s">
        <v>16</v>
      </c>
      <c r="B244" s="0" t="s">
        <v>3437</v>
      </c>
      <c r="C244" s="0" t="s">
        <v>3438</v>
      </c>
      <c r="D244" s="0" t="s">
        <v>3442</v>
      </c>
      <c r="E244" s="0" t="s">
        <v>3443</v>
      </c>
      <c r="F244" s="0" t="s">
        <v>2782</v>
      </c>
      <c r="G244" s="0" t="s">
        <v>3444</v>
      </c>
    </row>
    <row customHeight="1" ht="11.25">
      <c r="A245" s="374" t="s">
        <v>16</v>
      </c>
      <c r="B245" s="0" t="s">
        <v>3437</v>
      </c>
      <c r="C245" s="0" t="s">
        <v>3438</v>
      </c>
      <c r="D245" s="0" t="s">
        <v>3445</v>
      </c>
      <c r="E245" s="0" t="s">
        <v>3446</v>
      </c>
      <c r="F245" s="0" t="s">
        <v>2782</v>
      </c>
      <c r="G245" s="0" t="s">
        <v>3447</v>
      </c>
    </row>
    <row customHeight="1" ht="11.25">
      <c r="A246" s="374" t="s">
        <v>16</v>
      </c>
      <c r="B246" s="0" t="s">
        <v>3437</v>
      </c>
      <c r="C246" s="0" t="s">
        <v>3438</v>
      </c>
      <c r="D246" s="0" t="s">
        <v>3448</v>
      </c>
      <c r="E246" s="0" t="s">
        <v>3449</v>
      </c>
      <c r="F246" s="0" t="s">
        <v>2782</v>
      </c>
      <c r="G246" s="0" t="s">
        <v>3450</v>
      </c>
    </row>
    <row customHeight="1" ht="11.25">
      <c r="A247" s="374" t="s">
        <v>16</v>
      </c>
      <c r="B247" s="0" t="s">
        <v>3437</v>
      </c>
      <c r="C247" s="0" t="s">
        <v>3438</v>
      </c>
      <c r="D247" s="0" t="s">
        <v>3451</v>
      </c>
      <c r="E247" s="0" t="s">
        <v>3452</v>
      </c>
      <c r="F247" s="0" t="s">
        <v>2782</v>
      </c>
      <c r="G247" s="0" t="s">
        <v>3453</v>
      </c>
    </row>
    <row customHeight="1" ht="11.25">
      <c r="A248" s="374" t="s">
        <v>16</v>
      </c>
      <c r="B248" s="0" t="s">
        <v>3437</v>
      </c>
      <c r="C248" s="0" t="s">
        <v>3438</v>
      </c>
      <c r="D248" s="0" t="s">
        <v>3454</v>
      </c>
      <c r="E248" s="0" t="s">
        <v>3455</v>
      </c>
      <c r="F248" s="0" t="s">
        <v>2782</v>
      </c>
      <c r="G248" s="0" t="s">
        <v>3456</v>
      </c>
    </row>
    <row customHeight="1" ht="11.25">
      <c r="A249" s="374" t="s">
        <v>16</v>
      </c>
      <c r="B249" s="0" t="s">
        <v>3437</v>
      </c>
      <c r="C249" s="0" t="s">
        <v>3438</v>
      </c>
      <c r="D249" s="0" t="s">
        <v>3457</v>
      </c>
      <c r="E249" s="0" t="s">
        <v>3458</v>
      </c>
      <c r="F249" s="0" t="s">
        <v>2782</v>
      </c>
      <c r="G249" s="0" t="s">
        <v>3459</v>
      </c>
    </row>
    <row customHeight="1" ht="11.25">
      <c r="A250" s="374" t="s">
        <v>16</v>
      </c>
      <c r="B250" s="0" t="s">
        <v>3437</v>
      </c>
      <c r="C250" s="0" t="s">
        <v>3438</v>
      </c>
      <c r="D250" s="0" t="s">
        <v>3460</v>
      </c>
      <c r="E250" s="0" t="s">
        <v>3461</v>
      </c>
      <c r="F250" s="0" t="s">
        <v>2782</v>
      </c>
      <c r="G250" s="0" t="s">
        <v>3462</v>
      </c>
    </row>
    <row customHeight="1" ht="11.25">
      <c r="A251" s="374" t="s">
        <v>16</v>
      </c>
      <c r="B251" s="0" t="s">
        <v>3437</v>
      </c>
      <c r="C251" s="0" t="s">
        <v>3438</v>
      </c>
      <c r="D251" s="0" t="s">
        <v>3463</v>
      </c>
      <c r="E251" s="0" t="s">
        <v>3464</v>
      </c>
      <c r="F251" s="0" t="s">
        <v>2782</v>
      </c>
      <c r="G251" s="0" t="s">
        <v>3465</v>
      </c>
    </row>
    <row customHeight="1" ht="11.25">
      <c r="A252" s="374" t="s">
        <v>16</v>
      </c>
      <c r="B252" s="0" t="s">
        <v>3437</v>
      </c>
      <c r="C252" s="0" t="s">
        <v>3438</v>
      </c>
      <c r="D252" s="0" t="s">
        <v>3466</v>
      </c>
      <c r="E252" s="0" t="s">
        <v>3467</v>
      </c>
      <c r="F252" s="0" t="s">
        <v>2782</v>
      </c>
      <c r="G252" s="0" t="s">
        <v>3468</v>
      </c>
    </row>
    <row customHeight="1" ht="11.25">
      <c r="A253" s="374" t="s">
        <v>16</v>
      </c>
      <c r="B253" s="0" t="s">
        <v>3437</v>
      </c>
      <c r="C253" s="0" t="s">
        <v>3438</v>
      </c>
      <c r="D253" s="0" t="s">
        <v>3469</v>
      </c>
      <c r="E253" s="0" t="s">
        <v>3470</v>
      </c>
      <c r="F253" s="0" t="s">
        <v>2782</v>
      </c>
      <c r="G253" s="0" t="s">
        <v>3471</v>
      </c>
    </row>
    <row customHeight="1" ht="11.25">
      <c r="A254" s="374" t="s">
        <v>16</v>
      </c>
      <c r="B254" s="0" t="s">
        <v>3437</v>
      </c>
      <c r="C254" s="0" t="s">
        <v>3438</v>
      </c>
      <c r="D254" s="0" t="s">
        <v>3472</v>
      </c>
      <c r="E254" s="0" t="s">
        <v>3473</v>
      </c>
      <c r="F254" s="0" t="s">
        <v>2782</v>
      </c>
      <c r="G254" s="0" t="s">
        <v>3474</v>
      </c>
    </row>
    <row customHeight="1" ht="11.25">
      <c r="A255" s="374" t="s">
        <v>16</v>
      </c>
      <c r="B255" s="0" t="s">
        <v>3437</v>
      </c>
      <c r="C255" s="0" t="s">
        <v>3438</v>
      </c>
      <c r="D255" s="0" t="s">
        <v>3437</v>
      </c>
      <c r="E255" s="0" t="s">
        <v>3438</v>
      </c>
      <c r="F255" s="0" t="s">
        <v>2779</v>
      </c>
      <c r="G255" s="0" t="s">
        <v>3475</v>
      </c>
    </row>
    <row customHeight="1" ht="11.25">
      <c r="A256" s="374" t="s">
        <v>16</v>
      </c>
      <c r="B256" s="0" t="s">
        <v>3437</v>
      </c>
      <c r="C256" s="0" t="s">
        <v>3438</v>
      </c>
      <c r="D256" s="0" t="s">
        <v>3476</v>
      </c>
      <c r="E256" s="0" t="s">
        <v>3477</v>
      </c>
      <c r="F256" s="0" t="s">
        <v>2782</v>
      </c>
      <c r="G256" s="0" t="s">
        <v>3478</v>
      </c>
    </row>
    <row customHeight="1" ht="11.25">
      <c r="A257" s="374" t="s">
        <v>16</v>
      </c>
      <c r="B257" s="0" t="s">
        <v>3437</v>
      </c>
      <c r="C257" s="0" t="s">
        <v>3438</v>
      </c>
      <c r="D257" s="0" t="s">
        <v>3479</v>
      </c>
      <c r="E257" s="0" t="s">
        <v>3480</v>
      </c>
      <c r="F257" s="0" t="s">
        <v>2782</v>
      </c>
      <c r="G257" s="0" t="s">
        <v>3481</v>
      </c>
    </row>
    <row customHeight="1" ht="11.25">
      <c r="A258" s="374" t="s">
        <v>16</v>
      </c>
      <c r="B258" s="0" t="s">
        <v>3482</v>
      </c>
      <c r="C258" s="0" t="s">
        <v>3483</v>
      </c>
      <c r="D258" s="0" t="s">
        <v>3484</v>
      </c>
      <c r="E258" s="0" t="s">
        <v>3485</v>
      </c>
      <c r="F258" s="0" t="s">
        <v>2782</v>
      </c>
      <c r="G258" s="0" t="s">
        <v>3486</v>
      </c>
    </row>
    <row customHeight="1" ht="11.25">
      <c r="A259" s="374" t="s">
        <v>16</v>
      </c>
      <c r="B259" s="0" t="s">
        <v>3482</v>
      </c>
      <c r="C259" s="0" t="s">
        <v>3483</v>
      </c>
      <c r="D259" s="0" t="s">
        <v>3487</v>
      </c>
      <c r="E259" s="0" t="s">
        <v>3488</v>
      </c>
      <c r="F259" s="0" t="s">
        <v>2782</v>
      </c>
      <c r="G259" s="0" t="s">
        <v>3489</v>
      </c>
    </row>
    <row customHeight="1" ht="11.25">
      <c r="A260" s="374" t="s">
        <v>16</v>
      </c>
      <c r="B260" s="0" t="s">
        <v>3482</v>
      </c>
      <c r="C260" s="0" t="s">
        <v>3483</v>
      </c>
      <c r="D260" s="0" t="s">
        <v>3490</v>
      </c>
      <c r="E260" s="0" t="s">
        <v>3491</v>
      </c>
      <c r="F260" s="0" t="s">
        <v>2782</v>
      </c>
      <c r="G260" s="0" t="s">
        <v>3492</v>
      </c>
    </row>
    <row customHeight="1" ht="11.25">
      <c r="A261" s="374" t="s">
        <v>16</v>
      </c>
      <c r="B261" s="0" t="s">
        <v>3482</v>
      </c>
      <c r="C261" s="0" t="s">
        <v>3483</v>
      </c>
      <c r="D261" s="0" t="s">
        <v>3493</v>
      </c>
      <c r="E261" s="0" t="s">
        <v>3494</v>
      </c>
      <c r="F261" s="0" t="s">
        <v>2782</v>
      </c>
      <c r="G261" s="0" t="s">
        <v>3495</v>
      </c>
    </row>
    <row customHeight="1" ht="11.25">
      <c r="A262" s="374" t="s">
        <v>16</v>
      </c>
      <c r="B262" s="0" t="s">
        <v>3482</v>
      </c>
      <c r="C262" s="0" t="s">
        <v>3483</v>
      </c>
      <c r="D262" s="0" t="s">
        <v>3496</v>
      </c>
      <c r="E262" s="0" t="s">
        <v>3497</v>
      </c>
      <c r="F262" s="0" t="s">
        <v>2782</v>
      </c>
      <c r="G262" s="0" t="s">
        <v>3498</v>
      </c>
    </row>
    <row customHeight="1" ht="11.25">
      <c r="A263" s="374" t="s">
        <v>16</v>
      </c>
      <c r="B263" s="0" t="s">
        <v>3482</v>
      </c>
      <c r="C263" s="0" t="s">
        <v>3483</v>
      </c>
      <c r="D263" s="0" t="s">
        <v>3499</v>
      </c>
      <c r="E263" s="0" t="s">
        <v>3500</v>
      </c>
      <c r="F263" s="0" t="s">
        <v>2782</v>
      </c>
      <c r="G263" s="0" t="s">
        <v>3501</v>
      </c>
    </row>
    <row customHeight="1" ht="11.25">
      <c r="A264" s="374" t="s">
        <v>16</v>
      </c>
      <c r="B264" s="0" t="s">
        <v>3482</v>
      </c>
      <c r="C264" s="0" t="s">
        <v>3483</v>
      </c>
      <c r="D264" s="0" t="s">
        <v>3502</v>
      </c>
      <c r="E264" s="0" t="s">
        <v>3503</v>
      </c>
      <c r="F264" s="0" t="s">
        <v>2782</v>
      </c>
      <c r="G264" s="0" t="s">
        <v>3504</v>
      </c>
    </row>
    <row customHeight="1" ht="11.25">
      <c r="A265" s="374" t="s">
        <v>16</v>
      </c>
      <c r="B265" s="0" t="s">
        <v>3482</v>
      </c>
      <c r="C265" s="0" t="s">
        <v>3483</v>
      </c>
      <c r="D265" s="0" t="s">
        <v>3505</v>
      </c>
      <c r="E265" s="0" t="s">
        <v>3506</v>
      </c>
      <c r="F265" s="0" t="s">
        <v>2782</v>
      </c>
      <c r="G265" s="0" t="s">
        <v>3507</v>
      </c>
    </row>
    <row customHeight="1" ht="11.25">
      <c r="A266" s="374" t="s">
        <v>16</v>
      </c>
      <c r="B266" s="0" t="s">
        <v>3482</v>
      </c>
      <c r="C266" s="0" t="s">
        <v>3483</v>
      </c>
      <c r="D266" s="0" t="s">
        <v>3508</v>
      </c>
      <c r="E266" s="0" t="s">
        <v>3509</v>
      </c>
      <c r="F266" s="0" t="s">
        <v>2782</v>
      </c>
      <c r="G266" s="0" t="s">
        <v>3510</v>
      </c>
    </row>
    <row customHeight="1" ht="11.25">
      <c r="A267" s="374" t="s">
        <v>16</v>
      </c>
      <c r="B267" s="0" t="s">
        <v>3482</v>
      </c>
      <c r="C267" s="0" t="s">
        <v>3483</v>
      </c>
      <c r="D267" s="0" t="s">
        <v>3482</v>
      </c>
      <c r="E267" s="0" t="s">
        <v>3483</v>
      </c>
      <c r="F267" s="0" t="s">
        <v>2779</v>
      </c>
      <c r="G267" s="0" t="s">
        <v>3511</v>
      </c>
    </row>
    <row customHeight="1" ht="11.25">
      <c r="A268" s="374" t="s">
        <v>16</v>
      </c>
      <c r="B268" s="0" t="s">
        <v>3482</v>
      </c>
      <c r="C268" s="0" t="s">
        <v>3483</v>
      </c>
      <c r="D268" s="0" t="s">
        <v>3512</v>
      </c>
      <c r="E268" s="0" t="s">
        <v>3513</v>
      </c>
      <c r="F268" s="0" t="s">
        <v>2782</v>
      </c>
      <c r="G268" s="0" t="s">
        <v>3514</v>
      </c>
    </row>
    <row customHeight="1" ht="11.25">
      <c r="A269" s="374" t="s">
        <v>16</v>
      </c>
      <c r="B269" s="0" t="s">
        <v>3515</v>
      </c>
      <c r="C269" s="0" t="s">
        <v>3516</v>
      </c>
      <c r="D269" s="0" t="s">
        <v>3517</v>
      </c>
      <c r="E269" s="0" t="s">
        <v>3518</v>
      </c>
      <c r="F269" s="0" t="s">
        <v>2782</v>
      </c>
      <c r="G269" s="0" t="s">
        <v>3519</v>
      </c>
    </row>
    <row customHeight="1" ht="11.25">
      <c r="A270" s="374" t="s">
        <v>16</v>
      </c>
      <c r="B270" s="0" t="s">
        <v>3515</v>
      </c>
      <c r="C270" s="0" t="s">
        <v>3516</v>
      </c>
      <c r="D270" s="0" t="s">
        <v>3520</v>
      </c>
      <c r="E270" s="0" t="s">
        <v>3521</v>
      </c>
      <c r="F270" s="0" t="s">
        <v>2782</v>
      </c>
      <c r="G270" s="0" t="s">
        <v>3522</v>
      </c>
    </row>
    <row customHeight="1" ht="11.25">
      <c r="A271" s="374" t="s">
        <v>16</v>
      </c>
      <c r="B271" s="0" t="s">
        <v>3515</v>
      </c>
      <c r="C271" s="0" t="s">
        <v>3516</v>
      </c>
      <c r="D271" s="0" t="s">
        <v>3523</v>
      </c>
      <c r="E271" s="0" t="s">
        <v>3524</v>
      </c>
      <c r="F271" s="0" t="s">
        <v>2782</v>
      </c>
      <c r="G271" s="0" t="s">
        <v>3525</v>
      </c>
    </row>
    <row customHeight="1" ht="11.25">
      <c r="A272" s="374" t="s">
        <v>16</v>
      </c>
      <c r="B272" s="0" t="s">
        <v>3515</v>
      </c>
      <c r="C272" s="0" t="s">
        <v>3516</v>
      </c>
      <c r="D272" s="0" t="s">
        <v>3526</v>
      </c>
      <c r="E272" s="0" t="s">
        <v>3527</v>
      </c>
      <c r="F272" s="0" t="s">
        <v>2782</v>
      </c>
      <c r="G272" s="0" t="s">
        <v>3528</v>
      </c>
    </row>
    <row customHeight="1" ht="11.25">
      <c r="A273" s="374" t="s">
        <v>16</v>
      </c>
      <c r="B273" s="0" t="s">
        <v>3515</v>
      </c>
      <c r="C273" s="0" t="s">
        <v>3516</v>
      </c>
      <c r="D273" s="0" t="s">
        <v>2807</v>
      </c>
      <c r="E273" s="0" t="s">
        <v>3529</v>
      </c>
      <c r="F273" s="0" t="s">
        <v>2782</v>
      </c>
      <c r="G273" s="0" t="s">
        <v>3530</v>
      </c>
    </row>
    <row customHeight="1" ht="11.25">
      <c r="A274" s="374" t="s">
        <v>16</v>
      </c>
      <c r="B274" s="0" t="s">
        <v>3515</v>
      </c>
      <c r="C274" s="0" t="s">
        <v>3516</v>
      </c>
      <c r="D274" s="0" t="s">
        <v>3531</v>
      </c>
      <c r="E274" s="0" t="s">
        <v>3532</v>
      </c>
      <c r="F274" s="0" t="s">
        <v>2782</v>
      </c>
      <c r="G274" s="0" t="s">
        <v>3533</v>
      </c>
    </row>
    <row customHeight="1" ht="11.25">
      <c r="A275" s="374" t="s">
        <v>16</v>
      </c>
      <c r="B275" s="0" t="s">
        <v>3515</v>
      </c>
      <c r="C275" s="0" t="s">
        <v>3516</v>
      </c>
      <c r="D275" s="0" t="s">
        <v>3534</v>
      </c>
      <c r="E275" s="0" t="s">
        <v>3535</v>
      </c>
      <c r="F275" s="0" t="s">
        <v>2782</v>
      </c>
      <c r="G275" s="0" t="s">
        <v>3536</v>
      </c>
    </row>
    <row customHeight="1" ht="11.25">
      <c r="A276" s="374" t="s">
        <v>16</v>
      </c>
      <c r="B276" s="0" t="s">
        <v>3515</v>
      </c>
      <c r="C276" s="0" t="s">
        <v>3516</v>
      </c>
      <c r="D276" s="0" t="s">
        <v>3537</v>
      </c>
      <c r="E276" s="0" t="s">
        <v>3538</v>
      </c>
      <c r="F276" s="0" t="s">
        <v>2782</v>
      </c>
      <c r="G276" s="0" t="s">
        <v>3539</v>
      </c>
    </row>
    <row customHeight="1" ht="11.25">
      <c r="A277" s="374" t="s">
        <v>16</v>
      </c>
      <c r="B277" s="0" t="s">
        <v>3515</v>
      </c>
      <c r="C277" s="0" t="s">
        <v>3516</v>
      </c>
      <c r="D277" s="0" t="s">
        <v>3540</v>
      </c>
      <c r="E277" s="0" t="s">
        <v>3541</v>
      </c>
      <c r="F277" s="0" t="s">
        <v>2782</v>
      </c>
      <c r="G277" s="0" t="s">
        <v>3542</v>
      </c>
    </row>
    <row customHeight="1" ht="11.25">
      <c r="A278" s="374" t="s">
        <v>16</v>
      </c>
      <c r="B278" s="0" t="s">
        <v>3515</v>
      </c>
      <c r="C278" s="0" t="s">
        <v>3516</v>
      </c>
      <c r="D278" s="0" t="s">
        <v>3543</v>
      </c>
      <c r="E278" s="0" t="s">
        <v>3544</v>
      </c>
      <c r="F278" s="0" t="s">
        <v>2782</v>
      </c>
      <c r="G278" s="0" t="s">
        <v>3545</v>
      </c>
    </row>
    <row customHeight="1" ht="11.25">
      <c r="A279" s="374" t="s">
        <v>16</v>
      </c>
      <c r="B279" s="0" t="s">
        <v>3515</v>
      </c>
      <c r="C279" s="0" t="s">
        <v>3516</v>
      </c>
      <c r="D279" s="0" t="s">
        <v>3546</v>
      </c>
      <c r="E279" s="0" t="s">
        <v>3547</v>
      </c>
      <c r="F279" s="0" t="s">
        <v>2782</v>
      </c>
      <c r="G279" s="0" t="s">
        <v>3548</v>
      </c>
    </row>
    <row customHeight="1" ht="11.25">
      <c r="A280" s="374" t="s">
        <v>16</v>
      </c>
      <c r="B280" s="0" t="s">
        <v>3515</v>
      </c>
      <c r="C280" s="0" t="s">
        <v>3516</v>
      </c>
      <c r="D280" s="0" t="s">
        <v>3549</v>
      </c>
      <c r="E280" s="0" t="s">
        <v>3550</v>
      </c>
      <c r="F280" s="0" t="s">
        <v>2782</v>
      </c>
      <c r="G280" s="0" t="s">
        <v>3551</v>
      </c>
    </row>
    <row customHeight="1" ht="11.25">
      <c r="A281" s="374" t="s">
        <v>16</v>
      </c>
      <c r="B281" s="0" t="s">
        <v>3515</v>
      </c>
      <c r="C281" s="0" t="s">
        <v>3516</v>
      </c>
      <c r="D281" s="0" t="s">
        <v>3552</v>
      </c>
      <c r="E281" s="0" t="s">
        <v>3553</v>
      </c>
      <c r="F281" s="0" t="s">
        <v>2782</v>
      </c>
      <c r="G281" s="0" t="s">
        <v>3554</v>
      </c>
    </row>
    <row customHeight="1" ht="11.25">
      <c r="A282" s="374" t="s">
        <v>16</v>
      </c>
      <c r="B282" s="0" t="s">
        <v>3515</v>
      </c>
      <c r="C282" s="0" t="s">
        <v>3516</v>
      </c>
      <c r="D282" s="0" t="s">
        <v>3555</v>
      </c>
      <c r="E282" s="0" t="s">
        <v>3556</v>
      </c>
      <c r="F282" s="0" t="s">
        <v>2782</v>
      </c>
      <c r="G282" s="0" t="s">
        <v>3557</v>
      </c>
    </row>
    <row customHeight="1" ht="11.25">
      <c r="A283" s="374" t="s">
        <v>16</v>
      </c>
      <c r="B283" s="0" t="s">
        <v>3515</v>
      </c>
      <c r="C283" s="0" t="s">
        <v>3516</v>
      </c>
      <c r="D283" s="0" t="s">
        <v>3558</v>
      </c>
      <c r="E283" s="0" t="s">
        <v>3559</v>
      </c>
      <c r="F283" s="0" t="s">
        <v>2782</v>
      </c>
      <c r="G283" s="0" t="s">
        <v>3560</v>
      </c>
    </row>
    <row customHeight="1" ht="11.25">
      <c r="A284" s="374" t="s">
        <v>16</v>
      </c>
      <c r="B284" s="0" t="s">
        <v>3515</v>
      </c>
      <c r="C284" s="0" t="s">
        <v>3516</v>
      </c>
      <c r="D284" s="0" t="s">
        <v>3515</v>
      </c>
      <c r="E284" s="0" t="s">
        <v>3516</v>
      </c>
      <c r="F284" s="0" t="s">
        <v>2779</v>
      </c>
      <c r="G284" s="0" t="s">
        <v>3561</v>
      </c>
    </row>
    <row customHeight="1" ht="11.25">
      <c r="A285" s="374" t="s">
        <v>16</v>
      </c>
      <c r="B285" s="0" t="s">
        <v>3562</v>
      </c>
      <c r="C285" s="0" t="s">
        <v>3563</v>
      </c>
      <c r="D285" s="0" t="s">
        <v>3564</v>
      </c>
      <c r="E285" s="0" t="s">
        <v>3565</v>
      </c>
      <c r="F285" s="0" t="s">
        <v>2782</v>
      </c>
      <c r="G285" s="0" t="s">
        <v>3566</v>
      </c>
    </row>
    <row customHeight="1" ht="11.25">
      <c r="A286" s="374" t="s">
        <v>16</v>
      </c>
      <c r="B286" s="0" t="s">
        <v>3562</v>
      </c>
      <c r="C286" s="0" t="s">
        <v>3563</v>
      </c>
      <c r="D286" s="0" t="s">
        <v>3567</v>
      </c>
      <c r="E286" s="0" t="s">
        <v>3568</v>
      </c>
      <c r="F286" s="0" t="s">
        <v>2782</v>
      </c>
      <c r="G286" s="0" t="s">
        <v>3569</v>
      </c>
    </row>
    <row customHeight="1" ht="11.25">
      <c r="A287" s="374" t="s">
        <v>16</v>
      </c>
      <c r="B287" s="0" t="s">
        <v>3562</v>
      </c>
      <c r="C287" s="0" t="s">
        <v>3563</v>
      </c>
      <c r="D287" s="0" t="s">
        <v>2875</v>
      </c>
      <c r="E287" s="0" t="s">
        <v>3570</v>
      </c>
      <c r="F287" s="0" t="s">
        <v>2782</v>
      </c>
      <c r="G287" s="0" t="s">
        <v>3571</v>
      </c>
    </row>
    <row customHeight="1" ht="11.25">
      <c r="A288" s="374" t="s">
        <v>16</v>
      </c>
      <c r="B288" s="0" t="s">
        <v>3562</v>
      </c>
      <c r="C288" s="0" t="s">
        <v>3563</v>
      </c>
      <c r="D288" s="0" t="s">
        <v>3572</v>
      </c>
      <c r="E288" s="0" t="s">
        <v>3573</v>
      </c>
      <c r="F288" s="0" t="s">
        <v>2782</v>
      </c>
      <c r="G288" s="0" t="s">
        <v>3574</v>
      </c>
    </row>
    <row customHeight="1" ht="11.25">
      <c r="A289" s="374" t="s">
        <v>16</v>
      </c>
      <c r="B289" s="0" t="s">
        <v>3562</v>
      </c>
      <c r="C289" s="0" t="s">
        <v>3563</v>
      </c>
      <c r="D289" s="0" t="s">
        <v>3575</v>
      </c>
      <c r="E289" s="0" t="s">
        <v>3576</v>
      </c>
      <c r="F289" s="0" t="s">
        <v>2782</v>
      </c>
      <c r="G289" s="0" t="s">
        <v>3577</v>
      </c>
    </row>
    <row customHeight="1" ht="11.25">
      <c r="A290" s="374" t="s">
        <v>16</v>
      </c>
      <c r="B290" s="0" t="s">
        <v>3562</v>
      </c>
      <c r="C290" s="0" t="s">
        <v>3563</v>
      </c>
      <c r="D290" s="0" t="s">
        <v>3578</v>
      </c>
      <c r="E290" s="0" t="s">
        <v>3579</v>
      </c>
      <c r="F290" s="0" t="s">
        <v>2782</v>
      </c>
      <c r="G290" s="0" t="s">
        <v>3580</v>
      </c>
    </row>
    <row customHeight="1" ht="11.25">
      <c r="A291" s="374" t="s">
        <v>16</v>
      </c>
      <c r="B291" s="0" t="s">
        <v>3562</v>
      </c>
      <c r="C291" s="0" t="s">
        <v>3563</v>
      </c>
      <c r="D291" s="0" t="s">
        <v>3581</v>
      </c>
      <c r="E291" s="0" t="s">
        <v>3582</v>
      </c>
      <c r="F291" s="0" t="s">
        <v>2782</v>
      </c>
      <c r="G291" s="0" t="s">
        <v>3583</v>
      </c>
    </row>
    <row customHeight="1" ht="11.25">
      <c r="A292" s="374" t="s">
        <v>16</v>
      </c>
      <c r="B292" s="0" t="s">
        <v>3562</v>
      </c>
      <c r="C292" s="0" t="s">
        <v>3563</v>
      </c>
      <c r="D292" s="0" t="s">
        <v>3584</v>
      </c>
      <c r="E292" s="0" t="s">
        <v>3585</v>
      </c>
      <c r="F292" s="0" t="s">
        <v>2782</v>
      </c>
      <c r="G292" s="0" t="s">
        <v>3586</v>
      </c>
    </row>
    <row customHeight="1" ht="11.25">
      <c r="A293" s="374" t="s">
        <v>16</v>
      </c>
      <c r="B293" s="0" t="s">
        <v>3562</v>
      </c>
      <c r="C293" s="0" t="s">
        <v>3563</v>
      </c>
      <c r="D293" s="0" t="s">
        <v>3257</v>
      </c>
      <c r="E293" s="0" t="s">
        <v>3587</v>
      </c>
      <c r="F293" s="0" t="s">
        <v>2782</v>
      </c>
      <c r="G293" s="0" t="s">
        <v>3588</v>
      </c>
    </row>
    <row customHeight="1" ht="11.25">
      <c r="A294" s="374" t="s">
        <v>16</v>
      </c>
      <c r="B294" s="0" t="s">
        <v>3562</v>
      </c>
      <c r="C294" s="0" t="s">
        <v>3563</v>
      </c>
      <c r="D294" s="0" t="s">
        <v>3261</v>
      </c>
      <c r="E294" s="0" t="s">
        <v>3589</v>
      </c>
      <c r="F294" s="0" t="s">
        <v>2782</v>
      </c>
      <c r="G294" s="0" t="s">
        <v>3590</v>
      </c>
    </row>
    <row customHeight="1" ht="11.25">
      <c r="A295" s="374" t="s">
        <v>16</v>
      </c>
      <c r="B295" s="0" t="s">
        <v>3562</v>
      </c>
      <c r="C295" s="0" t="s">
        <v>3563</v>
      </c>
      <c r="D295" s="0" t="s">
        <v>3591</v>
      </c>
      <c r="E295" s="0" t="s">
        <v>3592</v>
      </c>
      <c r="F295" s="0" t="s">
        <v>2782</v>
      </c>
      <c r="G295" s="0" t="s">
        <v>3593</v>
      </c>
    </row>
    <row customHeight="1" ht="11.25">
      <c r="A296" s="374" t="s">
        <v>16</v>
      </c>
      <c r="B296" s="0" t="s">
        <v>3562</v>
      </c>
      <c r="C296" s="0" t="s">
        <v>3563</v>
      </c>
      <c r="D296" s="0" t="s">
        <v>3594</v>
      </c>
      <c r="E296" s="0" t="s">
        <v>3595</v>
      </c>
      <c r="F296" s="0" t="s">
        <v>2782</v>
      </c>
      <c r="G296" s="0" t="s">
        <v>3596</v>
      </c>
    </row>
    <row customHeight="1" ht="11.25">
      <c r="A297" s="374" t="s">
        <v>16</v>
      </c>
      <c r="B297" s="0" t="s">
        <v>3562</v>
      </c>
      <c r="C297" s="0" t="s">
        <v>3563</v>
      </c>
      <c r="D297" s="0" t="s">
        <v>3597</v>
      </c>
      <c r="E297" s="0" t="s">
        <v>3598</v>
      </c>
      <c r="F297" s="0" t="s">
        <v>2782</v>
      </c>
      <c r="G297" s="0" t="s">
        <v>3599</v>
      </c>
    </row>
    <row customHeight="1" ht="11.25">
      <c r="A298" s="374" t="s">
        <v>16</v>
      </c>
      <c r="B298" s="0" t="s">
        <v>3562</v>
      </c>
      <c r="C298" s="0" t="s">
        <v>3563</v>
      </c>
      <c r="D298" s="0" t="s">
        <v>3562</v>
      </c>
      <c r="E298" s="0" t="s">
        <v>3563</v>
      </c>
      <c r="F298" s="0" t="s">
        <v>2779</v>
      </c>
      <c r="G298" s="0" t="s">
        <v>3600</v>
      </c>
    </row>
    <row customHeight="1" ht="11.25">
      <c r="A299" s="374" t="s">
        <v>16</v>
      </c>
      <c r="B299" s="0" t="s">
        <v>3562</v>
      </c>
      <c r="C299" s="0" t="s">
        <v>3563</v>
      </c>
      <c r="D299" s="0" t="s">
        <v>3601</v>
      </c>
      <c r="E299" s="0" t="s">
        <v>3602</v>
      </c>
      <c r="F299" s="0" t="s">
        <v>2782</v>
      </c>
      <c r="G299" s="0" t="s">
        <v>3603</v>
      </c>
    </row>
    <row customHeight="1" ht="11.25">
      <c r="A300" s="374" t="s">
        <v>16</v>
      </c>
      <c r="B300" s="0" t="s">
        <v>3604</v>
      </c>
      <c r="C300" s="0" t="s">
        <v>3605</v>
      </c>
      <c r="D300" s="0" t="s">
        <v>3604</v>
      </c>
      <c r="E300" s="0" t="s">
        <v>3605</v>
      </c>
      <c r="F300" s="0" t="s">
        <v>2960</v>
      </c>
      <c r="G300" s="0" t="s">
        <v>101</v>
      </c>
    </row>
    <row customHeight="1" ht="11.25">
      <c r="A301" s="374" t="s">
        <v>16</v>
      </c>
      <c r="B301" s="0" t="s">
        <v>3606</v>
      </c>
      <c r="C301" s="0" t="s">
        <v>3607</v>
      </c>
      <c r="D301" s="0" t="s">
        <v>3606</v>
      </c>
      <c r="E301" s="0" t="s">
        <v>3607</v>
      </c>
      <c r="F301" s="0" t="s">
        <v>2960</v>
      </c>
      <c r="G301" s="0" t="s">
        <v>3608</v>
      </c>
    </row>
    <row customHeight="1" ht="11.25">
      <c r="A302" s="1851" t="s">
        <v>16</v>
      </c>
      <c r="B302" s="0" t="s">
        <v>102</v>
      </c>
      <c r="C302" s="0" t="s">
        <v>103</v>
      </c>
      <c r="D302" s="0" t="s">
        <v>102</v>
      </c>
      <c r="E302" s="0" t="s">
        <v>103</v>
      </c>
      <c r="F302" s="0" t="s">
        <v>2960</v>
      </c>
      <c r="G302" s="0" t="s">
        <v>3609</v>
      </c>
    </row>
    <row customHeight="1" ht="11.25">
      <c r="A303" s="1851" t="s">
        <v>16</v>
      </c>
      <c r="B303" s="0" t="s">
        <v>3610</v>
      </c>
      <c r="C303" s="0" t="s">
        <v>3611</v>
      </c>
      <c r="D303" s="0" t="s">
        <v>3610</v>
      </c>
      <c r="E303" s="0" t="s">
        <v>3611</v>
      </c>
      <c r="F303" s="0" t="s">
        <v>2960</v>
      </c>
      <c r="G303" s="0" t="s">
        <v>3612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3160DF-294A-0B63-7728-0.B5F7946F}" mc:Ignorable="x14ac xr xr2 xr3">
  <sheetPr>
    <tabColor rgb="FFFFCC99"/>
  </sheetPr>
  <dimension ref="A1:I17"/>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3613</v>
      </c>
      <c r="B1" s="836" t="s">
        <v>3614</v>
      </c>
      <c r="C1" s="1160" t="s">
        <v>3615</v>
      </c>
      <c r="D1" s="836" t="s">
        <v>3616</v>
      </c>
      <c r="E1" s="836" t="s">
        <v>3617</v>
      </c>
      <c r="F1" s="1160" t="s">
        <v>3618</v>
      </c>
      <c r="G1" s="1160" t="s">
        <v>3619</v>
      </c>
      <c r="H1" s="1160" t="s">
        <v>3620</v>
      </c>
      <c r="I1" s="1160" t="s">
        <v>3621</v>
      </c>
    </row>
    <row customHeight="1" ht="11.25">
      <c r="A2" s="1692" t="s">
        <v>111</v>
      </c>
      <c r="B2" s="1692" t="s">
        <v>3622</v>
      </c>
      <c r="C2" s="1692" t="s">
        <v>28</v>
      </c>
      <c r="D2" s="1692" t="s">
        <v>3623</v>
      </c>
      <c r="E2" s="1692" t="s">
        <v>3624</v>
      </c>
      <c r="F2" s="1692" t="s">
        <v>28</v>
      </c>
      <c r="G2" s="1692" t="s">
        <v>28</v>
      </c>
      <c r="H2" s="1692" t="s">
        <v>28</v>
      </c>
      <c r="I2" s="1692" t="s">
        <v>28</v>
      </c>
    </row>
    <row customHeight="1" ht="11.25">
      <c r="A3" s="1692" t="s">
        <v>112</v>
      </c>
      <c r="B3" s="1692" t="s">
        <v>3625</v>
      </c>
      <c r="C3" s="1692" t="s">
        <v>28</v>
      </c>
      <c r="D3" s="1692" t="s">
        <v>3623</v>
      </c>
      <c r="E3" s="1692" t="s">
        <v>3626</v>
      </c>
      <c r="F3" s="1692" t="s">
        <v>28</v>
      </c>
      <c r="G3" s="1692" t="s">
        <v>28</v>
      </c>
      <c r="H3" s="1692" t="s">
        <v>28</v>
      </c>
      <c r="I3" s="1692" t="s">
        <v>28</v>
      </c>
    </row>
    <row customHeight="1" ht="11.25">
      <c r="A4" s="1692" t="s">
        <v>92</v>
      </c>
      <c r="B4" s="1692" t="s">
        <v>3627</v>
      </c>
      <c r="C4" s="1692" t="s">
        <v>28</v>
      </c>
      <c r="D4" s="1692" t="s">
        <v>3628</v>
      </c>
      <c r="E4" s="1692" t="s">
        <v>3629</v>
      </c>
      <c r="F4" s="1692" t="s">
        <v>28</v>
      </c>
      <c r="G4" s="1692" t="s">
        <v>28</v>
      </c>
      <c r="H4" s="1692" t="s">
        <v>28</v>
      </c>
      <c r="I4" s="1692" t="s">
        <v>28</v>
      </c>
    </row>
    <row customHeight="1" ht="11.25">
      <c r="A5" s="1692" t="s">
        <v>93</v>
      </c>
      <c r="B5" s="1692" t="s">
        <v>3630</v>
      </c>
      <c r="C5" s="1692" t="s">
        <v>28</v>
      </c>
      <c r="D5" s="1692" t="s">
        <v>3628</v>
      </c>
      <c r="E5" s="1692" t="s">
        <v>3631</v>
      </c>
      <c r="F5" s="1692" t="s">
        <v>28</v>
      </c>
      <c r="G5" s="1692" t="s">
        <v>28</v>
      </c>
      <c r="H5" s="1692" t="s">
        <v>28</v>
      </c>
      <c r="I5" s="1692" t="s">
        <v>28</v>
      </c>
    </row>
    <row customHeight="1" ht="11.25">
      <c r="A6" s="1692" t="s">
        <v>113</v>
      </c>
      <c r="B6" s="1692" t="s">
        <v>3632</v>
      </c>
      <c r="C6" s="1692" t="s">
        <v>28</v>
      </c>
      <c r="D6" s="1692" t="s">
        <v>3628</v>
      </c>
      <c r="E6" s="1692" t="s">
        <v>3631</v>
      </c>
      <c r="F6" s="1692" t="s">
        <v>28</v>
      </c>
      <c r="G6" s="1692" t="s">
        <v>28</v>
      </c>
      <c r="H6" s="1692" t="s">
        <v>28</v>
      </c>
      <c r="I6" s="1692" t="s">
        <v>28</v>
      </c>
    </row>
    <row customHeight="1" ht="11.25">
      <c r="A7" s="1692" t="s">
        <v>94</v>
      </c>
      <c r="B7" s="1692" t="s">
        <v>3633</v>
      </c>
      <c r="C7" s="1692" t="s">
        <v>28</v>
      </c>
      <c r="D7" s="1692" t="s">
        <v>3634</v>
      </c>
      <c r="E7" s="1692" t="s">
        <v>3626</v>
      </c>
      <c r="F7" s="1692" t="s">
        <v>28</v>
      </c>
      <c r="G7" s="1692" t="s">
        <v>28</v>
      </c>
      <c r="H7" s="1692" t="s">
        <v>28</v>
      </c>
      <c r="I7" s="1692" t="s">
        <v>28</v>
      </c>
    </row>
    <row customHeight="1" ht="11.25">
      <c r="A8" s="1692" t="s">
        <v>95</v>
      </c>
      <c r="B8" s="1692" t="s">
        <v>3635</v>
      </c>
      <c r="C8" s="1692" t="s">
        <v>28</v>
      </c>
      <c r="D8" s="1692" t="s">
        <v>3634</v>
      </c>
      <c r="E8" s="1692" t="s">
        <v>3624</v>
      </c>
      <c r="F8" s="1692" t="s">
        <v>28</v>
      </c>
      <c r="G8" s="1692" t="s">
        <v>28</v>
      </c>
      <c r="H8" s="1692" t="s">
        <v>28</v>
      </c>
      <c r="I8" s="1692" t="s">
        <v>28</v>
      </c>
    </row>
    <row customHeight="1" ht="11.25">
      <c r="A9" s="1692" t="s">
        <v>114</v>
      </c>
      <c r="B9" s="1692" t="s">
        <v>3636</v>
      </c>
      <c r="C9" s="1692" t="s">
        <v>28</v>
      </c>
      <c r="D9" s="1692" t="s">
        <v>3637</v>
      </c>
      <c r="E9" s="1692" t="s">
        <v>3631</v>
      </c>
      <c r="F9" s="1692" t="s">
        <v>28</v>
      </c>
      <c r="G9" s="1692" t="s">
        <v>28</v>
      </c>
      <c r="H9" s="1692" t="s">
        <v>28</v>
      </c>
      <c r="I9" s="1692" t="s">
        <v>28</v>
      </c>
    </row>
    <row customHeight="1" ht="11.25">
      <c r="A10" s="1692" t="s">
        <v>150</v>
      </c>
      <c r="B10" s="1692" t="s">
        <v>3638</v>
      </c>
      <c r="C10" s="1692" t="s">
        <v>28</v>
      </c>
      <c r="D10" s="1692" t="s">
        <v>3634</v>
      </c>
      <c r="E10" s="1692" t="s">
        <v>3624</v>
      </c>
      <c r="F10" s="1692" t="s">
        <v>28</v>
      </c>
      <c r="G10" s="1692" t="s">
        <v>28</v>
      </c>
      <c r="H10" s="1692" t="s">
        <v>28</v>
      </c>
      <c r="I10" s="1692" t="s">
        <v>28</v>
      </c>
    </row>
    <row customHeight="1" ht="11.25">
      <c r="A11" s="1692" t="s">
        <v>151</v>
      </c>
      <c r="B11" s="1692" t="s">
        <v>3639</v>
      </c>
      <c r="C11" s="1692" t="s">
        <v>28</v>
      </c>
      <c r="D11" s="1692" t="s">
        <v>3640</v>
      </c>
      <c r="E11" s="1692" t="s">
        <v>3641</v>
      </c>
      <c r="F11" s="1692" t="s">
        <v>28</v>
      </c>
      <c r="G11" s="1692" t="s">
        <v>28</v>
      </c>
      <c r="H11" s="1692" t="s">
        <v>28</v>
      </c>
      <c r="I11" s="1692" t="s">
        <v>28</v>
      </c>
    </row>
    <row customHeight="1" ht="11.25">
      <c r="A12" s="1692" t="s">
        <v>152</v>
      </c>
      <c r="B12" s="1692" t="s">
        <v>3642</v>
      </c>
      <c r="C12" s="1692" t="s">
        <v>28</v>
      </c>
      <c r="D12" s="1692" t="s">
        <v>3640</v>
      </c>
      <c r="E12" s="1692" t="s">
        <v>3631</v>
      </c>
      <c r="F12" s="1692" t="s">
        <v>28</v>
      </c>
      <c r="G12" s="1692" t="s">
        <v>28</v>
      </c>
      <c r="H12" s="1692" t="s">
        <v>28</v>
      </c>
      <c r="I12" s="1692" t="s">
        <v>28</v>
      </c>
    </row>
    <row customHeight="1" ht="11.25">
      <c r="A13" s="1692" t="s">
        <v>153</v>
      </c>
      <c r="B13" s="1692" t="s">
        <v>3643</v>
      </c>
      <c r="C13" s="1692" t="s">
        <v>28</v>
      </c>
      <c r="D13" s="1692" t="s">
        <v>3640</v>
      </c>
      <c r="E13" s="1692" t="s">
        <v>3641</v>
      </c>
      <c r="F13" s="1692" t="s">
        <v>28</v>
      </c>
      <c r="G13" s="1692" t="s">
        <v>28</v>
      </c>
      <c r="H13" s="1692" t="s">
        <v>28</v>
      </c>
      <c r="I13" s="1692" t="s">
        <v>28</v>
      </c>
    </row>
    <row customHeight="1" ht="11.25">
      <c r="A14" s="1692" t="s">
        <v>154</v>
      </c>
      <c r="B14" s="1692" t="s">
        <v>3644</v>
      </c>
      <c r="C14" s="1692" t="s">
        <v>28</v>
      </c>
      <c r="D14" s="1692" t="s">
        <v>3637</v>
      </c>
      <c r="E14" s="1692" t="s">
        <v>3645</v>
      </c>
      <c r="F14" s="1692" t="s">
        <v>28</v>
      </c>
      <c r="G14" s="1692" t="s">
        <v>28</v>
      </c>
      <c r="H14" s="1692" t="s">
        <v>28</v>
      </c>
      <c r="I14" s="1692" t="s">
        <v>28</v>
      </c>
    </row>
    <row customHeight="1" ht="11.25">
      <c r="A15" s="1692" t="s">
        <v>155</v>
      </c>
      <c r="B15" s="1692" t="s">
        <v>3646</v>
      </c>
      <c r="C15" s="1692" t="s">
        <v>28</v>
      </c>
      <c r="D15" s="1692" t="s">
        <v>3634</v>
      </c>
      <c r="E15" s="1692" t="s">
        <v>3624</v>
      </c>
      <c r="F15" s="1692" t="s">
        <v>28</v>
      </c>
      <c r="G15" s="1692" t="s">
        <v>28</v>
      </c>
      <c r="H15" s="1692" t="s">
        <v>28</v>
      </c>
      <c r="I15" s="1692" t="s">
        <v>28</v>
      </c>
    </row>
    <row customHeight="1" ht="11.25">
      <c r="A16" s="1692" t="s">
        <v>1473</v>
      </c>
      <c r="B16" s="1692" t="s">
        <v>3647</v>
      </c>
      <c r="C16" s="1692" t="s">
        <v>28</v>
      </c>
      <c r="D16" s="1692" t="s">
        <v>3648</v>
      </c>
      <c r="E16" s="1692" t="s">
        <v>3631</v>
      </c>
      <c r="F16" s="1692" t="s">
        <v>28</v>
      </c>
      <c r="G16" s="1692" t="s">
        <v>28</v>
      </c>
      <c r="H16" s="1692" t="s">
        <v>28</v>
      </c>
      <c r="I16" s="1692" t="s">
        <v>28</v>
      </c>
    </row>
    <row customHeight="1" ht="11.25">
      <c r="A17" s="1692" t="s">
        <v>1479</v>
      </c>
      <c r="B17" s="1692" t="s">
        <v>3649</v>
      </c>
      <c r="C17" s="1692" t="s">
        <v>28</v>
      </c>
      <c r="D17" s="1692" t="s">
        <v>3648</v>
      </c>
      <c r="E17" s="1692" t="s">
        <v>3650</v>
      </c>
      <c r="F17" s="1692" t="s">
        <v>28</v>
      </c>
      <c r="G17" s="1692" t="s">
        <v>28</v>
      </c>
      <c r="H17" s="1692" t="s">
        <v>28</v>
      </c>
      <c r="I17"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91C401-492A-095F-F031-0.9B15A03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968DC3-1554-37F7-4831-0.B55F6584}"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358</v>
      </c>
      <c r="I1" s="2218"/>
      <c r="J1" s="2218"/>
      <c r="K1" s="2218"/>
      <c r="L1" s="2218"/>
      <c r="M1" s="2218"/>
      <c r="N1" s="2218"/>
      <c r="O1" s="2218"/>
      <c r="P1" s="2218"/>
      <c r="Q1" s="2218"/>
      <c r="R1" s="2218"/>
      <c r="T1" s="2218" t="s">
        <v>359</v>
      </c>
      <c r="U1" s="2218"/>
      <c r="V1" s="2218"/>
      <c r="X1" s="2218" t="s">
        <v>360</v>
      </c>
      <c r="Y1" s="2218"/>
      <c r="Z1" s="2218"/>
      <c r="AB1" s="2218" t="s">
        <v>361</v>
      </c>
      <c r="AC1" s="2218"/>
      <c r="AT1" s="448" t="s">
        <v>14</v>
      </c>
    </row>
    <row customHeight="1" ht="14.25" hidden="1">
      <c r="AT2" s="448">
        <v>0</v>
      </c>
    </row>
    <row s="1614" customFormat="1" customHeight="1" ht="5.25">
      <c r="C3" s="702"/>
      <c r="D3" s="703"/>
      <c r="E3" s="703"/>
      <c r="F3" s="703"/>
      <c r="G3" s="703"/>
      <c r="H3" s="703" t="s">
        <v>362</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"УСТЭК"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306</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307</v>
      </c>
      <c r="AF7" s="2224" t="s">
        <v>307</v>
      </c>
      <c r="AG7" s="2224" t="s">
        <v>307</v>
      </c>
      <c r="AH7" s="2224" t="s">
        <v>307</v>
      </c>
      <c r="AT7" s="448">
        <v>14</v>
      </c>
    </row>
    <row customHeight="1" ht="27.299999999999997">
      <c r="C8" s="451"/>
      <c r="D8" s="2128" t="s">
        <v>90</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363</v>
      </c>
      <c r="I8" s="2227" t="s">
        <v>364</v>
      </c>
      <c r="J8" s="2224" t="s">
        <v>365</v>
      </c>
      <c r="K8" s="2224"/>
      <c r="L8" s="2224"/>
      <c r="M8" s="2219"/>
      <c r="N8" s="2224" t="s">
        <v>366</v>
      </c>
      <c r="O8" s="2224"/>
      <c r="P8" s="2224" t="s">
        <v>367</v>
      </c>
      <c r="Q8" s="2224"/>
      <c r="R8" s="2231" t="s">
        <v>368</v>
      </c>
      <c r="S8" s="825"/>
      <c r="T8" s="2229" t="s">
        <v>369</v>
      </c>
      <c r="U8" s="2229" t="s">
        <v>370</v>
      </c>
      <c r="V8" s="2229" t="s">
        <v>371</v>
      </c>
      <c r="W8" s="827"/>
      <c r="X8" s="2229" t="s">
        <v>372</v>
      </c>
      <c r="Y8" s="2229" t="s">
        <v>373</v>
      </c>
      <c r="Z8" s="2229" t="s">
        <v>374</v>
      </c>
      <c r="AA8" s="827"/>
      <c r="AB8" s="2229" t="s">
        <v>375</v>
      </c>
      <c r="AC8" s="2229" t="s">
        <v>368</v>
      </c>
      <c r="AD8" s="827"/>
      <c r="AE8" s="2224"/>
      <c r="AF8" s="2224"/>
      <c r="AG8" s="2224"/>
      <c r="AH8" s="2224"/>
      <c r="AT8" s="448">
        <v>26</v>
      </c>
    </row>
    <row customHeight="1" ht="46.199999999999996">
      <c r="C9" s="451"/>
      <c r="D9" s="2128"/>
      <c r="E9" s="2224"/>
      <c r="F9" s="2224"/>
      <c r="G9" s="830"/>
      <c r="H9" s="2226"/>
      <c r="I9" s="2228"/>
      <c r="J9" s="426" t="s">
        <v>376</v>
      </c>
      <c r="K9" s="426" t="s">
        <v>377</v>
      </c>
      <c r="L9" s="426" t="s">
        <v>378</v>
      </c>
      <c r="M9" s="432" t="s">
        <v>379</v>
      </c>
      <c r="N9" s="426" t="s">
        <v>380</v>
      </c>
      <c r="O9" s="426" t="s">
        <v>379</v>
      </c>
      <c r="P9" s="426" t="s">
        <v>381</v>
      </c>
      <c r="Q9" s="426" t="s">
        <v>379</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382</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111</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383</v>
      </c>
      <c r="AF12" s="2222" t="s">
        <v>384</v>
      </c>
      <c r="AG12" s="2222" t="s">
        <v>385</v>
      </c>
      <c r="AH12" s="2222" t="s">
        <v>386</v>
      </c>
      <c r="AI12" s="448"/>
      <c r="AM12" s="512"/>
      <c r="AP12" s="501" t="s">
        <v>387</v>
      </c>
      <c r="AQ12" s="501" t="s">
        <v>387</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A544AD-5318-D9A1-7087-0.0501471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132</v>
      </c>
      <c r="B1" s="184" t="s">
        <v>3651</v>
      </c>
    </row>
    <row customHeight="1" ht="11.25">
      <c r="A2" s="65" t="s">
        <v>100</v>
      </c>
      <c r="B2" s="65" t="s">
        <v>3652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405E38-2B56-B077-D652-0.7176D42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3653</v>
      </c>
      <c r="B1" s="836" t="s">
        <v>3654</v>
      </c>
    </row>
    <row customHeight="1" ht="11.25">
      <c r="A2" s="836">
        <v>4213775</v>
      </c>
      <c r="B2" s="836" t="s">
        <v>1230</v>
      </c>
    </row>
    <row customHeight="1" ht="11.25">
      <c r="A3" s="836">
        <v>4213784</v>
      </c>
      <c r="B3" s="836" t="s">
        <v>1265</v>
      </c>
    </row>
    <row customHeight="1" ht="11.25">
      <c r="A4" s="836">
        <v>4213781</v>
      </c>
      <c r="B4" s="836" t="s">
        <v>1258</v>
      </c>
    </row>
    <row customHeight="1" ht="11.25">
      <c r="A5" s="836">
        <v>4213776</v>
      </c>
      <c r="B5" s="836" t="s">
        <v>174</v>
      </c>
    </row>
    <row customHeight="1" ht="11.25">
      <c r="A6" s="836">
        <v>4213777</v>
      </c>
      <c r="B6" s="836" t="s">
        <v>180</v>
      </c>
    </row>
    <row customHeight="1" ht="11.25">
      <c r="A7" s="836">
        <v>4213778</v>
      </c>
      <c r="B7" s="836" t="s">
        <v>186</v>
      </c>
    </row>
    <row customHeight="1" ht="11.25">
      <c r="A8" s="836">
        <v>4213780</v>
      </c>
      <c r="B8" s="836" t="s">
        <v>192</v>
      </c>
    </row>
    <row customHeight="1" ht="11.25">
      <c r="A9" s="836">
        <v>4213779</v>
      </c>
      <c r="B9" s="836" t="s">
        <v>1398</v>
      </c>
    </row>
    <row customHeight="1" ht="11.25">
      <c r="A10" s="836">
        <v>4213783</v>
      </c>
      <c r="B10" s="836" t="s">
        <v>1413</v>
      </c>
    </row>
    <row customHeight="1" ht="11.25">
      <c r="A11" s="836">
        <v>4213782</v>
      </c>
      <c r="B11" s="836" t="s">
        <v>198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6D07CB-83E5-6E09-8639-0.53ACF4E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3653</v>
      </c>
      <c r="B1" s="836" t="s">
        <v>3655</v>
      </c>
    </row>
    <row customHeight="1" ht="11.25">
      <c r="A2" s="836" t="s">
        <v>3656</v>
      </c>
      <c r="B2" s="836" t="s">
        <v>1511</v>
      </c>
    </row>
    <row customHeight="1" ht="11.25">
      <c r="A3" s="836" t="s">
        <v>3657</v>
      </c>
      <c r="B3" s="836" t="s">
        <v>1521</v>
      </c>
    </row>
    <row customHeight="1" ht="11.25">
      <c r="A4" s="836" t="s">
        <v>3658</v>
      </c>
      <c r="B4" s="836" t="s">
        <v>1530</v>
      </c>
    </row>
    <row customHeight="1" ht="11.25">
      <c r="A5" s="836" t="s">
        <v>3659</v>
      </c>
      <c r="B5" s="836" t="s">
        <v>1539</v>
      </c>
    </row>
    <row customHeight="1" ht="11.25">
      <c r="A6" s="836" t="s">
        <v>3660</v>
      </c>
      <c r="B6" s="836" t="s">
        <v>1545</v>
      </c>
    </row>
    <row customHeight="1" ht="11.25">
      <c r="A7" s="836" t="s">
        <v>3661</v>
      </c>
      <c r="B7" s="836" t="s">
        <v>1553</v>
      </c>
    </row>
    <row customHeight="1" ht="11.25">
      <c r="A8" s="836" t="s">
        <v>3662</v>
      </c>
      <c r="B8" s="836" t="s">
        <v>1560</v>
      </c>
    </row>
    <row customHeight="1" ht="11.25">
      <c r="A9" s="836" t="s">
        <v>3663</v>
      </c>
      <c r="B9" s="836" t="s">
        <v>1566</v>
      </c>
    </row>
    <row customHeight="1" ht="11.25">
      <c r="A10" s="836" t="s">
        <v>3664</v>
      </c>
      <c r="B10" s="836" t="s">
        <v>1570</v>
      </c>
    </row>
    <row customHeight="1" ht="11.25">
      <c r="A11" s="836" t="s">
        <v>3665</v>
      </c>
      <c r="B11" s="836" t="s">
        <v>1577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708A24-9A45-2EC1-1C8C-0.43C06BA1}" mc:Ignorable="x14ac xr xr2 xr3">
  <sheetPr>
    <tabColor rgb="FFFFCC99"/>
  </sheetPr>
  <dimension ref="A1:G301"/>
  <sheetViews>
    <sheetView topLeftCell="A1" showGridLines="0" workbookViewId="0">
      <selection activeCell="A1" sqref="A1"/>
    </sheetView>
  </sheetViews>
  <sheetFormatPr customHeight="1" defaultRowHeight="11.25"/>
  <sheetData>
    <row customHeight="1" ht="11.25">
      <c r="A1" s="374" t="s">
        <v>2770</v>
      </c>
      <c r="B1" s="374" t="s">
        <v>2771</v>
      </c>
      <c r="C1" s="374" t="s">
        <v>2772</v>
      </c>
      <c r="D1" s="374" t="s">
        <v>2773</v>
      </c>
      <c r="E1" s="0" t="s">
        <v>2774</v>
      </c>
      <c r="F1" s="0" t="s">
        <v>2775</v>
      </c>
      <c r="G1" s="0" t="s">
        <v>2776</v>
      </c>
    </row>
    <row customHeight="1" ht="11.25">
      <c r="A2" s="0" t="s">
        <v>16</v>
      </c>
      <c r="B2" s="0" t="s">
        <v>2777</v>
      </c>
      <c r="C2" s="0" t="s">
        <v>2778</v>
      </c>
      <c r="D2" s="0" t="s">
        <v>2777</v>
      </c>
      <c r="E2" s="0" t="s">
        <v>2778</v>
      </c>
      <c r="F2" s="0" t="s">
        <v>2779</v>
      </c>
      <c r="G2" s="0" t="s">
        <v>111</v>
      </c>
    </row>
    <row customHeight="1" ht="11.25">
      <c r="A3" s="0" t="s">
        <v>16</v>
      </c>
      <c r="B3" s="0" t="s">
        <v>2777</v>
      </c>
      <c r="C3" s="0" t="s">
        <v>2778</v>
      </c>
      <c r="D3" s="0" t="s">
        <v>2780</v>
      </c>
      <c r="E3" s="0" t="s">
        <v>2781</v>
      </c>
      <c r="F3" s="0" t="s">
        <v>2782</v>
      </c>
      <c r="G3" s="0" t="s">
        <v>112</v>
      </c>
    </row>
    <row customHeight="1" ht="11.25">
      <c r="A4" s="0" t="s">
        <v>16</v>
      </c>
      <c r="B4" s="0" t="s">
        <v>2777</v>
      </c>
      <c r="C4" s="0" t="s">
        <v>2778</v>
      </c>
      <c r="D4" s="0" t="s">
        <v>2783</v>
      </c>
      <c r="E4" s="0" t="s">
        <v>2784</v>
      </c>
      <c r="F4" s="0" t="s">
        <v>2782</v>
      </c>
      <c r="G4" s="0" t="s">
        <v>92</v>
      </c>
    </row>
    <row customHeight="1" ht="11.25">
      <c r="A5" s="0" t="s">
        <v>16</v>
      </c>
      <c r="B5" s="0" t="s">
        <v>2777</v>
      </c>
      <c r="C5" s="0" t="s">
        <v>2778</v>
      </c>
      <c r="D5" s="0" t="s">
        <v>2785</v>
      </c>
      <c r="E5" s="0" t="s">
        <v>2786</v>
      </c>
      <c r="F5" s="0" t="s">
        <v>2782</v>
      </c>
      <c r="G5" s="0" t="s">
        <v>93</v>
      </c>
    </row>
    <row customHeight="1" ht="11.25">
      <c r="A6" s="0" t="s">
        <v>16</v>
      </c>
      <c r="B6" s="0" t="s">
        <v>2777</v>
      </c>
      <c r="C6" s="0" t="s">
        <v>2778</v>
      </c>
      <c r="D6" s="0" t="s">
        <v>2787</v>
      </c>
      <c r="E6" s="0" t="s">
        <v>2788</v>
      </c>
      <c r="F6" s="0" t="s">
        <v>2782</v>
      </c>
      <c r="G6" s="0" t="s">
        <v>113</v>
      </c>
    </row>
    <row customHeight="1" ht="11.25">
      <c r="A7" s="0" t="s">
        <v>16</v>
      </c>
      <c r="B7" s="0" t="s">
        <v>2777</v>
      </c>
      <c r="C7" s="0" t="s">
        <v>2778</v>
      </c>
      <c r="D7" s="0" t="s">
        <v>2789</v>
      </c>
      <c r="E7" s="0" t="s">
        <v>2790</v>
      </c>
      <c r="F7" s="0" t="s">
        <v>2782</v>
      </c>
      <c r="G7" s="0" t="s">
        <v>94</v>
      </c>
    </row>
    <row customHeight="1" ht="11.25">
      <c r="A8" s="0" t="s">
        <v>16</v>
      </c>
      <c r="B8" s="0" t="s">
        <v>2777</v>
      </c>
      <c r="C8" s="0" t="s">
        <v>2778</v>
      </c>
      <c r="D8" s="0" t="s">
        <v>2791</v>
      </c>
      <c r="E8" s="0" t="s">
        <v>2792</v>
      </c>
      <c r="F8" s="0" t="s">
        <v>2782</v>
      </c>
      <c r="G8" s="0" t="s">
        <v>95</v>
      </c>
    </row>
    <row customHeight="1" ht="11.25">
      <c r="A9" s="0" t="s">
        <v>16</v>
      </c>
      <c r="B9" s="0" t="s">
        <v>2777</v>
      </c>
      <c r="C9" s="0" t="s">
        <v>2778</v>
      </c>
      <c r="D9" s="0" t="s">
        <v>2793</v>
      </c>
      <c r="E9" s="0" t="s">
        <v>2794</v>
      </c>
      <c r="F9" s="0" t="s">
        <v>2782</v>
      </c>
      <c r="G9" s="0" t="s">
        <v>114</v>
      </c>
    </row>
    <row customHeight="1" ht="11.25">
      <c r="A10" s="0" t="s">
        <v>16</v>
      </c>
      <c r="B10" s="0" t="s">
        <v>2777</v>
      </c>
      <c r="C10" s="0" t="s">
        <v>2778</v>
      </c>
      <c r="D10" s="0" t="s">
        <v>2795</v>
      </c>
      <c r="E10" s="0" t="s">
        <v>2796</v>
      </c>
      <c r="F10" s="0" t="s">
        <v>2782</v>
      </c>
      <c r="G10" s="0" t="s">
        <v>150</v>
      </c>
    </row>
    <row customHeight="1" ht="11.25">
      <c r="A11" s="0" t="s">
        <v>16</v>
      </c>
      <c r="B11" s="0" t="s">
        <v>2777</v>
      </c>
      <c r="C11" s="0" t="s">
        <v>2778</v>
      </c>
      <c r="D11" s="0" t="s">
        <v>2797</v>
      </c>
      <c r="E11" s="0" t="s">
        <v>2798</v>
      </c>
      <c r="F11" s="0" t="s">
        <v>2782</v>
      </c>
      <c r="G11" s="0" t="s">
        <v>151</v>
      </c>
    </row>
    <row customHeight="1" ht="11.25">
      <c r="A12" s="0" t="s">
        <v>16</v>
      </c>
      <c r="B12" s="0" t="s">
        <v>2777</v>
      </c>
      <c r="C12" s="0" t="s">
        <v>2778</v>
      </c>
      <c r="D12" s="0" t="s">
        <v>2799</v>
      </c>
      <c r="E12" s="0" t="s">
        <v>2800</v>
      </c>
      <c r="F12" s="0" t="s">
        <v>2782</v>
      </c>
      <c r="G12" s="0" t="s">
        <v>152</v>
      </c>
    </row>
    <row customHeight="1" ht="11.25">
      <c r="A13" s="0" t="s">
        <v>16</v>
      </c>
      <c r="B13" s="0" t="s">
        <v>2777</v>
      </c>
      <c r="C13" s="0" t="s">
        <v>2778</v>
      </c>
      <c r="D13" s="0" t="s">
        <v>2801</v>
      </c>
      <c r="E13" s="0" t="s">
        <v>2802</v>
      </c>
      <c r="F13" s="0" t="s">
        <v>2782</v>
      </c>
      <c r="G13" s="0" t="s">
        <v>153</v>
      </c>
    </row>
    <row customHeight="1" ht="11.25">
      <c r="A14" s="0" t="s">
        <v>16</v>
      </c>
      <c r="B14" s="0" t="s">
        <v>2803</v>
      </c>
      <c r="C14" s="0" t="s">
        <v>2804</v>
      </c>
      <c r="D14" s="0" t="s">
        <v>2803</v>
      </c>
      <c r="E14" s="0" t="s">
        <v>2804</v>
      </c>
      <c r="F14" s="0" t="s">
        <v>2779</v>
      </c>
      <c r="G14" s="0" t="s">
        <v>154</v>
      </c>
    </row>
    <row customHeight="1" ht="11.25">
      <c r="A15" s="0" t="s">
        <v>16</v>
      </c>
      <c r="B15" s="0" t="s">
        <v>2803</v>
      </c>
      <c r="C15" s="0" t="s">
        <v>2804</v>
      </c>
      <c r="D15" s="0" t="s">
        <v>2805</v>
      </c>
      <c r="E15" s="0" t="s">
        <v>2806</v>
      </c>
      <c r="F15" s="0" t="s">
        <v>2782</v>
      </c>
      <c r="G15" s="0" t="s">
        <v>155</v>
      </c>
    </row>
    <row customHeight="1" ht="11.25">
      <c r="A16" s="0" t="s">
        <v>16</v>
      </c>
      <c r="B16" s="0" t="s">
        <v>2803</v>
      </c>
      <c r="C16" s="0" t="s">
        <v>2804</v>
      </c>
      <c r="D16" s="0" t="s">
        <v>2807</v>
      </c>
      <c r="E16" s="0" t="s">
        <v>2808</v>
      </c>
      <c r="F16" s="0" t="s">
        <v>2782</v>
      </c>
      <c r="G16" s="0" t="s">
        <v>1473</v>
      </c>
    </row>
    <row customHeight="1" ht="11.25">
      <c r="A17" s="0" t="s">
        <v>16</v>
      </c>
      <c r="B17" s="0" t="s">
        <v>2803</v>
      </c>
      <c r="C17" s="0" t="s">
        <v>2804</v>
      </c>
      <c r="D17" s="0" t="s">
        <v>2809</v>
      </c>
      <c r="E17" s="0" t="s">
        <v>2810</v>
      </c>
      <c r="F17" s="0" t="s">
        <v>2782</v>
      </c>
      <c r="G17" s="0" t="s">
        <v>1479</v>
      </c>
    </row>
    <row customHeight="1" ht="11.25">
      <c r="A18" s="0" t="s">
        <v>16</v>
      </c>
      <c r="B18" s="0" t="s">
        <v>2803</v>
      </c>
      <c r="C18" s="0" t="s">
        <v>2804</v>
      </c>
      <c r="D18" s="0" t="s">
        <v>2811</v>
      </c>
      <c r="E18" s="0" t="s">
        <v>2812</v>
      </c>
      <c r="F18" s="0" t="s">
        <v>2782</v>
      </c>
      <c r="G18" s="0" t="s">
        <v>1491</v>
      </c>
    </row>
    <row customHeight="1" ht="11.25">
      <c r="A19" s="0" t="s">
        <v>16</v>
      </c>
      <c r="B19" s="0" t="s">
        <v>2803</v>
      </c>
      <c r="C19" s="0" t="s">
        <v>2804</v>
      </c>
      <c r="D19" s="0" t="s">
        <v>2813</v>
      </c>
      <c r="E19" s="0" t="s">
        <v>2814</v>
      </c>
      <c r="F19" s="0" t="s">
        <v>2782</v>
      </c>
      <c r="G19" s="0" t="s">
        <v>1505</v>
      </c>
    </row>
    <row customHeight="1" ht="11.25">
      <c r="A20" s="0" t="s">
        <v>16</v>
      </c>
      <c r="B20" s="0" t="s">
        <v>2803</v>
      </c>
      <c r="C20" s="0" t="s">
        <v>2804</v>
      </c>
      <c r="D20" s="0" t="s">
        <v>2815</v>
      </c>
      <c r="E20" s="0" t="s">
        <v>2816</v>
      </c>
      <c r="F20" s="0" t="s">
        <v>2782</v>
      </c>
      <c r="G20" s="0" t="s">
        <v>1517</v>
      </c>
    </row>
    <row customHeight="1" ht="11.25">
      <c r="A21" s="0" t="s">
        <v>16</v>
      </c>
      <c r="B21" s="0" t="s">
        <v>2803</v>
      </c>
      <c r="C21" s="0" t="s">
        <v>2804</v>
      </c>
      <c r="D21" s="0" t="s">
        <v>2817</v>
      </c>
      <c r="E21" s="0" t="s">
        <v>2818</v>
      </c>
      <c r="F21" s="0" t="s">
        <v>2782</v>
      </c>
      <c r="G21" s="0" t="s">
        <v>1526</v>
      </c>
    </row>
    <row customHeight="1" ht="11.25">
      <c r="A22" s="0" t="s">
        <v>16</v>
      </c>
      <c r="B22" s="0" t="s">
        <v>2803</v>
      </c>
      <c r="C22" s="0" t="s">
        <v>2804</v>
      </c>
      <c r="D22" s="0" t="s">
        <v>2819</v>
      </c>
      <c r="E22" s="0" t="s">
        <v>2820</v>
      </c>
      <c r="F22" s="0" t="s">
        <v>2782</v>
      </c>
      <c r="G22" s="0" t="s">
        <v>1542</v>
      </c>
    </row>
    <row customHeight="1" ht="11.25">
      <c r="A23" s="0" t="s">
        <v>16</v>
      </c>
      <c r="B23" s="0" t="s">
        <v>2803</v>
      </c>
      <c r="C23" s="0" t="s">
        <v>2804</v>
      </c>
      <c r="D23" s="0" t="s">
        <v>2821</v>
      </c>
      <c r="E23" s="0" t="s">
        <v>2822</v>
      </c>
      <c r="F23" s="0" t="s">
        <v>2782</v>
      </c>
      <c r="G23" s="0" t="s">
        <v>1549</v>
      </c>
    </row>
    <row customHeight="1" ht="11.25">
      <c r="A24" s="0" t="s">
        <v>16</v>
      </c>
      <c r="B24" s="0" t="s">
        <v>2823</v>
      </c>
      <c r="C24" s="0" t="s">
        <v>2824</v>
      </c>
      <c r="D24" s="0" t="s">
        <v>2823</v>
      </c>
      <c r="E24" s="0" t="s">
        <v>2824</v>
      </c>
      <c r="F24" s="0" t="s">
        <v>2779</v>
      </c>
      <c r="G24" s="0" t="s">
        <v>1557</v>
      </c>
    </row>
    <row customHeight="1" ht="11.25">
      <c r="A25" s="0" t="s">
        <v>16</v>
      </c>
      <c r="B25" s="0" t="s">
        <v>2823</v>
      </c>
      <c r="C25" s="0" t="s">
        <v>2824</v>
      </c>
      <c r="D25" s="0" t="s">
        <v>2825</v>
      </c>
      <c r="E25" s="0" t="s">
        <v>2826</v>
      </c>
      <c r="F25" s="0" t="s">
        <v>2782</v>
      </c>
      <c r="G25" s="0" t="s">
        <v>1564</v>
      </c>
    </row>
    <row customHeight="1" ht="11.25">
      <c r="A26" s="0" t="s">
        <v>16</v>
      </c>
      <c r="B26" s="0" t="s">
        <v>2823</v>
      </c>
      <c r="C26" s="0" t="s">
        <v>2824</v>
      </c>
      <c r="D26" s="0" t="s">
        <v>2827</v>
      </c>
      <c r="E26" s="0" t="s">
        <v>2828</v>
      </c>
      <c r="F26" s="0" t="s">
        <v>2782</v>
      </c>
      <c r="G26" s="0" t="s">
        <v>1568</v>
      </c>
    </row>
    <row customHeight="1" ht="11.25">
      <c r="A27" s="0" t="s">
        <v>16</v>
      </c>
      <c r="B27" s="0" t="s">
        <v>2823</v>
      </c>
      <c r="C27" s="0" t="s">
        <v>2824</v>
      </c>
      <c r="D27" s="0" t="s">
        <v>2829</v>
      </c>
      <c r="E27" s="0" t="s">
        <v>2830</v>
      </c>
      <c r="F27" s="0" t="s">
        <v>2782</v>
      </c>
      <c r="G27" s="0" t="s">
        <v>1573</v>
      </c>
    </row>
    <row customHeight="1" ht="11.25">
      <c r="A28" s="0" t="s">
        <v>16</v>
      </c>
      <c r="B28" s="0" t="s">
        <v>2823</v>
      </c>
      <c r="C28" s="0" t="s">
        <v>2824</v>
      </c>
      <c r="D28" s="0" t="s">
        <v>2831</v>
      </c>
      <c r="E28" s="0" t="s">
        <v>2832</v>
      </c>
      <c r="F28" s="0" t="s">
        <v>2782</v>
      </c>
      <c r="G28" s="0" t="s">
        <v>1581</v>
      </c>
    </row>
    <row customHeight="1" ht="11.25">
      <c r="A29" s="0" t="s">
        <v>16</v>
      </c>
      <c r="B29" s="0" t="s">
        <v>2823</v>
      </c>
      <c r="C29" s="0" t="s">
        <v>2824</v>
      </c>
      <c r="D29" s="0" t="s">
        <v>2833</v>
      </c>
      <c r="E29" s="0" t="s">
        <v>2834</v>
      </c>
      <c r="F29" s="0" t="s">
        <v>2782</v>
      </c>
      <c r="G29" s="0" t="s">
        <v>1583</v>
      </c>
    </row>
    <row customHeight="1" ht="11.25">
      <c r="A30" s="0" t="s">
        <v>16</v>
      </c>
      <c r="B30" s="0" t="s">
        <v>2823</v>
      </c>
      <c r="C30" s="0" t="s">
        <v>2824</v>
      </c>
      <c r="D30" s="0" t="s">
        <v>2835</v>
      </c>
      <c r="E30" s="0" t="s">
        <v>2836</v>
      </c>
      <c r="F30" s="0" t="s">
        <v>2782</v>
      </c>
      <c r="G30" s="0" t="s">
        <v>1586</v>
      </c>
    </row>
    <row customHeight="1" ht="11.25">
      <c r="A31" s="0" t="s">
        <v>16</v>
      </c>
      <c r="B31" s="0" t="s">
        <v>2823</v>
      </c>
      <c r="C31" s="0" t="s">
        <v>2824</v>
      </c>
      <c r="D31" s="0" t="s">
        <v>2837</v>
      </c>
      <c r="E31" s="0" t="s">
        <v>2838</v>
      </c>
      <c r="F31" s="0" t="s">
        <v>2782</v>
      </c>
      <c r="G31" s="0" t="s">
        <v>1592</v>
      </c>
    </row>
    <row customHeight="1" ht="11.25">
      <c r="A32" s="0" t="s">
        <v>16</v>
      </c>
      <c r="B32" s="0" t="s">
        <v>2823</v>
      </c>
      <c r="C32" s="0" t="s">
        <v>2824</v>
      </c>
      <c r="D32" s="0" t="s">
        <v>2839</v>
      </c>
      <c r="E32" s="0" t="s">
        <v>2840</v>
      </c>
      <c r="F32" s="0" t="s">
        <v>2782</v>
      </c>
      <c r="G32" s="0" t="s">
        <v>1594</v>
      </c>
    </row>
    <row customHeight="1" ht="11.25">
      <c r="A33" s="0" t="s">
        <v>16</v>
      </c>
      <c r="B33" s="0" t="s">
        <v>2823</v>
      </c>
      <c r="C33" s="0" t="s">
        <v>2824</v>
      </c>
      <c r="D33" s="0" t="s">
        <v>2841</v>
      </c>
      <c r="E33" s="0" t="s">
        <v>2842</v>
      </c>
      <c r="F33" s="0" t="s">
        <v>2782</v>
      </c>
      <c r="G33" s="0" t="s">
        <v>1596</v>
      </c>
    </row>
    <row customHeight="1" ht="11.25">
      <c r="A34" s="0" t="s">
        <v>16</v>
      </c>
      <c r="B34" s="0" t="s">
        <v>2823</v>
      </c>
      <c r="C34" s="0" t="s">
        <v>2824</v>
      </c>
      <c r="D34" s="0" t="s">
        <v>2843</v>
      </c>
      <c r="E34" s="0" t="s">
        <v>2844</v>
      </c>
      <c r="F34" s="0" t="s">
        <v>2782</v>
      </c>
      <c r="G34" s="0" t="s">
        <v>1598</v>
      </c>
    </row>
    <row customHeight="1" ht="11.25">
      <c r="A35" s="0" t="s">
        <v>16</v>
      </c>
      <c r="B35" s="0" t="s">
        <v>2823</v>
      </c>
      <c r="C35" s="0" t="s">
        <v>2824</v>
      </c>
      <c r="D35" s="0" t="s">
        <v>2845</v>
      </c>
      <c r="E35" s="0" t="s">
        <v>2846</v>
      </c>
      <c r="F35" s="0" t="s">
        <v>2782</v>
      </c>
      <c r="G35" s="0" t="s">
        <v>1603</v>
      </c>
    </row>
    <row customHeight="1" ht="11.25">
      <c r="A36" s="0" t="s">
        <v>16</v>
      </c>
      <c r="B36" s="0" t="s">
        <v>2847</v>
      </c>
      <c r="C36" s="0" t="s">
        <v>2848</v>
      </c>
      <c r="D36" s="0" t="s">
        <v>2847</v>
      </c>
      <c r="E36" s="0" t="s">
        <v>2848</v>
      </c>
      <c r="F36" s="0" t="s">
        <v>2779</v>
      </c>
      <c r="G36" s="0" t="s">
        <v>1608</v>
      </c>
    </row>
    <row customHeight="1" ht="11.25">
      <c r="A37" s="0" t="s">
        <v>16</v>
      </c>
      <c r="B37" s="0" t="s">
        <v>2847</v>
      </c>
      <c r="C37" s="0" t="s">
        <v>2848</v>
      </c>
      <c r="D37" s="0" t="s">
        <v>2849</v>
      </c>
      <c r="E37" s="0" t="s">
        <v>2850</v>
      </c>
      <c r="F37" s="0" t="s">
        <v>2782</v>
      </c>
      <c r="G37" s="0" t="s">
        <v>1612</v>
      </c>
    </row>
    <row customHeight="1" ht="11.25">
      <c r="A38" s="0" t="s">
        <v>16</v>
      </c>
      <c r="B38" s="0" t="s">
        <v>2847</v>
      </c>
      <c r="C38" s="0" t="s">
        <v>2848</v>
      </c>
      <c r="D38" s="0" t="s">
        <v>2851</v>
      </c>
      <c r="E38" s="0" t="s">
        <v>2852</v>
      </c>
      <c r="F38" s="0" t="s">
        <v>2782</v>
      </c>
      <c r="G38" s="0" t="s">
        <v>1620</v>
      </c>
    </row>
    <row customHeight="1" ht="11.25">
      <c r="A39" s="0" t="s">
        <v>16</v>
      </c>
      <c r="B39" s="0" t="s">
        <v>2847</v>
      </c>
      <c r="C39" s="0" t="s">
        <v>2848</v>
      </c>
      <c r="D39" s="0" t="s">
        <v>2853</v>
      </c>
      <c r="E39" s="0" t="s">
        <v>2854</v>
      </c>
      <c r="F39" s="0" t="s">
        <v>2782</v>
      </c>
      <c r="G39" s="0" t="s">
        <v>1626</v>
      </c>
    </row>
    <row customHeight="1" ht="11.25">
      <c r="A40" s="0" t="s">
        <v>16</v>
      </c>
      <c r="B40" s="0" t="s">
        <v>2847</v>
      </c>
      <c r="C40" s="0" t="s">
        <v>2848</v>
      </c>
      <c r="D40" s="0" t="s">
        <v>2855</v>
      </c>
      <c r="E40" s="0" t="s">
        <v>2856</v>
      </c>
      <c r="F40" s="0" t="s">
        <v>2782</v>
      </c>
      <c r="G40" s="0" t="s">
        <v>1631</v>
      </c>
    </row>
    <row customHeight="1" ht="11.25">
      <c r="A41" s="0" t="s">
        <v>16</v>
      </c>
      <c r="B41" s="0" t="s">
        <v>2847</v>
      </c>
      <c r="C41" s="0" t="s">
        <v>2848</v>
      </c>
      <c r="D41" s="0" t="s">
        <v>2857</v>
      </c>
      <c r="E41" s="0" t="s">
        <v>2858</v>
      </c>
      <c r="F41" s="0" t="s">
        <v>2782</v>
      </c>
      <c r="G41" s="0" t="s">
        <v>1635</v>
      </c>
    </row>
    <row customHeight="1" ht="11.25">
      <c r="A42" s="0" t="s">
        <v>16</v>
      </c>
      <c r="B42" s="0" t="s">
        <v>2847</v>
      </c>
      <c r="C42" s="0" t="s">
        <v>2848</v>
      </c>
      <c r="D42" s="0" t="s">
        <v>2859</v>
      </c>
      <c r="E42" s="0" t="s">
        <v>2860</v>
      </c>
      <c r="F42" s="0" t="s">
        <v>2782</v>
      </c>
      <c r="G42" s="0" t="s">
        <v>1638</v>
      </c>
    </row>
    <row customHeight="1" ht="11.25">
      <c r="A43" s="0" t="s">
        <v>16</v>
      </c>
      <c r="B43" s="0" t="s">
        <v>2847</v>
      </c>
      <c r="C43" s="0" t="s">
        <v>2848</v>
      </c>
      <c r="D43" s="0" t="s">
        <v>2861</v>
      </c>
      <c r="E43" s="0" t="s">
        <v>2862</v>
      </c>
      <c r="F43" s="0" t="s">
        <v>2782</v>
      </c>
      <c r="G43" s="0" t="s">
        <v>1645</v>
      </c>
    </row>
    <row customHeight="1" ht="11.25">
      <c r="A44" s="0" t="s">
        <v>16</v>
      </c>
      <c r="B44" s="0" t="s">
        <v>2847</v>
      </c>
      <c r="C44" s="0" t="s">
        <v>2848</v>
      </c>
      <c r="D44" s="0" t="s">
        <v>2863</v>
      </c>
      <c r="E44" s="0" t="s">
        <v>2864</v>
      </c>
      <c r="F44" s="0" t="s">
        <v>2782</v>
      </c>
      <c r="G44" s="0" t="s">
        <v>1654</v>
      </c>
    </row>
    <row customHeight="1" ht="11.25">
      <c r="A45" s="0" t="s">
        <v>16</v>
      </c>
      <c r="B45" s="0" t="s">
        <v>2847</v>
      </c>
      <c r="C45" s="0" t="s">
        <v>2848</v>
      </c>
      <c r="D45" s="0" t="s">
        <v>2865</v>
      </c>
      <c r="E45" s="0" t="s">
        <v>2866</v>
      </c>
      <c r="F45" s="0" t="s">
        <v>2782</v>
      </c>
      <c r="G45" s="0" t="s">
        <v>1659</v>
      </c>
    </row>
    <row customHeight="1" ht="11.25">
      <c r="A46" s="0" t="s">
        <v>16</v>
      </c>
      <c r="B46" s="0" t="s">
        <v>2867</v>
      </c>
      <c r="C46" s="0" t="s">
        <v>2868</v>
      </c>
      <c r="D46" s="0" t="s">
        <v>2869</v>
      </c>
      <c r="E46" s="0" t="s">
        <v>2870</v>
      </c>
      <c r="F46" s="0" t="s">
        <v>2782</v>
      </c>
      <c r="G46" s="0" t="s">
        <v>1663</v>
      </c>
    </row>
    <row customHeight="1" ht="11.25">
      <c r="A47" s="0" t="s">
        <v>16</v>
      </c>
      <c r="B47" s="0" t="s">
        <v>2867</v>
      </c>
      <c r="C47" s="0" t="s">
        <v>2868</v>
      </c>
      <c r="D47" s="0" t="s">
        <v>2871</v>
      </c>
      <c r="E47" s="0" t="s">
        <v>2872</v>
      </c>
      <c r="F47" s="0" t="s">
        <v>2782</v>
      </c>
      <c r="G47" s="0" t="s">
        <v>1669</v>
      </c>
    </row>
    <row customHeight="1" ht="11.25">
      <c r="A48" s="0" t="s">
        <v>16</v>
      </c>
      <c r="B48" s="0" t="s">
        <v>2867</v>
      </c>
      <c r="C48" s="0" t="s">
        <v>2868</v>
      </c>
      <c r="D48" s="0" t="s">
        <v>2867</v>
      </c>
      <c r="E48" s="0" t="s">
        <v>2868</v>
      </c>
      <c r="F48" s="0" t="s">
        <v>2779</v>
      </c>
      <c r="G48" s="0" t="s">
        <v>1674</v>
      </c>
    </row>
    <row customHeight="1" ht="11.25">
      <c r="A49" s="0" t="s">
        <v>16</v>
      </c>
      <c r="B49" s="0" t="s">
        <v>2867</v>
      </c>
      <c r="C49" s="0" t="s">
        <v>2868</v>
      </c>
      <c r="D49" s="0" t="s">
        <v>2873</v>
      </c>
      <c r="E49" s="0" t="s">
        <v>2874</v>
      </c>
      <c r="F49" s="0" t="s">
        <v>2782</v>
      </c>
      <c r="G49" s="0" t="s">
        <v>1677</v>
      </c>
    </row>
    <row customHeight="1" ht="11.25">
      <c r="A50" s="0" t="s">
        <v>16</v>
      </c>
      <c r="B50" s="0" t="s">
        <v>2867</v>
      </c>
      <c r="C50" s="0" t="s">
        <v>2868</v>
      </c>
      <c r="D50" s="0" t="s">
        <v>2875</v>
      </c>
      <c r="E50" s="0" t="s">
        <v>2876</v>
      </c>
      <c r="F50" s="0" t="s">
        <v>2782</v>
      </c>
      <c r="G50" s="0" t="s">
        <v>1681</v>
      </c>
    </row>
    <row customHeight="1" ht="11.25">
      <c r="A51" s="0" t="s">
        <v>16</v>
      </c>
      <c r="B51" s="0" t="s">
        <v>2867</v>
      </c>
      <c r="C51" s="0" t="s">
        <v>2868</v>
      </c>
      <c r="D51" s="0" t="s">
        <v>2877</v>
      </c>
      <c r="E51" s="0" t="s">
        <v>2878</v>
      </c>
      <c r="F51" s="0" t="s">
        <v>2782</v>
      </c>
      <c r="G51" s="0" t="s">
        <v>1685</v>
      </c>
    </row>
    <row customHeight="1" ht="11.25">
      <c r="A52" s="0" t="s">
        <v>16</v>
      </c>
      <c r="B52" s="0" t="s">
        <v>2867</v>
      </c>
      <c r="C52" s="0" t="s">
        <v>2868</v>
      </c>
      <c r="D52" s="0" t="s">
        <v>2879</v>
      </c>
      <c r="E52" s="0" t="s">
        <v>2880</v>
      </c>
      <c r="F52" s="0" t="s">
        <v>2782</v>
      </c>
      <c r="G52" s="0" t="s">
        <v>1689</v>
      </c>
    </row>
    <row customHeight="1" ht="11.25">
      <c r="A53" s="0" t="s">
        <v>16</v>
      </c>
      <c r="B53" s="0" t="s">
        <v>2867</v>
      </c>
      <c r="C53" s="0" t="s">
        <v>2868</v>
      </c>
      <c r="D53" s="0" t="s">
        <v>2881</v>
      </c>
      <c r="E53" s="0" t="s">
        <v>2882</v>
      </c>
      <c r="F53" s="0" t="s">
        <v>2782</v>
      </c>
      <c r="G53" s="0" t="s">
        <v>1691</v>
      </c>
    </row>
    <row customHeight="1" ht="11.25">
      <c r="A54" s="0" t="s">
        <v>16</v>
      </c>
      <c r="B54" s="0" t="s">
        <v>2867</v>
      </c>
      <c r="C54" s="0" t="s">
        <v>2868</v>
      </c>
      <c r="D54" s="0" t="s">
        <v>2883</v>
      </c>
      <c r="E54" s="0" t="s">
        <v>2884</v>
      </c>
      <c r="F54" s="0" t="s">
        <v>2782</v>
      </c>
      <c r="G54" s="0" t="s">
        <v>1694</v>
      </c>
    </row>
    <row customHeight="1" ht="11.25">
      <c r="A55" s="0" t="s">
        <v>16</v>
      </c>
      <c r="B55" s="0" t="s">
        <v>2867</v>
      </c>
      <c r="C55" s="0" t="s">
        <v>2868</v>
      </c>
      <c r="D55" s="0" t="s">
        <v>2885</v>
      </c>
      <c r="E55" s="0" t="s">
        <v>2886</v>
      </c>
      <c r="F55" s="0" t="s">
        <v>2782</v>
      </c>
      <c r="G55" s="0" t="s">
        <v>1698</v>
      </c>
    </row>
    <row customHeight="1" ht="11.25">
      <c r="A56" s="0" t="s">
        <v>16</v>
      </c>
      <c r="B56" s="0" t="s">
        <v>2867</v>
      </c>
      <c r="C56" s="0" t="s">
        <v>2868</v>
      </c>
      <c r="D56" s="0" t="s">
        <v>2887</v>
      </c>
      <c r="E56" s="0" t="s">
        <v>2888</v>
      </c>
      <c r="F56" s="0" t="s">
        <v>2782</v>
      </c>
      <c r="G56" s="0" t="s">
        <v>1701</v>
      </c>
    </row>
    <row customHeight="1" ht="11.25">
      <c r="A57" s="0" t="s">
        <v>16</v>
      </c>
      <c r="B57" s="0" t="s">
        <v>2867</v>
      </c>
      <c r="C57" s="0" t="s">
        <v>2868</v>
      </c>
      <c r="D57" s="0" t="s">
        <v>2889</v>
      </c>
      <c r="E57" s="0" t="s">
        <v>2890</v>
      </c>
      <c r="F57" s="0" t="s">
        <v>2782</v>
      </c>
      <c r="G57" s="0" t="s">
        <v>1704</v>
      </c>
    </row>
    <row customHeight="1" ht="11.25">
      <c r="A58" s="0" t="s">
        <v>16</v>
      </c>
      <c r="B58" s="0" t="s">
        <v>2867</v>
      </c>
      <c r="C58" s="0" t="s">
        <v>2868</v>
      </c>
      <c r="D58" s="0" t="s">
        <v>2891</v>
      </c>
      <c r="E58" s="0" t="s">
        <v>2892</v>
      </c>
      <c r="F58" s="0" t="s">
        <v>2782</v>
      </c>
      <c r="G58" s="0" t="s">
        <v>1707</v>
      </c>
    </row>
    <row customHeight="1" ht="11.25">
      <c r="A59" s="0" t="s">
        <v>16</v>
      </c>
      <c r="B59" s="0" t="s">
        <v>2867</v>
      </c>
      <c r="C59" s="0" t="s">
        <v>2868</v>
      </c>
      <c r="D59" s="0" t="s">
        <v>2893</v>
      </c>
      <c r="E59" s="0" t="s">
        <v>2894</v>
      </c>
      <c r="F59" s="0" t="s">
        <v>2782</v>
      </c>
      <c r="G59" s="0" t="s">
        <v>1711</v>
      </c>
    </row>
    <row customHeight="1" ht="11.25">
      <c r="A60" s="0" t="s">
        <v>16</v>
      </c>
      <c r="B60" s="0" t="s">
        <v>2867</v>
      </c>
      <c r="C60" s="0" t="s">
        <v>2868</v>
      </c>
      <c r="D60" s="0" t="s">
        <v>2895</v>
      </c>
      <c r="E60" s="0" t="s">
        <v>2896</v>
      </c>
      <c r="F60" s="0" t="s">
        <v>2782</v>
      </c>
      <c r="G60" s="0" t="s">
        <v>1714</v>
      </c>
    </row>
    <row customHeight="1" ht="11.25">
      <c r="A61" s="0" t="s">
        <v>16</v>
      </c>
      <c r="B61" s="0" t="s">
        <v>2867</v>
      </c>
      <c r="C61" s="0" t="s">
        <v>2868</v>
      </c>
      <c r="D61" s="0" t="s">
        <v>2897</v>
      </c>
      <c r="E61" s="0" t="s">
        <v>2898</v>
      </c>
      <c r="F61" s="0" t="s">
        <v>2782</v>
      </c>
      <c r="G61" s="0" t="s">
        <v>2899</v>
      </c>
    </row>
    <row customHeight="1" ht="11.25">
      <c r="A62" s="0" t="s">
        <v>16</v>
      </c>
      <c r="B62" s="0" t="s">
        <v>2867</v>
      </c>
      <c r="C62" s="0" t="s">
        <v>2868</v>
      </c>
      <c r="D62" s="0" t="s">
        <v>2900</v>
      </c>
      <c r="E62" s="0" t="s">
        <v>2901</v>
      </c>
      <c r="F62" s="0" t="s">
        <v>2782</v>
      </c>
      <c r="G62" s="0" t="s">
        <v>2902</v>
      </c>
    </row>
    <row customHeight="1" ht="11.25">
      <c r="A63" s="0" t="s">
        <v>16</v>
      </c>
      <c r="B63" s="0" t="s">
        <v>2867</v>
      </c>
      <c r="C63" s="0" t="s">
        <v>2868</v>
      </c>
      <c r="D63" s="0" t="s">
        <v>2903</v>
      </c>
      <c r="E63" s="0" t="s">
        <v>2904</v>
      </c>
      <c r="F63" s="0" t="s">
        <v>2782</v>
      </c>
      <c r="G63" s="0" t="s">
        <v>2905</v>
      </c>
    </row>
    <row customHeight="1" ht="11.25">
      <c r="A64" s="0" t="s">
        <v>16</v>
      </c>
      <c r="B64" s="0" t="s">
        <v>2867</v>
      </c>
      <c r="C64" s="0" t="s">
        <v>2868</v>
      </c>
      <c r="D64" s="0" t="s">
        <v>2906</v>
      </c>
      <c r="E64" s="0" t="s">
        <v>2907</v>
      </c>
      <c r="F64" s="0" t="s">
        <v>2782</v>
      </c>
      <c r="G64" s="0" t="s">
        <v>2908</v>
      </c>
    </row>
    <row customHeight="1" ht="11.25">
      <c r="A65" s="0" t="s">
        <v>16</v>
      </c>
      <c r="B65" s="0" t="s">
        <v>2867</v>
      </c>
      <c r="C65" s="0" t="s">
        <v>2868</v>
      </c>
      <c r="D65" s="0" t="s">
        <v>2909</v>
      </c>
      <c r="E65" s="0" t="s">
        <v>2910</v>
      </c>
      <c r="F65" s="0" t="s">
        <v>2782</v>
      </c>
      <c r="G65" s="0" t="s">
        <v>2911</v>
      </c>
    </row>
    <row customHeight="1" ht="11.25">
      <c r="A66" s="0" t="s">
        <v>16</v>
      </c>
      <c r="B66" s="0" t="s">
        <v>2912</v>
      </c>
      <c r="C66" s="0" t="s">
        <v>2913</v>
      </c>
      <c r="D66" s="0" t="s">
        <v>2914</v>
      </c>
      <c r="E66" s="0" t="s">
        <v>2915</v>
      </c>
      <c r="F66" s="0" t="s">
        <v>2782</v>
      </c>
      <c r="G66" s="0" t="s">
        <v>2916</v>
      </c>
    </row>
    <row customHeight="1" ht="11.25">
      <c r="A67" s="0" t="s">
        <v>16</v>
      </c>
      <c r="B67" s="0" t="s">
        <v>2912</v>
      </c>
      <c r="C67" s="0" t="s">
        <v>2913</v>
      </c>
      <c r="D67" s="0" t="s">
        <v>2917</v>
      </c>
      <c r="E67" s="0" t="s">
        <v>2918</v>
      </c>
      <c r="F67" s="0" t="s">
        <v>2782</v>
      </c>
      <c r="G67" s="0" t="s">
        <v>2031</v>
      </c>
    </row>
    <row customHeight="1" ht="11.25">
      <c r="A68" s="0" t="s">
        <v>16</v>
      </c>
      <c r="B68" s="0" t="s">
        <v>2912</v>
      </c>
      <c r="C68" s="0" t="s">
        <v>2913</v>
      </c>
      <c r="D68" s="0" t="s">
        <v>2912</v>
      </c>
      <c r="E68" s="0" t="s">
        <v>2913</v>
      </c>
      <c r="F68" s="0" t="s">
        <v>2779</v>
      </c>
      <c r="G68" s="0" t="s">
        <v>2919</v>
      </c>
    </row>
    <row customHeight="1" ht="11.25">
      <c r="A69" s="0" t="s">
        <v>16</v>
      </c>
      <c r="B69" s="0" t="s">
        <v>2912</v>
      </c>
      <c r="C69" s="0" t="s">
        <v>2913</v>
      </c>
      <c r="D69" s="0" t="s">
        <v>2920</v>
      </c>
      <c r="E69" s="0" t="s">
        <v>2921</v>
      </c>
      <c r="F69" s="0" t="s">
        <v>2782</v>
      </c>
      <c r="G69" s="0" t="s">
        <v>2234</v>
      </c>
    </row>
    <row customHeight="1" ht="11.25">
      <c r="A70" s="0" t="s">
        <v>16</v>
      </c>
      <c r="B70" s="0" t="s">
        <v>2912</v>
      </c>
      <c r="C70" s="0" t="s">
        <v>2913</v>
      </c>
      <c r="D70" s="0" t="s">
        <v>2922</v>
      </c>
      <c r="E70" s="0" t="s">
        <v>2923</v>
      </c>
      <c r="F70" s="0" t="s">
        <v>2782</v>
      </c>
      <c r="G70" s="0" t="s">
        <v>2924</v>
      </c>
    </row>
    <row customHeight="1" ht="11.25">
      <c r="A71" s="0" t="s">
        <v>16</v>
      </c>
      <c r="B71" s="0" t="s">
        <v>2912</v>
      </c>
      <c r="C71" s="0" t="s">
        <v>2913</v>
      </c>
      <c r="D71" s="0" t="s">
        <v>2925</v>
      </c>
      <c r="E71" s="0" t="s">
        <v>2926</v>
      </c>
      <c r="F71" s="0" t="s">
        <v>2782</v>
      </c>
      <c r="G71" s="0" t="s">
        <v>2927</v>
      </c>
    </row>
    <row customHeight="1" ht="11.25">
      <c r="A72" s="0" t="s">
        <v>16</v>
      </c>
      <c r="B72" s="0" t="s">
        <v>2912</v>
      </c>
      <c r="C72" s="0" t="s">
        <v>2913</v>
      </c>
      <c r="D72" s="0" t="s">
        <v>2928</v>
      </c>
      <c r="E72" s="0" t="s">
        <v>2929</v>
      </c>
      <c r="F72" s="0" t="s">
        <v>2782</v>
      </c>
      <c r="G72" s="0" t="s">
        <v>2930</v>
      </c>
    </row>
    <row customHeight="1" ht="11.25">
      <c r="A73" s="0" t="s">
        <v>16</v>
      </c>
      <c r="B73" s="0" t="s">
        <v>2912</v>
      </c>
      <c r="C73" s="0" t="s">
        <v>2913</v>
      </c>
      <c r="D73" s="0" t="s">
        <v>2931</v>
      </c>
      <c r="E73" s="0" t="s">
        <v>2932</v>
      </c>
      <c r="F73" s="0" t="s">
        <v>2782</v>
      </c>
      <c r="G73" s="0" t="s">
        <v>2933</v>
      </c>
    </row>
    <row customHeight="1" ht="11.25">
      <c r="A74" s="0" t="s">
        <v>16</v>
      </c>
      <c r="B74" s="0" t="s">
        <v>2912</v>
      </c>
      <c r="C74" s="0" t="s">
        <v>2913</v>
      </c>
      <c r="D74" s="0" t="s">
        <v>2934</v>
      </c>
      <c r="E74" s="0" t="s">
        <v>2935</v>
      </c>
      <c r="F74" s="0" t="s">
        <v>2782</v>
      </c>
      <c r="G74" s="0" t="s">
        <v>2936</v>
      </c>
    </row>
    <row customHeight="1" ht="11.25">
      <c r="A75" s="0" t="s">
        <v>16</v>
      </c>
      <c r="B75" s="0" t="s">
        <v>2912</v>
      </c>
      <c r="C75" s="0" t="s">
        <v>2913</v>
      </c>
      <c r="D75" s="0" t="s">
        <v>2937</v>
      </c>
      <c r="E75" s="0" t="s">
        <v>2938</v>
      </c>
      <c r="F75" s="0" t="s">
        <v>2782</v>
      </c>
      <c r="G75" s="0" t="s">
        <v>2939</v>
      </c>
    </row>
    <row customHeight="1" ht="11.25">
      <c r="A76" s="0" t="s">
        <v>16</v>
      </c>
      <c r="B76" s="0" t="s">
        <v>2912</v>
      </c>
      <c r="C76" s="0" t="s">
        <v>2913</v>
      </c>
      <c r="D76" s="0" t="s">
        <v>2940</v>
      </c>
      <c r="E76" s="0" t="s">
        <v>2941</v>
      </c>
      <c r="F76" s="0" t="s">
        <v>2782</v>
      </c>
      <c r="G76" s="0" t="s">
        <v>2942</v>
      </c>
    </row>
    <row customHeight="1" ht="11.25">
      <c r="A77" s="0" t="s">
        <v>16</v>
      </c>
      <c r="B77" s="0" t="s">
        <v>2912</v>
      </c>
      <c r="C77" s="0" t="s">
        <v>2913</v>
      </c>
      <c r="D77" s="0" t="s">
        <v>2943</v>
      </c>
      <c r="E77" s="0" t="s">
        <v>2944</v>
      </c>
      <c r="F77" s="0" t="s">
        <v>2782</v>
      </c>
      <c r="G77" s="0" t="s">
        <v>2945</v>
      </c>
    </row>
    <row customHeight="1" ht="11.25">
      <c r="A78" s="0" t="s">
        <v>16</v>
      </c>
      <c r="B78" s="0" t="s">
        <v>2912</v>
      </c>
      <c r="C78" s="0" t="s">
        <v>2913</v>
      </c>
      <c r="D78" s="0" t="s">
        <v>2946</v>
      </c>
      <c r="E78" s="0" t="s">
        <v>2947</v>
      </c>
      <c r="F78" s="0" t="s">
        <v>2782</v>
      </c>
      <c r="G78" s="0" t="s">
        <v>2948</v>
      </c>
    </row>
    <row customHeight="1" ht="11.25">
      <c r="A79" s="0" t="s">
        <v>16</v>
      </c>
      <c r="B79" s="0" t="s">
        <v>2912</v>
      </c>
      <c r="C79" s="0" t="s">
        <v>2913</v>
      </c>
      <c r="D79" s="0" t="s">
        <v>2949</v>
      </c>
      <c r="E79" s="0" t="s">
        <v>2950</v>
      </c>
      <c r="F79" s="0" t="s">
        <v>2782</v>
      </c>
      <c r="G79" s="0" t="s">
        <v>2951</v>
      </c>
    </row>
    <row customHeight="1" ht="11.25">
      <c r="A80" s="0" t="s">
        <v>16</v>
      </c>
      <c r="B80" s="0" t="s">
        <v>2912</v>
      </c>
      <c r="C80" s="0" t="s">
        <v>2913</v>
      </c>
      <c r="D80" s="0" t="s">
        <v>2952</v>
      </c>
      <c r="E80" s="0" t="s">
        <v>2953</v>
      </c>
      <c r="F80" s="0" t="s">
        <v>2782</v>
      </c>
      <c r="G80" s="0" t="s">
        <v>2954</v>
      </c>
    </row>
    <row customHeight="1" ht="11.25">
      <c r="A81" s="0" t="s">
        <v>16</v>
      </c>
      <c r="B81" s="0" t="s">
        <v>2955</v>
      </c>
      <c r="C81" s="0" t="s">
        <v>2959</v>
      </c>
      <c r="D81" s="0" t="s">
        <v>2955</v>
      </c>
      <c r="E81" s="0" t="s">
        <v>2959</v>
      </c>
      <c r="F81" s="0" t="s">
        <v>2960</v>
      </c>
      <c r="G81" s="0" t="s">
        <v>2958</v>
      </c>
    </row>
    <row customHeight="1" ht="11.25">
      <c r="A82" s="0" t="s">
        <v>16</v>
      </c>
      <c r="B82" s="0" t="s">
        <v>2962</v>
      </c>
      <c r="C82" s="0" t="s">
        <v>2963</v>
      </c>
      <c r="D82" s="0" t="s">
        <v>2962</v>
      </c>
      <c r="E82" s="0" t="s">
        <v>2963</v>
      </c>
      <c r="F82" s="0" t="s">
        <v>2960</v>
      </c>
      <c r="G82" s="0" t="s">
        <v>2961</v>
      </c>
    </row>
    <row customHeight="1" ht="11.25">
      <c r="A83" s="0" t="s">
        <v>16</v>
      </c>
      <c r="B83" s="0" t="s">
        <v>2968</v>
      </c>
      <c r="C83" s="0" t="s">
        <v>2969</v>
      </c>
      <c r="D83" s="0" t="s">
        <v>2970</v>
      </c>
      <c r="E83" s="0" t="s">
        <v>2971</v>
      </c>
      <c r="F83" s="0" t="s">
        <v>2782</v>
      </c>
      <c r="G83" s="0" t="s">
        <v>2964</v>
      </c>
    </row>
    <row customHeight="1" ht="11.25">
      <c r="A84" s="0" t="s">
        <v>16</v>
      </c>
      <c r="B84" s="0" t="s">
        <v>2968</v>
      </c>
      <c r="C84" s="0" t="s">
        <v>2969</v>
      </c>
      <c r="D84" s="0" t="s">
        <v>2973</v>
      </c>
      <c r="E84" s="0" t="s">
        <v>2974</v>
      </c>
      <c r="F84" s="0" t="s">
        <v>2782</v>
      </c>
      <c r="G84" s="0" t="s">
        <v>2967</v>
      </c>
    </row>
    <row customHeight="1" ht="11.25">
      <c r="A85" s="0" t="s">
        <v>16</v>
      </c>
      <c r="B85" s="0" t="s">
        <v>2968</v>
      </c>
      <c r="C85" s="0" t="s">
        <v>2969</v>
      </c>
      <c r="D85" s="0" t="s">
        <v>2976</v>
      </c>
      <c r="E85" s="0" t="s">
        <v>2977</v>
      </c>
      <c r="F85" s="0" t="s">
        <v>2782</v>
      </c>
      <c r="G85" s="0" t="s">
        <v>2972</v>
      </c>
    </row>
    <row customHeight="1" ht="11.25">
      <c r="A86" s="0" t="s">
        <v>16</v>
      </c>
      <c r="B86" s="0" t="s">
        <v>2968</v>
      </c>
      <c r="C86" s="0" t="s">
        <v>2969</v>
      </c>
      <c r="D86" s="0" t="s">
        <v>2979</v>
      </c>
      <c r="E86" s="0" t="s">
        <v>2980</v>
      </c>
      <c r="F86" s="0" t="s">
        <v>2782</v>
      </c>
      <c r="G86" s="0" t="s">
        <v>2975</v>
      </c>
    </row>
    <row customHeight="1" ht="11.25">
      <c r="A87" s="0" t="s">
        <v>16</v>
      </c>
      <c r="B87" s="0" t="s">
        <v>2968</v>
      </c>
      <c r="C87" s="0" t="s">
        <v>2969</v>
      </c>
      <c r="D87" s="0" t="s">
        <v>2982</v>
      </c>
      <c r="E87" s="0" t="s">
        <v>2983</v>
      </c>
      <c r="F87" s="0" t="s">
        <v>2782</v>
      </c>
      <c r="G87" s="0" t="s">
        <v>2978</v>
      </c>
    </row>
    <row customHeight="1" ht="11.25">
      <c r="A88" s="0" t="s">
        <v>16</v>
      </c>
      <c r="B88" s="0" t="s">
        <v>2968</v>
      </c>
      <c r="C88" s="0" t="s">
        <v>2969</v>
      </c>
      <c r="D88" s="0" t="s">
        <v>2985</v>
      </c>
      <c r="E88" s="0" t="s">
        <v>2986</v>
      </c>
      <c r="F88" s="0" t="s">
        <v>2782</v>
      </c>
      <c r="G88" s="0" t="s">
        <v>2981</v>
      </c>
    </row>
    <row customHeight="1" ht="11.25">
      <c r="A89" s="0" t="s">
        <v>16</v>
      </c>
      <c r="B89" s="0" t="s">
        <v>2968</v>
      </c>
      <c r="C89" s="0" t="s">
        <v>2969</v>
      </c>
      <c r="D89" s="0" t="s">
        <v>2968</v>
      </c>
      <c r="E89" s="0" t="s">
        <v>2969</v>
      </c>
      <c r="F89" s="0" t="s">
        <v>2779</v>
      </c>
      <c r="G89" s="0" t="s">
        <v>2984</v>
      </c>
    </row>
    <row customHeight="1" ht="11.25">
      <c r="A90" s="0" t="s">
        <v>16</v>
      </c>
      <c r="B90" s="0" t="s">
        <v>2968</v>
      </c>
      <c r="C90" s="0" t="s">
        <v>2969</v>
      </c>
      <c r="D90" s="0" t="s">
        <v>2989</v>
      </c>
      <c r="E90" s="0" t="s">
        <v>2990</v>
      </c>
      <c r="F90" s="0" t="s">
        <v>2782</v>
      </c>
      <c r="G90" s="0" t="s">
        <v>2987</v>
      </c>
    </row>
    <row customHeight="1" ht="11.25">
      <c r="A91" s="0" t="s">
        <v>16</v>
      </c>
      <c r="B91" s="0" t="s">
        <v>2968</v>
      </c>
      <c r="C91" s="0" t="s">
        <v>2969</v>
      </c>
      <c r="D91" s="0" t="s">
        <v>2992</v>
      </c>
      <c r="E91" s="0" t="s">
        <v>2993</v>
      </c>
      <c r="F91" s="0" t="s">
        <v>2782</v>
      </c>
      <c r="G91" s="0" t="s">
        <v>2988</v>
      </c>
    </row>
    <row customHeight="1" ht="11.25">
      <c r="A92" s="0" t="s">
        <v>16</v>
      </c>
      <c r="B92" s="0" t="s">
        <v>2968</v>
      </c>
      <c r="C92" s="0" t="s">
        <v>2969</v>
      </c>
      <c r="D92" s="0" t="s">
        <v>2995</v>
      </c>
      <c r="E92" s="0" t="s">
        <v>2996</v>
      </c>
      <c r="F92" s="0" t="s">
        <v>2782</v>
      </c>
      <c r="G92" s="0" t="s">
        <v>2991</v>
      </c>
    </row>
    <row customHeight="1" ht="11.25">
      <c r="A93" s="0" t="s">
        <v>16</v>
      </c>
      <c r="B93" s="0" t="s">
        <v>2968</v>
      </c>
      <c r="C93" s="0" t="s">
        <v>2969</v>
      </c>
      <c r="D93" s="0" t="s">
        <v>2998</v>
      </c>
      <c r="E93" s="0" t="s">
        <v>2999</v>
      </c>
      <c r="F93" s="0" t="s">
        <v>2782</v>
      </c>
      <c r="G93" s="0" t="s">
        <v>2994</v>
      </c>
    </row>
    <row customHeight="1" ht="11.25">
      <c r="A94" s="0" t="s">
        <v>16</v>
      </c>
      <c r="B94" s="0" t="s">
        <v>2968</v>
      </c>
      <c r="C94" s="0" t="s">
        <v>2969</v>
      </c>
      <c r="D94" s="0" t="s">
        <v>3001</v>
      </c>
      <c r="E94" s="0" t="s">
        <v>3002</v>
      </c>
      <c r="F94" s="0" t="s">
        <v>2782</v>
      </c>
      <c r="G94" s="0" t="s">
        <v>2997</v>
      </c>
    </row>
    <row customHeight="1" ht="11.25">
      <c r="A95" s="0" t="s">
        <v>16</v>
      </c>
      <c r="B95" s="0" t="s">
        <v>2968</v>
      </c>
      <c r="C95" s="0" t="s">
        <v>2969</v>
      </c>
      <c r="D95" s="0" t="s">
        <v>3004</v>
      </c>
      <c r="E95" s="0" t="s">
        <v>3005</v>
      </c>
      <c r="F95" s="0" t="s">
        <v>2782</v>
      </c>
      <c r="G95" s="0" t="s">
        <v>3000</v>
      </c>
    </row>
    <row customHeight="1" ht="11.25">
      <c r="A96" s="0" t="s">
        <v>16</v>
      </c>
      <c r="B96" s="0" t="s">
        <v>2968</v>
      </c>
      <c r="C96" s="0" t="s">
        <v>2969</v>
      </c>
      <c r="D96" s="0" t="s">
        <v>3007</v>
      </c>
      <c r="E96" s="0" t="s">
        <v>3008</v>
      </c>
      <c r="F96" s="0" t="s">
        <v>2782</v>
      </c>
      <c r="G96" s="0" t="s">
        <v>3003</v>
      </c>
    </row>
    <row customHeight="1" ht="11.25">
      <c r="A97" s="0" t="s">
        <v>16</v>
      </c>
      <c r="B97" s="0" t="s">
        <v>2968</v>
      </c>
      <c r="C97" s="0" t="s">
        <v>2969</v>
      </c>
      <c r="D97" s="0" t="s">
        <v>3010</v>
      </c>
      <c r="E97" s="0" t="s">
        <v>3011</v>
      </c>
      <c r="F97" s="0" t="s">
        <v>2782</v>
      </c>
      <c r="G97" s="0" t="s">
        <v>3006</v>
      </c>
    </row>
    <row customHeight="1" ht="11.25">
      <c r="A98" s="0" t="s">
        <v>16</v>
      </c>
      <c r="B98" s="0" t="s">
        <v>2968</v>
      </c>
      <c r="C98" s="0" t="s">
        <v>2969</v>
      </c>
      <c r="D98" s="0" t="s">
        <v>3013</v>
      </c>
      <c r="E98" s="0" t="s">
        <v>3014</v>
      </c>
      <c r="F98" s="0" t="s">
        <v>2782</v>
      </c>
      <c r="G98" s="0" t="s">
        <v>3009</v>
      </c>
    </row>
    <row customHeight="1" ht="11.25">
      <c r="A99" s="0" t="s">
        <v>16</v>
      </c>
      <c r="B99" s="0" t="s">
        <v>2968</v>
      </c>
      <c r="C99" s="0" t="s">
        <v>2969</v>
      </c>
      <c r="D99" s="0" t="s">
        <v>3016</v>
      </c>
      <c r="E99" s="0" t="s">
        <v>3017</v>
      </c>
      <c r="F99" s="0" t="s">
        <v>2782</v>
      </c>
      <c r="G99" s="0" t="s">
        <v>3012</v>
      </c>
    </row>
    <row customHeight="1" ht="11.25">
      <c r="A100" s="0" t="s">
        <v>16</v>
      </c>
      <c r="B100" s="0" t="s">
        <v>3019</v>
      </c>
      <c r="C100" s="0" t="s">
        <v>3020</v>
      </c>
      <c r="D100" s="0" t="s">
        <v>3021</v>
      </c>
      <c r="E100" s="0" t="s">
        <v>3022</v>
      </c>
      <c r="F100" s="0" t="s">
        <v>2782</v>
      </c>
      <c r="G100" s="0" t="s">
        <v>3015</v>
      </c>
    </row>
    <row customHeight="1" ht="11.25">
      <c r="A101" s="0" t="s">
        <v>16</v>
      </c>
      <c r="B101" s="0" t="s">
        <v>3019</v>
      </c>
      <c r="C101" s="0" t="s">
        <v>3020</v>
      </c>
      <c r="D101" s="0" t="s">
        <v>3024</v>
      </c>
      <c r="E101" s="0" t="s">
        <v>3025</v>
      </c>
      <c r="F101" s="0" t="s">
        <v>2782</v>
      </c>
      <c r="G101" s="0" t="s">
        <v>3018</v>
      </c>
    </row>
    <row customHeight="1" ht="11.25">
      <c r="A102" s="0" t="s">
        <v>16</v>
      </c>
      <c r="B102" s="0" t="s">
        <v>3019</v>
      </c>
      <c r="C102" s="0" t="s">
        <v>3020</v>
      </c>
      <c r="D102" s="0" t="s">
        <v>3027</v>
      </c>
      <c r="E102" s="0" t="s">
        <v>3028</v>
      </c>
      <c r="F102" s="0" t="s">
        <v>2782</v>
      </c>
      <c r="G102" s="0" t="s">
        <v>3023</v>
      </c>
    </row>
    <row customHeight="1" ht="11.25">
      <c r="A103" s="0" t="s">
        <v>16</v>
      </c>
      <c r="B103" s="0" t="s">
        <v>3019</v>
      </c>
      <c r="C103" s="0" t="s">
        <v>3020</v>
      </c>
      <c r="D103" s="0" t="s">
        <v>3030</v>
      </c>
      <c r="E103" s="0" t="s">
        <v>3031</v>
      </c>
      <c r="F103" s="0" t="s">
        <v>2782</v>
      </c>
      <c r="G103" s="0" t="s">
        <v>3026</v>
      </c>
    </row>
    <row customHeight="1" ht="11.25">
      <c r="A104" s="0" t="s">
        <v>16</v>
      </c>
      <c r="B104" s="0" t="s">
        <v>3019</v>
      </c>
      <c r="C104" s="0" t="s">
        <v>3020</v>
      </c>
      <c r="D104" s="0" t="s">
        <v>3033</v>
      </c>
      <c r="E104" s="0" t="s">
        <v>3034</v>
      </c>
      <c r="F104" s="0" t="s">
        <v>2782</v>
      </c>
      <c r="G104" s="0" t="s">
        <v>3029</v>
      </c>
    </row>
    <row customHeight="1" ht="11.25">
      <c r="A105" s="0" t="s">
        <v>16</v>
      </c>
      <c r="B105" s="0" t="s">
        <v>3019</v>
      </c>
      <c r="C105" s="0" t="s">
        <v>3020</v>
      </c>
      <c r="D105" s="0" t="s">
        <v>3036</v>
      </c>
      <c r="E105" s="0" t="s">
        <v>3037</v>
      </c>
      <c r="F105" s="0" t="s">
        <v>2782</v>
      </c>
      <c r="G105" s="0" t="s">
        <v>3032</v>
      </c>
    </row>
    <row customHeight="1" ht="11.25">
      <c r="A106" s="0" t="s">
        <v>16</v>
      </c>
      <c r="B106" s="0" t="s">
        <v>3019</v>
      </c>
      <c r="C106" s="0" t="s">
        <v>3020</v>
      </c>
      <c r="D106" s="0" t="s">
        <v>3019</v>
      </c>
      <c r="E106" s="0" t="s">
        <v>3020</v>
      </c>
      <c r="F106" s="0" t="s">
        <v>2779</v>
      </c>
      <c r="G106" s="0" t="s">
        <v>3035</v>
      </c>
    </row>
    <row customHeight="1" ht="11.25">
      <c r="A107" s="0" t="s">
        <v>16</v>
      </c>
      <c r="B107" s="0" t="s">
        <v>3019</v>
      </c>
      <c r="C107" s="0" t="s">
        <v>3020</v>
      </c>
      <c r="D107" s="0" t="s">
        <v>3040</v>
      </c>
      <c r="E107" s="0" t="s">
        <v>3041</v>
      </c>
      <c r="F107" s="0" t="s">
        <v>2782</v>
      </c>
      <c r="G107" s="0" t="s">
        <v>3038</v>
      </c>
    </row>
    <row customHeight="1" ht="11.25">
      <c r="A108" s="0" t="s">
        <v>16</v>
      </c>
      <c r="B108" s="0" t="s">
        <v>3019</v>
      </c>
      <c r="C108" s="0" t="s">
        <v>3020</v>
      </c>
      <c r="D108" s="0" t="s">
        <v>3043</v>
      </c>
      <c r="E108" s="0" t="s">
        <v>3044</v>
      </c>
      <c r="F108" s="0" t="s">
        <v>2782</v>
      </c>
      <c r="G108" s="0" t="s">
        <v>3039</v>
      </c>
    </row>
    <row customHeight="1" ht="11.25">
      <c r="A109" s="0" t="s">
        <v>16</v>
      </c>
      <c r="B109" s="0" t="s">
        <v>3019</v>
      </c>
      <c r="C109" s="0" t="s">
        <v>3020</v>
      </c>
      <c r="D109" s="0" t="s">
        <v>3046</v>
      </c>
      <c r="E109" s="0" t="s">
        <v>3047</v>
      </c>
      <c r="F109" s="0" t="s">
        <v>2782</v>
      </c>
      <c r="G109" s="0" t="s">
        <v>3042</v>
      </c>
    </row>
    <row customHeight="1" ht="11.25">
      <c r="A110" s="0" t="s">
        <v>16</v>
      </c>
      <c r="B110" s="0" t="s">
        <v>3019</v>
      </c>
      <c r="C110" s="0" t="s">
        <v>3020</v>
      </c>
      <c r="D110" s="0" t="s">
        <v>3049</v>
      </c>
      <c r="E110" s="0" t="s">
        <v>3050</v>
      </c>
      <c r="F110" s="0" t="s">
        <v>2782</v>
      </c>
      <c r="G110" s="0" t="s">
        <v>3045</v>
      </c>
    </row>
    <row customHeight="1" ht="11.25">
      <c r="A111" s="0" t="s">
        <v>16</v>
      </c>
      <c r="B111" s="0" t="s">
        <v>3019</v>
      </c>
      <c r="C111" s="0" t="s">
        <v>3020</v>
      </c>
      <c r="D111" s="0" t="s">
        <v>3052</v>
      </c>
      <c r="E111" s="0" t="s">
        <v>3053</v>
      </c>
      <c r="F111" s="0" t="s">
        <v>2782</v>
      </c>
      <c r="G111" s="0" t="s">
        <v>3048</v>
      </c>
    </row>
    <row customHeight="1" ht="11.25">
      <c r="A112" s="0" t="s">
        <v>16</v>
      </c>
      <c r="B112" s="0" t="s">
        <v>3019</v>
      </c>
      <c r="C112" s="0" t="s">
        <v>3020</v>
      </c>
      <c r="D112" s="0" t="s">
        <v>3055</v>
      </c>
      <c r="E112" s="0" t="s">
        <v>3056</v>
      </c>
      <c r="F112" s="0" t="s">
        <v>2782</v>
      </c>
      <c r="G112" s="0" t="s">
        <v>3051</v>
      </c>
    </row>
    <row customHeight="1" ht="11.25">
      <c r="A113" s="0" t="s">
        <v>16</v>
      </c>
      <c r="B113" s="0" t="s">
        <v>3019</v>
      </c>
      <c r="C113" s="0" t="s">
        <v>3020</v>
      </c>
      <c r="D113" s="0" t="s">
        <v>3058</v>
      </c>
      <c r="E113" s="0" t="s">
        <v>3059</v>
      </c>
      <c r="F113" s="0" t="s">
        <v>2782</v>
      </c>
      <c r="G113" s="0" t="s">
        <v>3054</v>
      </c>
    </row>
    <row customHeight="1" ht="11.25">
      <c r="A114" s="0" t="s">
        <v>16</v>
      </c>
      <c r="B114" s="0" t="s">
        <v>3019</v>
      </c>
      <c r="C114" s="0" t="s">
        <v>3020</v>
      </c>
      <c r="D114" s="0" t="s">
        <v>3061</v>
      </c>
      <c r="E114" s="0" t="s">
        <v>3062</v>
      </c>
      <c r="F114" s="0" t="s">
        <v>2782</v>
      </c>
      <c r="G114" s="0" t="s">
        <v>3057</v>
      </c>
    </row>
    <row customHeight="1" ht="11.25">
      <c r="A115" s="0" t="s">
        <v>16</v>
      </c>
      <c r="B115" s="0" t="s">
        <v>3019</v>
      </c>
      <c r="C115" s="0" t="s">
        <v>3020</v>
      </c>
      <c r="D115" s="0" t="s">
        <v>3064</v>
      </c>
      <c r="E115" s="0" t="s">
        <v>3065</v>
      </c>
      <c r="F115" s="0" t="s">
        <v>2782</v>
      </c>
      <c r="G115" s="0" t="s">
        <v>3060</v>
      </c>
    </row>
    <row customHeight="1" ht="11.25">
      <c r="A116" s="0" t="s">
        <v>16</v>
      </c>
      <c r="B116" s="0" t="s">
        <v>3019</v>
      </c>
      <c r="C116" s="0" t="s">
        <v>3020</v>
      </c>
      <c r="D116" s="0" t="s">
        <v>3067</v>
      </c>
      <c r="E116" s="0" t="s">
        <v>3068</v>
      </c>
      <c r="F116" s="0" t="s">
        <v>2782</v>
      </c>
      <c r="G116" s="0" t="s">
        <v>3063</v>
      </c>
    </row>
    <row customHeight="1" ht="11.25">
      <c r="A117" s="0" t="s">
        <v>16</v>
      </c>
      <c r="B117" s="0" t="s">
        <v>3019</v>
      </c>
      <c r="C117" s="0" t="s">
        <v>3020</v>
      </c>
      <c r="D117" s="0" t="s">
        <v>3070</v>
      </c>
      <c r="E117" s="0" t="s">
        <v>3071</v>
      </c>
      <c r="F117" s="0" t="s">
        <v>2782</v>
      </c>
      <c r="G117" s="0" t="s">
        <v>3066</v>
      </c>
    </row>
    <row customHeight="1" ht="11.25">
      <c r="A118" s="0" t="s">
        <v>16</v>
      </c>
      <c r="B118" s="0" t="s">
        <v>3019</v>
      </c>
      <c r="C118" s="0" t="s">
        <v>3020</v>
      </c>
      <c r="D118" s="0" t="s">
        <v>3073</v>
      </c>
      <c r="E118" s="0" t="s">
        <v>3074</v>
      </c>
      <c r="F118" s="0" t="s">
        <v>2782</v>
      </c>
      <c r="G118" s="0" t="s">
        <v>3069</v>
      </c>
    </row>
    <row customHeight="1" ht="11.25">
      <c r="A119" s="0" t="s">
        <v>16</v>
      </c>
      <c r="B119" s="0" t="s">
        <v>3019</v>
      </c>
      <c r="C119" s="0" t="s">
        <v>3020</v>
      </c>
      <c r="D119" s="0" t="s">
        <v>3076</v>
      </c>
      <c r="E119" s="0" t="s">
        <v>3077</v>
      </c>
      <c r="F119" s="0" t="s">
        <v>2782</v>
      </c>
      <c r="G119" s="0" t="s">
        <v>3072</v>
      </c>
    </row>
    <row customHeight="1" ht="11.25">
      <c r="A120" s="0" t="s">
        <v>16</v>
      </c>
      <c r="B120" s="0" t="s">
        <v>3019</v>
      </c>
      <c r="C120" s="0" t="s">
        <v>3020</v>
      </c>
      <c r="D120" s="0" t="s">
        <v>3079</v>
      </c>
      <c r="E120" s="0" t="s">
        <v>3080</v>
      </c>
      <c r="F120" s="0" t="s">
        <v>2782</v>
      </c>
      <c r="G120" s="0" t="s">
        <v>3075</v>
      </c>
    </row>
    <row customHeight="1" ht="11.25">
      <c r="A121" s="0" t="s">
        <v>16</v>
      </c>
      <c r="B121" s="0" t="s">
        <v>3019</v>
      </c>
      <c r="C121" s="0" t="s">
        <v>3020</v>
      </c>
      <c r="D121" s="0" t="s">
        <v>3082</v>
      </c>
      <c r="E121" s="0" t="s">
        <v>3083</v>
      </c>
      <c r="F121" s="0" t="s">
        <v>2782</v>
      </c>
      <c r="G121" s="0" t="s">
        <v>3078</v>
      </c>
    </row>
    <row customHeight="1" ht="11.25">
      <c r="A122" s="0" t="s">
        <v>16</v>
      </c>
      <c r="B122" s="0" t="s">
        <v>3019</v>
      </c>
      <c r="C122" s="0" t="s">
        <v>3020</v>
      </c>
      <c r="D122" s="0" t="s">
        <v>3085</v>
      </c>
      <c r="E122" s="0" t="s">
        <v>3086</v>
      </c>
      <c r="F122" s="0" t="s">
        <v>2782</v>
      </c>
      <c r="G122" s="0" t="s">
        <v>3081</v>
      </c>
    </row>
    <row customHeight="1" ht="11.25">
      <c r="A123" s="0" t="s">
        <v>16</v>
      </c>
      <c r="B123" s="0" t="s">
        <v>3088</v>
      </c>
      <c r="C123" s="0" t="s">
        <v>3089</v>
      </c>
      <c r="D123" s="0" t="s">
        <v>3090</v>
      </c>
      <c r="E123" s="0" t="s">
        <v>3091</v>
      </c>
      <c r="F123" s="0" t="s">
        <v>2782</v>
      </c>
      <c r="G123" s="0" t="s">
        <v>3084</v>
      </c>
    </row>
    <row customHeight="1" ht="11.25">
      <c r="A124" s="0" t="s">
        <v>16</v>
      </c>
      <c r="B124" s="0" t="s">
        <v>3088</v>
      </c>
      <c r="C124" s="0" t="s">
        <v>3089</v>
      </c>
      <c r="D124" s="0" t="s">
        <v>3093</v>
      </c>
      <c r="E124" s="0" t="s">
        <v>3094</v>
      </c>
      <c r="F124" s="0" t="s">
        <v>2782</v>
      </c>
      <c r="G124" s="0" t="s">
        <v>3087</v>
      </c>
    </row>
    <row customHeight="1" ht="11.25">
      <c r="A125" s="0" t="s">
        <v>16</v>
      </c>
      <c r="B125" s="0" t="s">
        <v>3088</v>
      </c>
      <c r="C125" s="0" t="s">
        <v>3089</v>
      </c>
      <c r="D125" s="0" t="s">
        <v>3096</v>
      </c>
      <c r="E125" s="0" t="s">
        <v>3097</v>
      </c>
      <c r="F125" s="0" t="s">
        <v>2782</v>
      </c>
      <c r="G125" s="0" t="s">
        <v>3092</v>
      </c>
    </row>
    <row customHeight="1" ht="11.25">
      <c r="A126" s="0" t="s">
        <v>16</v>
      </c>
      <c r="B126" s="0" t="s">
        <v>3088</v>
      </c>
      <c r="C126" s="0" t="s">
        <v>3089</v>
      </c>
      <c r="D126" s="0" t="s">
        <v>3099</v>
      </c>
      <c r="E126" s="0" t="s">
        <v>3100</v>
      </c>
      <c r="F126" s="0" t="s">
        <v>2782</v>
      </c>
      <c r="G126" s="0" t="s">
        <v>3095</v>
      </c>
    </row>
    <row customHeight="1" ht="11.25">
      <c r="A127" s="0" t="s">
        <v>16</v>
      </c>
      <c r="B127" s="0" t="s">
        <v>3088</v>
      </c>
      <c r="C127" s="0" t="s">
        <v>3089</v>
      </c>
      <c r="D127" s="0" t="s">
        <v>3102</v>
      </c>
      <c r="E127" s="0" t="s">
        <v>3103</v>
      </c>
      <c r="F127" s="0" t="s">
        <v>2782</v>
      </c>
      <c r="G127" s="0" t="s">
        <v>3098</v>
      </c>
    </row>
    <row customHeight="1" ht="11.25">
      <c r="A128" s="0" t="s">
        <v>16</v>
      </c>
      <c r="B128" s="0" t="s">
        <v>3088</v>
      </c>
      <c r="C128" s="0" t="s">
        <v>3089</v>
      </c>
      <c r="D128" s="0" t="s">
        <v>3105</v>
      </c>
      <c r="E128" s="0" t="s">
        <v>3106</v>
      </c>
      <c r="F128" s="0" t="s">
        <v>2782</v>
      </c>
      <c r="G128" s="0" t="s">
        <v>3101</v>
      </c>
    </row>
    <row customHeight="1" ht="11.25">
      <c r="A129" s="0" t="s">
        <v>16</v>
      </c>
      <c r="B129" s="0" t="s">
        <v>3088</v>
      </c>
      <c r="C129" s="0" t="s">
        <v>3089</v>
      </c>
      <c r="D129" s="0" t="s">
        <v>3088</v>
      </c>
      <c r="E129" s="0" t="s">
        <v>3089</v>
      </c>
      <c r="F129" s="0" t="s">
        <v>2779</v>
      </c>
      <c r="G129" s="0" t="s">
        <v>3104</v>
      </c>
    </row>
    <row customHeight="1" ht="11.25">
      <c r="A130" s="0" t="s">
        <v>16</v>
      </c>
      <c r="B130" s="0" t="s">
        <v>3088</v>
      </c>
      <c r="C130" s="0" t="s">
        <v>3089</v>
      </c>
      <c r="D130" s="0" t="s">
        <v>2879</v>
      </c>
      <c r="E130" s="0" t="s">
        <v>3109</v>
      </c>
      <c r="F130" s="0" t="s">
        <v>2782</v>
      </c>
      <c r="G130" s="0" t="s">
        <v>3107</v>
      </c>
    </row>
    <row customHeight="1" ht="11.25">
      <c r="A131" s="0" t="s">
        <v>16</v>
      </c>
      <c r="B131" s="0" t="s">
        <v>3088</v>
      </c>
      <c r="C131" s="0" t="s">
        <v>3089</v>
      </c>
      <c r="D131" s="0" t="s">
        <v>3111</v>
      </c>
      <c r="E131" s="0" t="s">
        <v>3112</v>
      </c>
      <c r="F131" s="0" t="s">
        <v>2782</v>
      </c>
      <c r="G131" s="0" t="s">
        <v>3108</v>
      </c>
    </row>
    <row customHeight="1" ht="11.25">
      <c r="A132" s="0" t="s">
        <v>16</v>
      </c>
      <c r="B132" s="0" t="s">
        <v>3088</v>
      </c>
      <c r="C132" s="0" t="s">
        <v>3089</v>
      </c>
      <c r="D132" s="0" t="s">
        <v>3114</v>
      </c>
      <c r="E132" s="0" t="s">
        <v>3115</v>
      </c>
      <c r="F132" s="0" t="s">
        <v>2782</v>
      </c>
      <c r="G132" s="0" t="s">
        <v>3110</v>
      </c>
    </row>
    <row customHeight="1" ht="11.25">
      <c r="A133" s="0" t="s">
        <v>16</v>
      </c>
      <c r="B133" s="0" t="s">
        <v>3088</v>
      </c>
      <c r="C133" s="0" t="s">
        <v>3089</v>
      </c>
      <c r="D133" s="0" t="s">
        <v>3117</v>
      </c>
      <c r="E133" s="0" t="s">
        <v>3118</v>
      </c>
      <c r="F133" s="0" t="s">
        <v>2782</v>
      </c>
      <c r="G133" s="0" t="s">
        <v>3113</v>
      </c>
    </row>
    <row customHeight="1" ht="11.25">
      <c r="A134" s="0" t="s">
        <v>16</v>
      </c>
      <c r="B134" s="0" t="s">
        <v>3088</v>
      </c>
      <c r="C134" s="0" t="s">
        <v>3089</v>
      </c>
      <c r="D134" s="0" t="s">
        <v>3120</v>
      </c>
      <c r="E134" s="0" t="s">
        <v>3121</v>
      </c>
      <c r="F134" s="0" t="s">
        <v>2782</v>
      </c>
      <c r="G134" s="0" t="s">
        <v>3116</v>
      </c>
    </row>
    <row customHeight="1" ht="11.25">
      <c r="A135" s="0" t="s">
        <v>16</v>
      </c>
      <c r="B135" s="0" t="s">
        <v>3088</v>
      </c>
      <c r="C135" s="0" t="s">
        <v>3089</v>
      </c>
      <c r="D135" s="0" t="s">
        <v>3123</v>
      </c>
      <c r="E135" s="0" t="s">
        <v>3124</v>
      </c>
      <c r="F135" s="0" t="s">
        <v>2782</v>
      </c>
      <c r="G135" s="0" t="s">
        <v>3119</v>
      </c>
    </row>
    <row customHeight="1" ht="11.25">
      <c r="A136" s="0" t="s">
        <v>16</v>
      </c>
      <c r="B136" s="0" t="s">
        <v>3088</v>
      </c>
      <c r="C136" s="0" t="s">
        <v>3089</v>
      </c>
      <c r="D136" s="0" t="s">
        <v>3126</v>
      </c>
      <c r="E136" s="0" t="s">
        <v>3127</v>
      </c>
      <c r="F136" s="0" t="s">
        <v>2782</v>
      </c>
      <c r="G136" s="0" t="s">
        <v>3122</v>
      </c>
    </row>
    <row customHeight="1" ht="11.25">
      <c r="A137" s="0" t="s">
        <v>16</v>
      </c>
      <c r="B137" s="0" t="s">
        <v>3129</v>
      </c>
      <c r="C137" s="0" t="s">
        <v>3130</v>
      </c>
      <c r="D137" s="0" t="s">
        <v>3131</v>
      </c>
      <c r="E137" s="0" t="s">
        <v>3132</v>
      </c>
      <c r="F137" s="0" t="s">
        <v>2782</v>
      </c>
      <c r="G137" s="0" t="s">
        <v>3125</v>
      </c>
    </row>
    <row customHeight="1" ht="11.25">
      <c r="A138" s="0" t="s">
        <v>16</v>
      </c>
      <c r="B138" s="0" t="s">
        <v>3129</v>
      </c>
      <c r="C138" s="0" t="s">
        <v>3130</v>
      </c>
      <c r="D138" s="0" t="s">
        <v>3134</v>
      </c>
      <c r="E138" s="0" t="s">
        <v>3135</v>
      </c>
      <c r="F138" s="0" t="s">
        <v>2782</v>
      </c>
      <c r="G138" s="0" t="s">
        <v>3128</v>
      </c>
    </row>
    <row customHeight="1" ht="11.25">
      <c r="A139" s="0" t="s">
        <v>16</v>
      </c>
      <c r="B139" s="0" t="s">
        <v>3129</v>
      </c>
      <c r="C139" s="0" t="s">
        <v>3130</v>
      </c>
      <c r="D139" s="0" t="s">
        <v>3137</v>
      </c>
      <c r="E139" s="0" t="s">
        <v>3138</v>
      </c>
      <c r="F139" s="0" t="s">
        <v>2782</v>
      </c>
      <c r="G139" s="0" t="s">
        <v>3133</v>
      </c>
    </row>
    <row customHeight="1" ht="11.25">
      <c r="A140" s="0" t="s">
        <v>16</v>
      </c>
      <c r="B140" s="0" t="s">
        <v>3129</v>
      </c>
      <c r="C140" s="0" t="s">
        <v>3130</v>
      </c>
      <c r="D140" s="0" t="s">
        <v>3140</v>
      </c>
      <c r="E140" s="0" t="s">
        <v>3141</v>
      </c>
      <c r="F140" s="0" t="s">
        <v>2782</v>
      </c>
      <c r="G140" s="0" t="s">
        <v>3136</v>
      </c>
    </row>
    <row customHeight="1" ht="11.25">
      <c r="A141" s="0" t="s">
        <v>16</v>
      </c>
      <c r="B141" s="0" t="s">
        <v>3129</v>
      </c>
      <c r="C141" s="0" t="s">
        <v>3130</v>
      </c>
      <c r="D141" s="0" t="s">
        <v>3143</v>
      </c>
      <c r="E141" s="0" t="s">
        <v>3144</v>
      </c>
      <c r="F141" s="0" t="s">
        <v>2782</v>
      </c>
      <c r="G141" s="0" t="s">
        <v>3139</v>
      </c>
    </row>
    <row customHeight="1" ht="11.25">
      <c r="A142" s="0" t="s">
        <v>16</v>
      </c>
      <c r="B142" s="0" t="s">
        <v>3129</v>
      </c>
      <c r="C142" s="0" t="s">
        <v>3130</v>
      </c>
      <c r="D142" s="0" t="s">
        <v>3146</v>
      </c>
      <c r="E142" s="0" t="s">
        <v>3147</v>
      </c>
      <c r="F142" s="0" t="s">
        <v>2782</v>
      </c>
      <c r="G142" s="0" t="s">
        <v>3142</v>
      </c>
    </row>
    <row customHeight="1" ht="11.25">
      <c r="A143" s="0" t="s">
        <v>16</v>
      </c>
      <c r="B143" s="0" t="s">
        <v>3129</v>
      </c>
      <c r="C143" s="0" t="s">
        <v>3130</v>
      </c>
      <c r="D143" s="0" t="s">
        <v>3149</v>
      </c>
      <c r="E143" s="0" t="s">
        <v>3150</v>
      </c>
      <c r="F143" s="0" t="s">
        <v>2782</v>
      </c>
      <c r="G143" s="0" t="s">
        <v>3145</v>
      </c>
    </row>
    <row customHeight="1" ht="11.25">
      <c r="A144" s="0" t="s">
        <v>16</v>
      </c>
      <c r="B144" s="0" t="s">
        <v>3129</v>
      </c>
      <c r="C144" s="0" t="s">
        <v>3130</v>
      </c>
      <c r="D144" s="0" t="s">
        <v>3152</v>
      </c>
      <c r="E144" s="0" t="s">
        <v>3153</v>
      </c>
      <c r="F144" s="0" t="s">
        <v>2782</v>
      </c>
      <c r="G144" s="0" t="s">
        <v>3148</v>
      </c>
    </row>
    <row customHeight="1" ht="11.25">
      <c r="A145" s="0" t="s">
        <v>16</v>
      </c>
      <c r="B145" s="0" t="s">
        <v>3129</v>
      </c>
      <c r="C145" s="0" t="s">
        <v>3130</v>
      </c>
      <c r="D145" s="0" t="s">
        <v>3155</v>
      </c>
      <c r="E145" s="0" t="s">
        <v>3156</v>
      </c>
      <c r="F145" s="0" t="s">
        <v>2782</v>
      </c>
      <c r="G145" s="0" t="s">
        <v>3151</v>
      </c>
    </row>
    <row customHeight="1" ht="11.25">
      <c r="A146" s="0" t="s">
        <v>16</v>
      </c>
      <c r="B146" s="0" t="s">
        <v>3129</v>
      </c>
      <c r="C146" s="0" t="s">
        <v>3130</v>
      </c>
      <c r="D146" s="0" t="s">
        <v>3129</v>
      </c>
      <c r="E146" s="0" t="s">
        <v>3130</v>
      </c>
      <c r="F146" s="0" t="s">
        <v>2779</v>
      </c>
      <c r="G146" s="0" t="s">
        <v>3154</v>
      </c>
    </row>
    <row customHeight="1" ht="11.25">
      <c r="A147" s="0" t="s">
        <v>16</v>
      </c>
      <c r="B147" s="0" t="s">
        <v>3129</v>
      </c>
      <c r="C147" s="0" t="s">
        <v>3130</v>
      </c>
      <c r="D147" s="0" t="s">
        <v>3159</v>
      </c>
      <c r="E147" s="0" t="s">
        <v>3160</v>
      </c>
      <c r="F147" s="0" t="s">
        <v>2782</v>
      </c>
      <c r="G147" s="0" t="s">
        <v>3157</v>
      </c>
    </row>
    <row customHeight="1" ht="11.25">
      <c r="A148" s="0" t="s">
        <v>16</v>
      </c>
      <c r="B148" s="0" t="s">
        <v>3129</v>
      </c>
      <c r="C148" s="0" t="s">
        <v>3130</v>
      </c>
      <c r="D148" s="0" t="s">
        <v>3162</v>
      </c>
      <c r="E148" s="0" t="s">
        <v>3163</v>
      </c>
      <c r="F148" s="0" t="s">
        <v>2782</v>
      </c>
      <c r="G148" s="0" t="s">
        <v>3158</v>
      </c>
    </row>
    <row customHeight="1" ht="11.25">
      <c r="A149" s="0" t="s">
        <v>16</v>
      </c>
      <c r="B149" s="0" t="s">
        <v>3129</v>
      </c>
      <c r="C149" s="0" t="s">
        <v>3130</v>
      </c>
      <c r="D149" s="0" t="s">
        <v>3165</v>
      </c>
      <c r="E149" s="0" t="s">
        <v>3166</v>
      </c>
      <c r="F149" s="0" t="s">
        <v>2782</v>
      </c>
      <c r="G149" s="0" t="s">
        <v>3161</v>
      </c>
    </row>
    <row customHeight="1" ht="11.25">
      <c r="A150" s="0" t="s">
        <v>16</v>
      </c>
      <c r="B150" s="0" t="s">
        <v>3129</v>
      </c>
      <c r="C150" s="0" t="s">
        <v>3130</v>
      </c>
      <c r="D150" s="0" t="s">
        <v>3168</v>
      </c>
      <c r="E150" s="0" t="s">
        <v>3169</v>
      </c>
      <c r="F150" s="0" t="s">
        <v>2782</v>
      </c>
      <c r="G150" s="0" t="s">
        <v>3164</v>
      </c>
    </row>
    <row customHeight="1" ht="11.25">
      <c r="A151" s="0" t="s">
        <v>16</v>
      </c>
      <c r="B151" s="0" t="s">
        <v>3129</v>
      </c>
      <c r="C151" s="0" t="s">
        <v>3130</v>
      </c>
      <c r="D151" s="0" t="s">
        <v>3171</v>
      </c>
      <c r="E151" s="0" t="s">
        <v>3172</v>
      </c>
      <c r="F151" s="0" t="s">
        <v>2782</v>
      </c>
      <c r="G151" s="0" t="s">
        <v>3167</v>
      </c>
    </row>
    <row customHeight="1" ht="11.25">
      <c r="A152" s="0" t="s">
        <v>16</v>
      </c>
      <c r="B152" s="0" t="s">
        <v>3129</v>
      </c>
      <c r="C152" s="0" t="s">
        <v>3130</v>
      </c>
      <c r="D152" s="0" t="s">
        <v>3174</v>
      </c>
      <c r="E152" s="0" t="s">
        <v>3175</v>
      </c>
      <c r="F152" s="0" t="s">
        <v>2782</v>
      </c>
      <c r="G152" s="0" t="s">
        <v>3170</v>
      </c>
    </row>
    <row customHeight="1" ht="11.25">
      <c r="A153" s="0" t="s">
        <v>16</v>
      </c>
      <c r="B153" s="0" t="s">
        <v>3129</v>
      </c>
      <c r="C153" s="0" t="s">
        <v>3130</v>
      </c>
      <c r="D153" s="0" t="s">
        <v>3177</v>
      </c>
      <c r="E153" s="0" t="s">
        <v>3178</v>
      </c>
      <c r="F153" s="0" t="s">
        <v>2782</v>
      </c>
      <c r="G153" s="0" t="s">
        <v>3173</v>
      </c>
    </row>
    <row customHeight="1" ht="11.25">
      <c r="A154" s="0" t="s">
        <v>16</v>
      </c>
      <c r="B154" s="0" t="s">
        <v>3129</v>
      </c>
      <c r="C154" s="0" t="s">
        <v>3130</v>
      </c>
      <c r="D154" s="0" t="s">
        <v>3180</v>
      </c>
      <c r="E154" s="0" t="s">
        <v>3181</v>
      </c>
      <c r="F154" s="0" t="s">
        <v>2782</v>
      </c>
      <c r="G154" s="0" t="s">
        <v>3176</v>
      </c>
    </row>
    <row customHeight="1" ht="11.25">
      <c r="A155" s="0" t="s">
        <v>16</v>
      </c>
      <c r="B155" s="0" t="s">
        <v>3183</v>
      </c>
      <c r="C155" s="0" t="s">
        <v>3184</v>
      </c>
      <c r="D155" s="0" t="s">
        <v>3185</v>
      </c>
      <c r="E155" s="0" t="s">
        <v>3186</v>
      </c>
      <c r="F155" s="0" t="s">
        <v>2782</v>
      </c>
      <c r="G155" s="0" t="s">
        <v>3179</v>
      </c>
    </row>
    <row customHeight="1" ht="11.25">
      <c r="A156" s="0" t="s">
        <v>16</v>
      </c>
      <c r="B156" s="0" t="s">
        <v>3183</v>
      </c>
      <c r="C156" s="0" t="s">
        <v>3184</v>
      </c>
      <c r="D156" s="0" t="s">
        <v>3188</v>
      </c>
      <c r="E156" s="0" t="s">
        <v>3189</v>
      </c>
      <c r="F156" s="0" t="s">
        <v>2782</v>
      </c>
      <c r="G156" s="0" t="s">
        <v>3182</v>
      </c>
    </row>
    <row customHeight="1" ht="11.25">
      <c r="A157" s="0" t="s">
        <v>16</v>
      </c>
      <c r="B157" s="0" t="s">
        <v>3183</v>
      </c>
      <c r="C157" s="0" t="s">
        <v>3184</v>
      </c>
      <c r="D157" s="0" t="s">
        <v>3191</v>
      </c>
      <c r="E157" s="0" t="s">
        <v>3192</v>
      </c>
      <c r="F157" s="0" t="s">
        <v>2782</v>
      </c>
      <c r="G157" s="0" t="s">
        <v>3187</v>
      </c>
    </row>
    <row customHeight="1" ht="11.25">
      <c r="A158" s="0" t="s">
        <v>16</v>
      </c>
      <c r="B158" s="0" t="s">
        <v>3183</v>
      </c>
      <c r="C158" s="0" t="s">
        <v>3184</v>
      </c>
      <c r="D158" s="0" t="s">
        <v>2857</v>
      </c>
      <c r="E158" s="0" t="s">
        <v>3194</v>
      </c>
      <c r="F158" s="0" t="s">
        <v>2782</v>
      </c>
      <c r="G158" s="0" t="s">
        <v>3190</v>
      </c>
    </row>
    <row customHeight="1" ht="11.25">
      <c r="A159" s="0" t="s">
        <v>16</v>
      </c>
      <c r="B159" s="0" t="s">
        <v>3183</v>
      </c>
      <c r="C159" s="0" t="s">
        <v>3184</v>
      </c>
      <c r="D159" s="0" t="s">
        <v>3183</v>
      </c>
      <c r="E159" s="0" t="s">
        <v>3184</v>
      </c>
      <c r="F159" s="0" t="s">
        <v>2779</v>
      </c>
      <c r="G159" s="0" t="s">
        <v>3193</v>
      </c>
    </row>
    <row customHeight="1" ht="11.25">
      <c r="A160" s="0" t="s">
        <v>16</v>
      </c>
      <c r="B160" s="0" t="s">
        <v>3183</v>
      </c>
      <c r="C160" s="0" t="s">
        <v>3184</v>
      </c>
      <c r="D160" s="0" t="s">
        <v>3197</v>
      </c>
      <c r="E160" s="0" t="s">
        <v>3198</v>
      </c>
      <c r="F160" s="0" t="s">
        <v>2782</v>
      </c>
      <c r="G160" s="0" t="s">
        <v>3195</v>
      </c>
    </row>
    <row customHeight="1" ht="11.25">
      <c r="A161" s="0" t="s">
        <v>16</v>
      </c>
      <c r="B161" s="0" t="s">
        <v>3183</v>
      </c>
      <c r="C161" s="0" t="s">
        <v>3184</v>
      </c>
      <c r="D161" s="0" t="s">
        <v>3200</v>
      </c>
      <c r="E161" s="0" t="s">
        <v>3201</v>
      </c>
      <c r="F161" s="0" t="s">
        <v>2782</v>
      </c>
      <c r="G161" s="0" t="s">
        <v>3196</v>
      </c>
    </row>
    <row customHeight="1" ht="11.25">
      <c r="A162" s="0" t="s">
        <v>16</v>
      </c>
      <c r="B162" s="0" t="s">
        <v>3183</v>
      </c>
      <c r="C162" s="0" t="s">
        <v>3184</v>
      </c>
      <c r="D162" s="0" t="s">
        <v>3203</v>
      </c>
      <c r="E162" s="0" t="s">
        <v>3204</v>
      </c>
      <c r="F162" s="0" t="s">
        <v>2782</v>
      </c>
      <c r="G162" s="0" t="s">
        <v>3199</v>
      </c>
    </row>
    <row customHeight="1" ht="11.25">
      <c r="A163" s="0" t="s">
        <v>16</v>
      </c>
      <c r="B163" s="0" t="s">
        <v>3183</v>
      </c>
      <c r="C163" s="0" t="s">
        <v>3184</v>
      </c>
      <c r="D163" s="0" t="s">
        <v>3206</v>
      </c>
      <c r="E163" s="0" t="s">
        <v>3207</v>
      </c>
      <c r="F163" s="0" t="s">
        <v>2782</v>
      </c>
      <c r="G163" s="0" t="s">
        <v>3202</v>
      </c>
    </row>
    <row customHeight="1" ht="11.25">
      <c r="A164" s="0" t="s">
        <v>16</v>
      </c>
      <c r="B164" s="0" t="s">
        <v>3209</v>
      </c>
      <c r="C164" s="0" t="s">
        <v>3210</v>
      </c>
      <c r="D164" s="0" t="s">
        <v>3211</v>
      </c>
      <c r="E164" s="0" t="s">
        <v>3212</v>
      </c>
      <c r="F164" s="0" t="s">
        <v>2782</v>
      </c>
      <c r="G164" s="0" t="s">
        <v>3205</v>
      </c>
    </row>
    <row customHeight="1" ht="11.25">
      <c r="A165" s="0" t="s">
        <v>16</v>
      </c>
      <c r="B165" s="0" t="s">
        <v>3209</v>
      </c>
      <c r="C165" s="0" t="s">
        <v>3210</v>
      </c>
      <c r="D165" s="0" t="s">
        <v>3214</v>
      </c>
      <c r="E165" s="0" t="s">
        <v>3215</v>
      </c>
      <c r="F165" s="0" t="s">
        <v>2782</v>
      </c>
      <c r="G165" s="0" t="s">
        <v>3208</v>
      </c>
    </row>
    <row customHeight="1" ht="11.25">
      <c r="A166" s="0" t="s">
        <v>16</v>
      </c>
      <c r="B166" s="0" t="s">
        <v>3209</v>
      </c>
      <c r="C166" s="0" t="s">
        <v>3210</v>
      </c>
      <c r="D166" s="0" t="s">
        <v>2791</v>
      </c>
      <c r="E166" s="0" t="s">
        <v>3217</v>
      </c>
      <c r="F166" s="0" t="s">
        <v>2782</v>
      </c>
      <c r="G166" s="0" t="s">
        <v>3213</v>
      </c>
    </row>
    <row customHeight="1" ht="11.25">
      <c r="A167" s="0" t="s">
        <v>16</v>
      </c>
      <c r="B167" s="0" t="s">
        <v>3209</v>
      </c>
      <c r="C167" s="0" t="s">
        <v>3210</v>
      </c>
      <c r="D167" s="0" t="s">
        <v>3219</v>
      </c>
      <c r="E167" s="0" t="s">
        <v>3220</v>
      </c>
      <c r="F167" s="0" t="s">
        <v>2782</v>
      </c>
      <c r="G167" s="0" t="s">
        <v>3216</v>
      </c>
    </row>
    <row customHeight="1" ht="11.25">
      <c r="A168" s="0" t="s">
        <v>16</v>
      </c>
      <c r="B168" s="0" t="s">
        <v>3209</v>
      </c>
      <c r="C168" s="0" t="s">
        <v>3210</v>
      </c>
      <c r="D168" s="0" t="s">
        <v>3222</v>
      </c>
      <c r="E168" s="0" t="s">
        <v>3223</v>
      </c>
      <c r="F168" s="0" t="s">
        <v>2782</v>
      </c>
      <c r="G168" s="0" t="s">
        <v>3218</v>
      </c>
    </row>
    <row customHeight="1" ht="11.25">
      <c r="A169" s="0" t="s">
        <v>16</v>
      </c>
      <c r="B169" s="0" t="s">
        <v>3209</v>
      </c>
      <c r="C169" s="0" t="s">
        <v>3210</v>
      </c>
      <c r="D169" s="0" t="s">
        <v>3225</v>
      </c>
      <c r="E169" s="0" t="s">
        <v>3226</v>
      </c>
      <c r="F169" s="0" t="s">
        <v>2782</v>
      </c>
      <c r="G169" s="0" t="s">
        <v>3221</v>
      </c>
    </row>
    <row customHeight="1" ht="11.25">
      <c r="A170" s="0" t="s">
        <v>16</v>
      </c>
      <c r="B170" s="0" t="s">
        <v>3209</v>
      </c>
      <c r="C170" s="0" t="s">
        <v>3210</v>
      </c>
      <c r="D170" s="0" t="s">
        <v>3228</v>
      </c>
      <c r="E170" s="0" t="s">
        <v>3229</v>
      </c>
      <c r="F170" s="0" t="s">
        <v>2782</v>
      </c>
      <c r="G170" s="0" t="s">
        <v>3224</v>
      </c>
    </row>
    <row customHeight="1" ht="11.25">
      <c r="A171" s="0" t="s">
        <v>16</v>
      </c>
      <c r="B171" s="0" t="s">
        <v>3209</v>
      </c>
      <c r="C171" s="0" t="s">
        <v>3210</v>
      </c>
      <c r="D171" s="0" t="s">
        <v>3209</v>
      </c>
      <c r="E171" s="0" t="s">
        <v>3210</v>
      </c>
      <c r="F171" s="0" t="s">
        <v>2779</v>
      </c>
      <c r="G171" s="0" t="s">
        <v>3227</v>
      </c>
    </row>
    <row customHeight="1" ht="11.25">
      <c r="A172" s="0" t="s">
        <v>16</v>
      </c>
      <c r="B172" s="0" t="s">
        <v>3209</v>
      </c>
      <c r="C172" s="0" t="s">
        <v>3210</v>
      </c>
      <c r="D172" s="0" t="s">
        <v>3232</v>
      </c>
      <c r="E172" s="0" t="s">
        <v>3233</v>
      </c>
      <c r="F172" s="0" t="s">
        <v>2782</v>
      </c>
      <c r="G172" s="0" t="s">
        <v>3230</v>
      </c>
    </row>
    <row customHeight="1" ht="11.25">
      <c r="A173" s="0" t="s">
        <v>16</v>
      </c>
      <c r="B173" s="0" t="s">
        <v>3209</v>
      </c>
      <c r="C173" s="0" t="s">
        <v>3210</v>
      </c>
      <c r="D173" s="0" t="s">
        <v>3235</v>
      </c>
      <c r="E173" s="0" t="s">
        <v>3236</v>
      </c>
      <c r="F173" s="0" t="s">
        <v>2782</v>
      </c>
      <c r="G173" s="0" t="s">
        <v>3231</v>
      </c>
    </row>
    <row customHeight="1" ht="11.25">
      <c r="A174" s="0" t="s">
        <v>16</v>
      </c>
      <c r="B174" s="0" t="s">
        <v>3209</v>
      </c>
      <c r="C174" s="0" t="s">
        <v>3210</v>
      </c>
      <c r="D174" s="0" t="s">
        <v>3238</v>
      </c>
      <c r="E174" s="0" t="s">
        <v>3239</v>
      </c>
      <c r="F174" s="0" t="s">
        <v>2782</v>
      </c>
      <c r="G174" s="0" t="s">
        <v>3234</v>
      </c>
    </row>
    <row customHeight="1" ht="11.25">
      <c r="A175" s="0" t="s">
        <v>16</v>
      </c>
      <c r="B175" s="0" t="s">
        <v>3241</v>
      </c>
      <c r="C175" s="0" t="s">
        <v>3242</v>
      </c>
      <c r="D175" s="0" t="s">
        <v>3211</v>
      </c>
      <c r="E175" s="0" t="s">
        <v>3243</v>
      </c>
      <c r="F175" s="0" t="s">
        <v>2782</v>
      </c>
      <c r="G175" s="0" t="s">
        <v>3237</v>
      </c>
    </row>
    <row customHeight="1" ht="11.25">
      <c r="A176" s="0" t="s">
        <v>16</v>
      </c>
      <c r="B176" s="0" t="s">
        <v>3241</v>
      </c>
      <c r="C176" s="0" t="s">
        <v>3242</v>
      </c>
      <c r="D176" s="0" t="s">
        <v>3245</v>
      </c>
      <c r="E176" s="0" t="s">
        <v>3246</v>
      </c>
      <c r="F176" s="0" t="s">
        <v>2782</v>
      </c>
      <c r="G176" s="0" t="s">
        <v>3240</v>
      </c>
    </row>
    <row customHeight="1" ht="11.25">
      <c r="A177" s="0" t="s">
        <v>16</v>
      </c>
      <c r="B177" s="0" t="s">
        <v>3241</v>
      </c>
      <c r="C177" s="0" t="s">
        <v>3242</v>
      </c>
      <c r="D177" s="0" t="s">
        <v>3248</v>
      </c>
      <c r="E177" s="0" t="s">
        <v>3249</v>
      </c>
      <c r="F177" s="0" t="s">
        <v>2782</v>
      </c>
      <c r="G177" s="0" t="s">
        <v>3244</v>
      </c>
    </row>
    <row customHeight="1" ht="11.25">
      <c r="A178" s="0" t="s">
        <v>16</v>
      </c>
      <c r="B178" s="0" t="s">
        <v>3241</v>
      </c>
      <c r="C178" s="0" t="s">
        <v>3242</v>
      </c>
      <c r="D178" s="0" t="s">
        <v>3251</v>
      </c>
      <c r="E178" s="0" t="s">
        <v>3252</v>
      </c>
      <c r="F178" s="0" t="s">
        <v>2782</v>
      </c>
      <c r="G178" s="0" t="s">
        <v>3247</v>
      </c>
    </row>
    <row customHeight="1" ht="11.25">
      <c r="A179" s="0" t="s">
        <v>16</v>
      </c>
      <c r="B179" s="0" t="s">
        <v>3241</v>
      </c>
      <c r="C179" s="0" t="s">
        <v>3242</v>
      </c>
      <c r="D179" s="0" t="s">
        <v>3254</v>
      </c>
      <c r="E179" s="0" t="s">
        <v>3255</v>
      </c>
      <c r="F179" s="0" t="s">
        <v>2782</v>
      </c>
      <c r="G179" s="0" t="s">
        <v>3250</v>
      </c>
    </row>
    <row customHeight="1" ht="11.25">
      <c r="A180" s="0" t="s">
        <v>16</v>
      </c>
      <c r="B180" s="0" t="s">
        <v>3241</v>
      </c>
      <c r="C180" s="0" t="s">
        <v>3242</v>
      </c>
      <c r="D180" s="0" t="s">
        <v>3257</v>
      </c>
      <c r="E180" s="0" t="s">
        <v>3258</v>
      </c>
      <c r="F180" s="0" t="s">
        <v>2782</v>
      </c>
      <c r="G180" s="0" t="s">
        <v>3253</v>
      </c>
    </row>
    <row customHeight="1" ht="11.25">
      <c r="A181" s="0" t="s">
        <v>16</v>
      </c>
      <c r="B181" s="0" t="s">
        <v>3241</v>
      </c>
      <c r="C181" s="0" t="s">
        <v>3242</v>
      </c>
      <c r="D181" s="0" t="s">
        <v>3241</v>
      </c>
      <c r="E181" s="0" t="s">
        <v>3242</v>
      </c>
      <c r="F181" s="0" t="s">
        <v>2779</v>
      </c>
      <c r="G181" s="0" t="s">
        <v>3256</v>
      </c>
    </row>
    <row customHeight="1" ht="11.25">
      <c r="A182" s="0" t="s">
        <v>16</v>
      </c>
      <c r="B182" s="0" t="s">
        <v>3241</v>
      </c>
      <c r="C182" s="0" t="s">
        <v>3242</v>
      </c>
      <c r="D182" s="0" t="s">
        <v>3261</v>
      </c>
      <c r="E182" s="0" t="s">
        <v>3262</v>
      </c>
      <c r="F182" s="0" t="s">
        <v>2782</v>
      </c>
      <c r="G182" s="0" t="s">
        <v>3259</v>
      </c>
    </row>
    <row customHeight="1" ht="11.25">
      <c r="A183" s="0" t="s">
        <v>16</v>
      </c>
      <c r="B183" s="0" t="s">
        <v>3264</v>
      </c>
      <c r="C183" s="0" t="s">
        <v>3265</v>
      </c>
      <c r="D183" s="0" t="s">
        <v>3266</v>
      </c>
      <c r="E183" s="0" t="s">
        <v>3267</v>
      </c>
      <c r="F183" s="0" t="s">
        <v>2782</v>
      </c>
      <c r="G183" s="0" t="s">
        <v>3260</v>
      </c>
    </row>
    <row customHeight="1" ht="11.25">
      <c r="A184" s="0" t="s">
        <v>16</v>
      </c>
      <c r="B184" s="0" t="s">
        <v>3264</v>
      </c>
      <c r="C184" s="0" t="s">
        <v>3265</v>
      </c>
      <c r="D184" s="0" t="s">
        <v>3269</v>
      </c>
      <c r="E184" s="0" t="s">
        <v>3270</v>
      </c>
      <c r="F184" s="0" t="s">
        <v>2782</v>
      </c>
      <c r="G184" s="0" t="s">
        <v>3263</v>
      </c>
    </row>
    <row customHeight="1" ht="11.25">
      <c r="A185" s="0" t="s">
        <v>16</v>
      </c>
      <c r="B185" s="0" t="s">
        <v>3264</v>
      </c>
      <c r="C185" s="0" t="s">
        <v>3265</v>
      </c>
      <c r="D185" s="0" t="s">
        <v>3272</v>
      </c>
      <c r="E185" s="0" t="s">
        <v>3273</v>
      </c>
      <c r="F185" s="0" t="s">
        <v>2782</v>
      </c>
      <c r="G185" s="0" t="s">
        <v>3268</v>
      </c>
    </row>
    <row customHeight="1" ht="11.25">
      <c r="A186" s="0" t="s">
        <v>16</v>
      </c>
      <c r="B186" s="0" t="s">
        <v>3264</v>
      </c>
      <c r="C186" s="0" t="s">
        <v>3265</v>
      </c>
      <c r="D186" s="0" t="s">
        <v>3275</v>
      </c>
      <c r="E186" s="0" t="s">
        <v>3276</v>
      </c>
      <c r="F186" s="0" t="s">
        <v>2782</v>
      </c>
      <c r="G186" s="0" t="s">
        <v>3271</v>
      </c>
    </row>
    <row customHeight="1" ht="11.25">
      <c r="A187" s="0" t="s">
        <v>16</v>
      </c>
      <c r="B187" s="0" t="s">
        <v>3264</v>
      </c>
      <c r="C187" s="0" t="s">
        <v>3265</v>
      </c>
      <c r="D187" s="0" t="s">
        <v>3278</v>
      </c>
      <c r="E187" s="0" t="s">
        <v>3279</v>
      </c>
      <c r="F187" s="0" t="s">
        <v>2782</v>
      </c>
      <c r="G187" s="0" t="s">
        <v>3274</v>
      </c>
    </row>
    <row customHeight="1" ht="11.25">
      <c r="A188" s="0" t="s">
        <v>16</v>
      </c>
      <c r="B188" s="0" t="s">
        <v>3264</v>
      </c>
      <c r="C188" s="0" t="s">
        <v>3265</v>
      </c>
      <c r="D188" s="0" t="s">
        <v>3281</v>
      </c>
      <c r="E188" s="0" t="s">
        <v>3282</v>
      </c>
      <c r="F188" s="0" t="s">
        <v>2782</v>
      </c>
      <c r="G188" s="0" t="s">
        <v>3277</v>
      </c>
    </row>
    <row customHeight="1" ht="11.25">
      <c r="A189" s="0" t="s">
        <v>16</v>
      </c>
      <c r="B189" s="0" t="s">
        <v>3264</v>
      </c>
      <c r="C189" s="0" t="s">
        <v>3265</v>
      </c>
      <c r="D189" s="0" t="s">
        <v>3284</v>
      </c>
      <c r="E189" s="0" t="s">
        <v>3285</v>
      </c>
      <c r="F189" s="0" t="s">
        <v>2782</v>
      </c>
      <c r="G189" s="0" t="s">
        <v>3280</v>
      </c>
    </row>
    <row customHeight="1" ht="11.25">
      <c r="A190" s="0" t="s">
        <v>16</v>
      </c>
      <c r="B190" s="0" t="s">
        <v>3264</v>
      </c>
      <c r="C190" s="0" t="s">
        <v>3265</v>
      </c>
      <c r="D190" s="0" t="s">
        <v>3287</v>
      </c>
      <c r="E190" s="0" t="s">
        <v>3288</v>
      </c>
      <c r="F190" s="0" t="s">
        <v>2782</v>
      </c>
      <c r="G190" s="0" t="s">
        <v>3283</v>
      </c>
    </row>
    <row customHeight="1" ht="11.25">
      <c r="A191" s="0" t="s">
        <v>16</v>
      </c>
      <c r="B191" s="0" t="s">
        <v>3264</v>
      </c>
      <c r="C191" s="0" t="s">
        <v>3265</v>
      </c>
      <c r="D191" s="0" t="s">
        <v>2922</v>
      </c>
      <c r="E191" s="0" t="s">
        <v>3290</v>
      </c>
      <c r="F191" s="0" t="s">
        <v>2782</v>
      </c>
      <c r="G191" s="0" t="s">
        <v>3286</v>
      </c>
    </row>
    <row customHeight="1" ht="11.25">
      <c r="A192" s="0" t="s">
        <v>16</v>
      </c>
      <c r="B192" s="0" t="s">
        <v>3264</v>
      </c>
      <c r="C192" s="0" t="s">
        <v>3265</v>
      </c>
      <c r="D192" s="0" t="s">
        <v>3292</v>
      </c>
      <c r="E192" s="0" t="s">
        <v>3293</v>
      </c>
      <c r="F192" s="0" t="s">
        <v>2782</v>
      </c>
      <c r="G192" s="0" t="s">
        <v>3289</v>
      </c>
    </row>
    <row customHeight="1" ht="11.25">
      <c r="A193" s="0" t="s">
        <v>16</v>
      </c>
      <c r="B193" s="0" t="s">
        <v>3264</v>
      </c>
      <c r="C193" s="0" t="s">
        <v>3265</v>
      </c>
      <c r="D193" s="0" t="s">
        <v>3295</v>
      </c>
      <c r="E193" s="0" t="s">
        <v>3296</v>
      </c>
      <c r="F193" s="0" t="s">
        <v>2782</v>
      </c>
      <c r="G193" s="0" t="s">
        <v>3291</v>
      </c>
    </row>
    <row customHeight="1" ht="11.25">
      <c r="A194" s="0" t="s">
        <v>16</v>
      </c>
      <c r="B194" s="0" t="s">
        <v>3264</v>
      </c>
      <c r="C194" s="0" t="s">
        <v>3265</v>
      </c>
      <c r="D194" s="0" t="s">
        <v>3298</v>
      </c>
      <c r="E194" s="0" t="s">
        <v>3299</v>
      </c>
      <c r="F194" s="0" t="s">
        <v>2782</v>
      </c>
      <c r="G194" s="0" t="s">
        <v>3294</v>
      </c>
    </row>
    <row customHeight="1" ht="11.25">
      <c r="A195" s="0" t="s">
        <v>16</v>
      </c>
      <c r="B195" s="0" t="s">
        <v>3264</v>
      </c>
      <c r="C195" s="0" t="s">
        <v>3265</v>
      </c>
      <c r="D195" s="0" t="s">
        <v>3301</v>
      </c>
      <c r="E195" s="0" t="s">
        <v>3302</v>
      </c>
      <c r="F195" s="0" t="s">
        <v>2782</v>
      </c>
      <c r="G195" s="0" t="s">
        <v>3297</v>
      </c>
    </row>
    <row customHeight="1" ht="11.25">
      <c r="A196" s="0" t="s">
        <v>16</v>
      </c>
      <c r="B196" s="0" t="s">
        <v>3264</v>
      </c>
      <c r="C196" s="0" t="s">
        <v>3265</v>
      </c>
      <c r="D196" s="0" t="s">
        <v>3304</v>
      </c>
      <c r="E196" s="0" t="s">
        <v>3305</v>
      </c>
      <c r="F196" s="0" t="s">
        <v>2782</v>
      </c>
      <c r="G196" s="0" t="s">
        <v>3300</v>
      </c>
    </row>
    <row customHeight="1" ht="11.25">
      <c r="A197" s="0" t="s">
        <v>16</v>
      </c>
      <c r="B197" s="0" t="s">
        <v>3264</v>
      </c>
      <c r="C197" s="0" t="s">
        <v>3265</v>
      </c>
      <c r="D197" s="0" t="s">
        <v>3307</v>
      </c>
      <c r="E197" s="0" t="s">
        <v>3308</v>
      </c>
      <c r="F197" s="0" t="s">
        <v>2782</v>
      </c>
      <c r="G197" s="0" t="s">
        <v>3303</v>
      </c>
    </row>
    <row customHeight="1" ht="11.25">
      <c r="A198" s="0" t="s">
        <v>16</v>
      </c>
      <c r="B198" s="0" t="s">
        <v>3264</v>
      </c>
      <c r="C198" s="0" t="s">
        <v>3265</v>
      </c>
      <c r="D198" s="0" t="s">
        <v>3310</v>
      </c>
      <c r="E198" s="0" t="s">
        <v>3311</v>
      </c>
      <c r="F198" s="0" t="s">
        <v>2782</v>
      </c>
      <c r="G198" s="0" t="s">
        <v>3306</v>
      </c>
    </row>
    <row customHeight="1" ht="11.25">
      <c r="A199" s="0" t="s">
        <v>16</v>
      </c>
      <c r="B199" s="0" t="s">
        <v>3264</v>
      </c>
      <c r="C199" s="0" t="s">
        <v>3265</v>
      </c>
      <c r="D199" s="0" t="s">
        <v>3313</v>
      </c>
      <c r="E199" s="0" t="s">
        <v>3314</v>
      </c>
      <c r="F199" s="0" t="s">
        <v>2782</v>
      </c>
      <c r="G199" s="0" t="s">
        <v>3309</v>
      </c>
    </row>
    <row customHeight="1" ht="11.25">
      <c r="A200" s="0" t="s">
        <v>16</v>
      </c>
      <c r="B200" s="0" t="s">
        <v>3264</v>
      </c>
      <c r="C200" s="0" t="s">
        <v>3265</v>
      </c>
      <c r="D200" s="0" t="s">
        <v>3316</v>
      </c>
      <c r="E200" s="0" t="s">
        <v>3317</v>
      </c>
      <c r="F200" s="0" t="s">
        <v>2782</v>
      </c>
      <c r="G200" s="0" t="s">
        <v>3312</v>
      </c>
    </row>
    <row customHeight="1" ht="11.25">
      <c r="A201" s="0" t="s">
        <v>16</v>
      </c>
      <c r="B201" s="0" t="s">
        <v>3264</v>
      </c>
      <c r="C201" s="0" t="s">
        <v>3265</v>
      </c>
      <c r="D201" s="0" t="s">
        <v>3319</v>
      </c>
      <c r="E201" s="0" t="s">
        <v>3320</v>
      </c>
      <c r="F201" s="0" t="s">
        <v>2782</v>
      </c>
      <c r="G201" s="0" t="s">
        <v>3315</v>
      </c>
    </row>
    <row customHeight="1" ht="11.25">
      <c r="A202" s="0" t="s">
        <v>16</v>
      </c>
      <c r="B202" s="0" t="s">
        <v>3264</v>
      </c>
      <c r="C202" s="0" t="s">
        <v>3265</v>
      </c>
      <c r="D202" s="0" t="s">
        <v>3322</v>
      </c>
      <c r="E202" s="0" t="s">
        <v>3323</v>
      </c>
      <c r="F202" s="0" t="s">
        <v>2782</v>
      </c>
      <c r="G202" s="0" t="s">
        <v>3318</v>
      </c>
    </row>
    <row customHeight="1" ht="11.25">
      <c r="A203" s="0" t="s">
        <v>16</v>
      </c>
      <c r="B203" s="0" t="s">
        <v>3264</v>
      </c>
      <c r="C203" s="0" t="s">
        <v>3265</v>
      </c>
      <c r="D203" s="0" t="s">
        <v>3264</v>
      </c>
      <c r="E203" s="0" t="s">
        <v>3265</v>
      </c>
      <c r="F203" s="0" t="s">
        <v>2779</v>
      </c>
      <c r="G203" s="0" t="s">
        <v>3321</v>
      </c>
    </row>
    <row customHeight="1" ht="11.25">
      <c r="A204" s="0" t="s">
        <v>16</v>
      </c>
      <c r="B204" s="0" t="s">
        <v>3264</v>
      </c>
      <c r="C204" s="0" t="s">
        <v>3265</v>
      </c>
      <c r="D204" s="0" t="s">
        <v>3326</v>
      </c>
      <c r="E204" s="0" t="s">
        <v>3327</v>
      </c>
      <c r="F204" s="0" t="s">
        <v>2782</v>
      </c>
      <c r="G204" s="0" t="s">
        <v>3324</v>
      </c>
    </row>
    <row customHeight="1" ht="11.25">
      <c r="A205" s="0" t="s">
        <v>16</v>
      </c>
      <c r="B205" s="0" t="s">
        <v>3264</v>
      </c>
      <c r="C205" s="0" t="s">
        <v>3265</v>
      </c>
      <c r="D205" s="0" t="s">
        <v>3329</v>
      </c>
      <c r="E205" s="0" t="s">
        <v>3330</v>
      </c>
      <c r="F205" s="0" t="s">
        <v>2782</v>
      </c>
      <c r="G205" s="0" t="s">
        <v>3325</v>
      </c>
    </row>
    <row customHeight="1" ht="11.25">
      <c r="A206" s="0" t="s">
        <v>16</v>
      </c>
      <c r="B206" s="0" t="s">
        <v>3332</v>
      </c>
      <c r="C206" s="0" t="s">
        <v>3333</v>
      </c>
      <c r="D206" s="0" t="s">
        <v>3334</v>
      </c>
      <c r="E206" s="0" t="s">
        <v>3335</v>
      </c>
      <c r="F206" s="0" t="s">
        <v>2782</v>
      </c>
      <c r="G206" s="0" t="s">
        <v>3328</v>
      </c>
    </row>
    <row customHeight="1" ht="11.25">
      <c r="A207" s="0" t="s">
        <v>16</v>
      </c>
      <c r="B207" s="0" t="s">
        <v>3332</v>
      </c>
      <c r="C207" s="0" t="s">
        <v>3333</v>
      </c>
      <c r="D207" s="0" t="s">
        <v>3337</v>
      </c>
      <c r="E207" s="0" t="s">
        <v>3338</v>
      </c>
      <c r="F207" s="0" t="s">
        <v>2782</v>
      </c>
      <c r="G207" s="0" t="s">
        <v>3331</v>
      </c>
    </row>
    <row customHeight="1" ht="11.25">
      <c r="A208" s="0" t="s">
        <v>16</v>
      </c>
      <c r="B208" s="0" t="s">
        <v>3332</v>
      </c>
      <c r="C208" s="0" t="s">
        <v>3333</v>
      </c>
      <c r="D208" s="0" t="s">
        <v>3340</v>
      </c>
      <c r="E208" s="0" t="s">
        <v>3341</v>
      </c>
      <c r="F208" s="0" t="s">
        <v>2782</v>
      </c>
      <c r="G208" s="0" t="s">
        <v>3336</v>
      </c>
    </row>
    <row customHeight="1" ht="11.25">
      <c r="A209" s="0" t="s">
        <v>16</v>
      </c>
      <c r="B209" s="0" t="s">
        <v>3332</v>
      </c>
      <c r="C209" s="0" t="s">
        <v>3333</v>
      </c>
      <c r="D209" s="0" t="s">
        <v>3343</v>
      </c>
      <c r="E209" s="0" t="s">
        <v>3344</v>
      </c>
      <c r="F209" s="0" t="s">
        <v>2782</v>
      </c>
      <c r="G209" s="0" t="s">
        <v>3339</v>
      </c>
    </row>
    <row customHeight="1" ht="11.25">
      <c r="A210" s="0" t="s">
        <v>16</v>
      </c>
      <c r="B210" s="0" t="s">
        <v>3332</v>
      </c>
      <c r="C210" s="0" t="s">
        <v>3333</v>
      </c>
      <c r="D210" s="0" t="s">
        <v>3346</v>
      </c>
      <c r="E210" s="0" t="s">
        <v>3347</v>
      </c>
      <c r="F210" s="0" t="s">
        <v>2782</v>
      </c>
      <c r="G210" s="0" t="s">
        <v>3342</v>
      </c>
    </row>
    <row customHeight="1" ht="11.25">
      <c r="A211" s="0" t="s">
        <v>16</v>
      </c>
      <c r="B211" s="0" t="s">
        <v>3332</v>
      </c>
      <c r="C211" s="0" t="s">
        <v>3333</v>
      </c>
      <c r="D211" s="0" t="s">
        <v>3349</v>
      </c>
      <c r="E211" s="0" t="s">
        <v>3350</v>
      </c>
      <c r="F211" s="0" t="s">
        <v>2782</v>
      </c>
      <c r="G211" s="0" t="s">
        <v>3345</v>
      </c>
    </row>
    <row customHeight="1" ht="11.25">
      <c r="A212" s="0" t="s">
        <v>16</v>
      </c>
      <c r="B212" s="0" t="s">
        <v>3332</v>
      </c>
      <c r="C212" s="0" t="s">
        <v>3333</v>
      </c>
      <c r="D212" s="0" t="s">
        <v>3352</v>
      </c>
      <c r="E212" s="0" t="s">
        <v>3353</v>
      </c>
      <c r="F212" s="0" t="s">
        <v>2782</v>
      </c>
      <c r="G212" s="0" t="s">
        <v>3348</v>
      </c>
    </row>
    <row customHeight="1" ht="11.25">
      <c r="A213" s="0" t="s">
        <v>16</v>
      </c>
      <c r="B213" s="0" t="s">
        <v>3332</v>
      </c>
      <c r="C213" s="0" t="s">
        <v>3333</v>
      </c>
      <c r="D213" s="0" t="s">
        <v>3355</v>
      </c>
      <c r="E213" s="0" t="s">
        <v>3356</v>
      </c>
      <c r="F213" s="0" t="s">
        <v>2782</v>
      </c>
      <c r="G213" s="0" t="s">
        <v>3351</v>
      </c>
    </row>
    <row customHeight="1" ht="11.25">
      <c r="A214" s="0" t="s">
        <v>16</v>
      </c>
      <c r="B214" s="0" t="s">
        <v>3332</v>
      </c>
      <c r="C214" s="0" t="s">
        <v>3333</v>
      </c>
      <c r="D214" s="0" t="s">
        <v>3358</v>
      </c>
      <c r="E214" s="0" t="s">
        <v>3359</v>
      </c>
      <c r="F214" s="0" t="s">
        <v>2782</v>
      </c>
      <c r="G214" s="0" t="s">
        <v>3354</v>
      </c>
    </row>
    <row customHeight="1" ht="11.25">
      <c r="A215" s="0" t="s">
        <v>16</v>
      </c>
      <c r="B215" s="0" t="s">
        <v>3332</v>
      </c>
      <c r="C215" s="0" t="s">
        <v>3333</v>
      </c>
      <c r="D215" s="0" t="s">
        <v>3361</v>
      </c>
      <c r="E215" s="0" t="s">
        <v>3362</v>
      </c>
      <c r="F215" s="0" t="s">
        <v>2782</v>
      </c>
      <c r="G215" s="0" t="s">
        <v>3357</v>
      </c>
    </row>
    <row customHeight="1" ht="11.25">
      <c r="A216" s="0" t="s">
        <v>16</v>
      </c>
      <c r="B216" s="0" t="s">
        <v>3332</v>
      </c>
      <c r="C216" s="0" t="s">
        <v>3333</v>
      </c>
      <c r="D216" s="0" t="s">
        <v>3364</v>
      </c>
      <c r="E216" s="0" t="s">
        <v>3365</v>
      </c>
      <c r="F216" s="0" t="s">
        <v>2782</v>
      </c>
      <c r="G216" s="0" t="s">
        <v>3360</v>
      </c>
    </row>
    <row customHeight="1" ht="11.25">
      <c r="A217" s="0" t="s">
        <v>16</v>
      </c>
      <c r="B217" s="0" t="s">
        <v>3332</v>
      </c>
      <c r="C217" s="0" t="s">
        <v>3333</v>
      </c>
      <c r="D217" s="0" t="s">
        <v>3367</v>
      </c>
      <c r="E217" s="0" t="s">
        <v>3368</v>
      </c>
      <c r="F217" s="0" t="s">
        <v>2782</v>
      </c>
      <c r="G217" s="0" t="s">
        <v>3363</v>
      </c>
    </row>
    <row customHeight="1" ht="11.25">
      <c r="A218" s="0" t="s">
        <v>16</v>
      </c>
      <c r="B218" s="0" t="s">
        <v>3332</v>
      </c>
      <c r="C218" s="0" t="s">
        <v>3333</v>
      </c>
      <c r="D218" s="0" t="s">
        <v>3370</v>
      </c>
      <c r="E218" s="0" t="s">
        <v>3371</v>
      </c>
      <c r="F218" s="0" t="s">
        <v>2782</v>
      </c>
      <c r="G218" s="0" t="s">
        <v>3366</v>
      </c>
    </row>
    <row customHeight="1" ht="11.25">
      <c r="A219" s="0" t="s">
        <v>16</v>
      </c>
      <c r="B219" s="0" t="s">
        <v>3332</v>
      </c>
      <c r="C219" s="0" t="s">
        <v>3333</v>
      </c>
      <c r="D219" s="0" t="s">
        <v>3373</v>
      </c>
      <c r="E219" s="0" t="s">
        <v>3374</v>
      </c>
      <c r="F219" s="0" t="s">
        <v>2782</v>
      </c>
      <c r="G219" s="0" t="s">
        <v>3369</v>
      </c>
    </row>
    <row customHeight="1" ht="11.25">
      <c r="A220" s="0" t="s">
        <v>16</v>
      </c>
      <c r="B220" s="0" t="s">
        <v>3332</v>
      </c>
      <c r="C220" s="0" t="s">
        <v>3333</v>
      </c>
      <c r="D220" s="0" t="s">
        <v>3376</v>
      </c>
      <c r="E220" s="0" t="s">
        <v>3377</v>
      </c>
      <c r="F220" s="0" t="s">
        <v>2782</v>
      </c>
      <c r="G220" s="0" t="s">
        <v>3372</v>
      </c>
    </row>
    <row customHeight="1" ht="11.25">
      <c r="A221" s="0" t="s">
        <v>16</v>
      </c>
      <c r="B221" s="0" t="s">
        <v>3332</v>
      </c>
      <c r="C221" s="0" t="s">
        <v>3333</v>
      </c>
      <c r="D221" s="0" t="s">
        <v>3379</v>
      </c>
      <c r="E221" s="0" t="s">
        <v>3380</v>
      </c>
      <c r="F221" s="0" t="s">
        <v>2782</v>
      </c>
      <c r="G221" s="0" t="s">
        <v>3375</v>
      </c>
    </row>
    <row customHeight="1" ht="11.25">
      <c r="A222" s="0" t="s">
        <v>16</v>
      </c>
      <c r="B222" s="0" t="s">
        <v>3332</v>
      </c>
      <c r="C222" s="0" t="s">
        <v>3333</v>
      </c>
      <c r="D222" s="0" t="s">
        <v>3332</v>
      </c>
      <c r="E222" s="0" t="s">
        <v>3333</v>
      </c>
      <c r="F222" s="0" t="s">
        <v>2779</v>
      </c>
      <c r="G222" s="0" t="s">
        <v>3378</v>
      </c>
    </row>
    <row customHeight="1" ht="11.25">
      <c r="A223" s="0" t="s">
        <v>16</v>
      </c>
      <c r="B223" s="0" t="s">
        <v>3332</v>
      </c>
      <c r="C223" s="0" t="s">
        <v>3333</v>
      </c>
      <c r="D223" s="0" t="s">
        <v>3383</v>
      </c>
      <c r="E223" s="0" t="s">
        <v>3384</v>
      </c>
      <c r="F223" s="0" t="s">
        <v>2782</v>
      </c>
      <c r="G223" s="0" t="s">
        <v>3381</v>
      </c>
    </row>
    <row customHeight="1" ht="11.25">
      <c r="A224" s="0" t="s">
        <v>16</v>
      </c>
      <c r="B224" s="0" t="s">
        <v>3332</v>
      </c>
      <c r="C224" s="0" t="s">
        <v>3333</v>
      </c>
      <c r="D224" s="0" t="s">
        <v>3386</v>
      </c>
      <c r="E224" s="0" t="s">
        <v>3387</v>
      </c>
      <c r="F224" s="0" t="s">
        <v>2782</v>
      </c>
      <c r="G224" s="0" t="s">
        <v>3382</v>
      </c>
    </row>
    <row customHeight="1" ht="11.25">
      <c r="A225" s="0" t="s">
        <v>16</v>
      </c>
      <c r="B225" s="0" t="s">
        <v>3332</v>
      </c>
      <c r="C225" s="0" t="s">
        <v>3333</v>
      </c>
      <c r="D225" s="0" t="s">
        <v>3389</v>
      </c>
      <c r="E225" s="0" t="s">
        <v>3390</v>
      </c>
      <c r="F225" s="0" t="s">
        <v>2782</v>
      </c>
      <c r="G225" s="0" t="s">
        <v>3385</v>
      </c>
    </row>
    <row customHeight="1" ht="11.25">
      <c r="A226" s="0" t="s">
        <v>16</v>
      </c>
      <c r="B226" s="0" t="s">
        <v>3332</v>
      </c>
      <c r="C226" s="0" t="s">
        <v>3333</v>
      </c>
      <c r="D226" s="0" t="s">
        <v>3392</v>
      </c>
      <c r="E226" s="0" t="s">
        <v>3393</v>
      </c>
      <c r="F226" s="0" t="s">
        <v>2782</v>
      </c>
      <c r="G226" s="0" t="s">
        <v>3388</v>
      </c>
    </row>
    <row customHeight="1" ht="11.25">
      <c r="A227" s="0" t="s">
        <v>16</v>
      </c>
      <c r="B227" s="0" t="s">
        <v>3395</v>
      </c>
      <c r="C227" s="0" t="s">
        <v>3396</v>
      </c>
      <c r="D227" s="0" t="s">
        <v>3397</v>
      </c>
      <c r="E227" s="0" t="s">
        <v>3398</v>
      </c>
      <c r="F227" s="0" t="s">
        <v>2782</v>
      </c>
      <c r="G227" s="0" t="s">
        <v>3391</v>
      </c>
    </row>
    <row customHeight="1" ht="11.25">
      <c r="A228" s="0" t="s">
        <v>16</v>
      </c>
      <c r="B228" s="0" t="s">
        <v>3395</v>
      </c>
      <c r="C228" s="0" t="s">
        <v>3396</v>
      </c>
      <c r="D228" s="0" t="s">
        <v>3400</v>
      </c>
      <c r="E228" s="0" t="s">
        <v>3401</v>
      </c>
      <c r="F228" s="0" t="s">
        <v>2782</v>
      </c>
      <c r="G228" s="0" t="s">
        <v>3394</v>
      </c>
    </row>
    <row customHeight="1" ht="11.25">
      <c r="A229" s="0" t="s">
        <v>16</v>
      </c>
      <c r="B229" s="0" t="s">
        <v>3395</v>
      </c>
      <c r="C229" s="0" t="s">
        <v>3396</v>
      </c>
      <c r="D229" s="0" t="s">
        <v>3403</v>
      </c>
      <c r="E229" s="0" t="s">
        <v>3404</v>
      </c>
      <c r="F229" s="0" t="s">
        <v>2782</v>
      </c>
      <c r="G229" s="0" t="s">
        <v>3399</v>
      </c>
    </row>
    <row customHeight="1" ht="11.25">
      <c r="A230" s="0" t="s">
        <v>16</v>
      </c>
      <c r="B230" s="0" t="s">
        <v>3395</v>
      </c>
      <c r="C230" s="0" t="s">
        <v>3396</v>
      </c>
      <c r="D230" s="0" t="s">
        <v>2807</v>
      </c>
      <c r="E230" s="0" t="s">
        <v>3406</v>
      </c>
      <c r="F230" s="0" t="s">
        <v>2782</v>
      </c>
      <c r="G230" s="0" t="s">
        <v>3402</v>
      </c>
    </row>
    <row customHeight="1" ht="11.25">
      <c r="A231" s="0" t="s">
        <v>16</v>
      </c>
      <c r="B231" s="0" t="s">
        <v>3395</v>
      </c>
      <c r="C231" s="0" t="s">
        <v>3396</v>
      </c>
      <c r="D231" s="0" t="s">
        <v>3408</v>
      </c>
      <c r="E231" s="0" t="s">
        <v>3409</v>
      </c>
      <c r="F231" s="0" t="s">
        <v>2782</v>
      </c>
      <c r="G231" s="0" t="s">
        <v>3405</v>
      </c>
    </row>
    <row customHeight="1" ht="11.25">
      <c r="A232" s="0" t="s">
        <v>16</v>
      </c>
      <c r="B232" s="0" t="s">
        <v>3395</v>
      </c>
      <c r="C232" s="0" t="s">
        <v>3396</v>
      </c>
      <c r="D232" s="0" t="s">
        <v>3411</v>
      </c>
      <c r="E232" s="0" t="s">
        <v>3412</v>
      </c>
      <c r="F232" s="0" t="s">
        <v>3413</v>
      </c>
      <c r="G232" s="0" t="s">
        <v>3407</v>
      </c>
    </row>
    <row customHeight="1" ht="11.25">
      <c r="A233" s="0" t="s">
        <v>16</v>
      </c>
      <c r="B233" s="0" t="s">
        <v>3395</v>
      </c>
      <c r="C233" s="0" t="s">
        <v>3396</v>
      </c>
      <c r="D233" s="0" t="s">
        <v>3415</v>
      </c>
      <c r="E233" s="0" t="s">
        <v>3416</v>
      </c>
      <c r="F233" s="0" t="s">
        <v>2782</v>
      </c>
      <c r="G233" s="0" t="s">
        <v>3410</v>
      </c>
    </row>
    <row customHeight="1" ht="11.25">
      <c r="A234" s="0" t="s">
        <v>16</v>
      </c>
      <c r="B234" s="0" t="s">
        <v>3395</v>
      </c>
      <c r="C234" s="0" t="s">
        <v>3396</v>
      </c>
      <c r="D234" s="0" t="s">
        <v>3418</v>
      </c>
      <c r="E234" s="0" t="s">
        <v>3419</v>
      </c>
      <c r="F234" s="0" t="s">
        <v>2782</v>
      </c>
      <c r="G234" s="0" t="s">
        <v>3414</v>
      </c>
    </row>
    <row customHeight="1" ht="11.25">
      <c r="A235" s="0" t="s">
        <v>16</v>
      </c>
      <c r="B235" s="0" t="s">
        <v>3395</v>
      </c>
      <c r="C235" s="0" t="s">
        <v>3396</v>
      </c>
      <c r="D235" s="0" t="s">
        <v>3421</v>
      </c>
      <c r="E235" s="0" t="s">
        <v>3422</v>
      </c>
      <c r="F235" s="0" t="s">
        <v>2782</v>
      </c>
      <c r="G235" s="0" t="s">
        <v>3417</v>
      </c>
    </row>
    <row customHeight="1" ht="11.25">
      <c r="A236" s="0" t="s">
        <v>16</v>
      </c>
      <c r="B236" s="0" t="s">
        <v>3395</v>
      </c>
      <c r="C236" s="0" t="s">
        <v>3396</v>
      </c>
      <c r="D236" s="0" t="s">
        <v>3424</v>
      </c>
      <c r="E236" s="0" t="s">
        <v>3425</v>
      </c>
      <c r="F236" s="0" t="s">
        <v>2782</v>
      </c>
      <c r="G236" s="0" t="s">
        <v>3420</v>
      </c>
    </row>
    <row customHeight="1" ht="11.25">
      <c r="A237" s="0" t="s">
        <v>16</v>
      </c>
      <c r="B237" s="0" t="s">
        <v>3395</v>
      </c>
      <c r="C237" s="0" t="s">
        <v>3396</v>
      </c>
      <c r="D237" s="0" t="s">
        <v>3395</v>
      </c>
      <c r="E237" s="0" t="s">
        <v>3396</v>
      </c>
      <c r="F237" s="0" t="s">
        <v>2779</v>
      </c>
      <c r="G237" s="0" t="s">
        <v>3423</v>
      </c>
    </row>
    <row customHeight="1" ht="11.25">
      <c r="A238" s="0" t="s">
        <v>16</v>
      </c>
      <c r="B238" s="0" t="s">
        <v>3395</v>
      </c>
      <c r="C238" s="0" t="s">
        <v>3396</v>
      </c>
      <c r="D238" s="0" t="s">
        <v>3428</v>
      </c>
      <c r="E238" s="0" t="s">
        <v>3429</v>
      </c>
      <c r="F238" s="0" t="s">
        <v>2782</v>
      </c>
      <c r="G238" s="0" t="s">
        <v>3426</v>
      </c>
    </row>
    <row customHeight="1" ht="11.25">
      <c r="A239" s="0" t="s">
        <v>16</v>
      </c>
      <c r="B239" s="0" t="s">
        <v>3395</v>
      </c>
      <c r="C239" s="0" t="s">
        <v>3396</v>
      </c>
      <c r="D239" s="0" t="s">
        <v>3431</v>
      </c>
      <c r="E239" s="0" t="s">
        <v>3432</v>
      </c>
      <c r="F239" s="0" t="s">
        <v>2782</v>
      </c>
      <c r="G239" s="0" t="s">
        <v>3427</v>
      </c>
    </row>
    <row customHeight="1" ht="11.25">
      <c r="A240" s="0" t="s">
        <v>16</v>
      </c>
      <c r="B240" s="0" t="s">
        <v>3395</v>
      </c>
      <c r="C240" s="0" t="s">
        <v>3396</v>
      </c>
      <c r="D240" s="0" t="s">
        <v>3434</v>
      </c>
      <c r="E240" s="0" t="s">
        <v>3435</v>
      </c>
      <c r="F240" s="0" t="s">
        <v>2782</v>
      </c>
      <c r="G240" s="0" t="s">
        <v>3430</v>
      </c>
    </row>
    <row customHeight="1" ht="11.25">
      <c r="A241" s="0" t="s">
        <v>16</v>
      </c>
      <c r="B241" s="0" t="s">
        <v>3437</v>
      </c>
      <c r="C241" s="0" t="s">
        <v>3438</v>
      </c>
      <c r="D241" s="0" t="s">
        <v>3439</v>
      </c>
      <c r="E241" s="0" t="s">
        <v>3440</v>
      </c>
      <c r="F241" s="0" t="s">
        <v>2782</v>
      </c>
      <c r="G241" s="0" t="s">
        <v>3433</v>
      </c>
    </row>
    <row customHeight="1" ht="11.25">
      <c r="A242" s="0" t="s">
        <v>16</v>
      </c>
      <c r="B242" s="0" t="s">
        <v>3437</v>
      </c>
      <c r="C242" s="0" t="s">
        <v>3438</v>
      </c>
      <c r="D242" s="0" t="s">
        <v>3442</v>
      </c>
      <c r="E242" s="0" t="s">
        <v>3443</v>
      </c>
      <c r="F242" s="0" t="s">
        <v>2782</v>
      </c>
      <c r="G242" s="0" t="s">
        <v>3436</v>
      </c>
    </row>
    <row customHeight="1" ht="11.25">
      <c r="A243" s="0" t="s">
        <v>16</v>
      </c>
      <c r="B243" s="0" t="s">
        <v>3437</v>
      </c>
      <c r="C243" s="0" t="s">
        <v>3438</v>
      </c>
      <c r="D243" s="0" t="s">
        <v>3445</v>
      </c>
      <c r="E243" s="0" t="s">
        <v>3446</v>
      </c>
      <c r="F243" s="0" t="s">
        <v>2782</v>
      </c>
      <c r="G243" s="0" t="s">
        <v>3441</v>
      </c>
    </row>
    <row customHeight="1" ht="11.25">
      <c r="A244" s="0" t="s">
        <v>16</v>
      </c>
      <c r="B244" s="0" t="s">
        <v>3437</v>
      </c>
      <c r="C244" s="0" t="s">
        <v>3438</v>
      </c>
      <c r="D244" s="0" t="s">
        <v>3448</v>
      </c>
      <c r="E244" s="0" t="s">
        <v>3449</v>
      </c>
      <c r="F244" s="0" t="s">
        <v>2782</v>
      </c>
      <c r="G244" s="0" t="s">
        <v>3444</v>
      </c>
    </row>
    <row customHeight="1" ht="11.25">
      <c r="A245" s="0" t="s">
        <v>16</v>
      </c>
      <c r="B245" s="0" t="s">
        <v>3437</v>
      </c>
      <c r="C245" s="0" t="s">
        <v>3438</v>
      </c>
      <c r="D245" s="0" t="s">
        <v>3451</v>
      </c>
      <c r="E245" s="0" t="s">
        <v>3452</v>
      </c>
      <c r="F245" s="0" t="s">
        <v>2782</v>
      </c>
      <c r="G245" s="0" t="s">
        <v>3447</v>
      </c>
    </row>
    <row customHeight="1" ht="11.25">
      <c r="A246" s="0" t="s">
        <v>16</v>
      </c>
      <c r="B246" s="0" t="s">
        <v>3437</v>
      </c>
      <c r="C246" s="0" t="s">
        <v>3438</v>
      </c>
      <c r="D246" s="0" t="s">
        <v>3454</v>
      </c>
      <c r="E246" s="0" t="s">
        <v>3455</v>
      </c>
      <c r="F246" s="0" t="s">
        <v>2782</v>
      </c>
      <c r="G246" s="0" t="s">
        <v>3450</v>
      </c>
    </row>
    <row customHeight="1" ht="11.25">
      <c r="A247" s="0" t="s">
        <v>16</v>
      </c>
      <c r="B247" s="0" t="s">
        <v>3437</v>
      </c>
      <c r="C247" s="0" t="s">
        <v>3438</v>
      </c>
      <c r="D247" s="0" t="s">
        <v>3457</v>
      </c>
      <c r="E247" s="0" t="s">
        <v>3458</v>
      </c>
      <c r="F247" s="0" t="s">
        <v>2782</v>
      </c>
      <c r="G247" s="0" t="s">
        <v>3453</v>
      </c>
    </row>
    <row customHeight="1" ht="11.25">
      <c r="A248" s="0" t="s">
        <v>16</v>
      </c>
      <c r="B248" s="0" t="s">
        <v>3437</v>
      </c>
      <c r="C248" s="0" t="s">
        <v>3438</v>
      </c>
      <c r="D248" s="0" t="s">
        <v>3460</v>
      </c>
      <c r="E248" s="0" t="s">
        <v>3461</v>
      </c>
      <c r="F248" s="0" t="s">
        <v>2782</v>
      </c>
      <c r="G248" s="0" t="s">
        <v>3456</v>
      </c>
    </row>
    <row customHeight="1" ht="11.25">
      <c r="A249" s="0" t="s">
        <v>16</v>
      </c>
      <c r="B249" s="0" t="s">
        <v>3437</v>
      </c>
      <c r="C249" s="0" t="s">
        <v>3438</v>
      </c>
      <c r="D249" s="0" t="s">
        <v>3463</v>
      </c>
      <c r="E249" s="0" t="s">
        <v>3464</v>
      </c>
      <c r="F249" s="0" t="s">
        <v>2782</v>
      </c>
      <c r="G249" s="0" t="s">
        <v>3459</v>
      </c>
    </row>
    <row customHeight="1" ht="11.25">
      <c r="A250" s="0" t="s">
        <v>16</v>
      </c>
      <c r="B250" s="0" t="s">
        <v>3437</v>
      </c>
      <c r="C250" s="0" t="s">
        <v>3438</v>
      </c>
      <c r="D250" s="0" t="s">
        <v>3466</v>
      </c>
      <c r="E250" s="0" t="s">
        <v>3467</v>
      </c>
      <c r="F250" s="0" t="s">
        <v>2782</v>
      </c>
      <c r="G250" s="0" t="s">
        <v>3462</v>
      </c>
    </row>
    <row customHeight="1" ht="11.25">
      <c r="A251" s="0" t="s">
        <v>16</v>
      </c>
      <c r="B251" s="0" t="s">
        <v>3437</v>
      </c>
      <c r="C251" s="0" t="s">
        <v>3438</v>
      </c>
      <c r="D251" s="0" t="s">
        <v>3469</v>
      </c>
      <c r="E251" s="0" t="s">
        <v>3470</v>
      </c>
      <c r="F251" s="0" t="s">
        <v>2782</v>
      </c>
      <c r="G251" s="0" t="s">
        <v>3465</v>
      </c>
    </row>
    <row customHeight="1" ht="11.25">
      <c r="A252" s="0" t="s">
        <v>16</v>
      </c>
      <c r="B252" s="0" t="s">
        <v>3437</v>
      </c>
      <c r="C252" s="0" t="s">
        <v>3438</v>
      </c>
      <c r="D252" s="0" t="s">
        <v>3472</v>
      </c>
      <c r="E252" s="0" t="s">
        <v>3473</v>
      </c>
      <c r="F252" s="0" t="s">
        <v>2782</v>
      </c>
      <c r="G252" s="0" t="s">
        <v>3468</v>
      </c>
    </row>
    <row customHeight="1" ht="11.25">
      <c r="A253" s="0" t="s">
        <v>16</v>
      </c>
      <c r="B253" s="0" t="s">
        <v>3437</v>
      </c>
      <c r="C253" s="0" t="s">
        <v>3438</v>
      </c>
      <c r="D253" s="0" t="s">
        <v>3437</v>
      </c>
      <c r="E253" s="0" t="s">
        <v>3438</v>
      </c>
      <c r="F253" s="0" t="s">
        <v>2779</v>
      </c>
      <c r="G253" s="0" t="s">
        <v>3471</v>
      </c>
    </row>
    <row customHeight="1" ht="11.25">
      <c r="A254" s="0" t="s">
        <v>16</v>
      </c>
      <c r="B254" s="0" t="s">
        <v>3437</v>
      </c>
      <c r="C254" s="0" t="s">
        <v>3438</v>
      </c>
      <c r="D254" s="0" t="s">
        <v>3476</v>
      </c>
      <c r="E254" s="0" t="s">
        <v>3477</v>
      </c>
      <c r="F254" s="0" t="s">
        <v>2782</v>
      </c>
      <c r="G254" s="0" t="s">
        <v>3474</v>
      </c>
    </row>
    <row customHeight="1" ht="11.25">
      <c r="A255" s="0" t="s">
        <v>16</v>
      </c>
      <c r="B255" s="0" t="s">
        <v>3437</v>
      </c>
      <c r="C255" s="0" t="s">
        <v>3438</v>
      </c>
      <c r="D255" s="0" t="s">
        <v>3479</v>
      </c>
      <c r="E255" s="0" t="s">
        <v>3480</v>
      </c>
      <c r="F255" s="0" t="s">
        <v>2782</v>
      </c>
      <c r="G255" s="0" t="s">
        <v>3475</v>
      </c>
    </row>
    <row customHeight="1" ht="11.25">
      <c r="A256" s="0" t="s">
        <v>16</v>
      </c>
      <c r="B256" s="0" t="s">
        <v>3482</v>
      </c>
      <c r="C256" s="0" t="s">
        <v>3483</v>
      </c>
      <c r="D256" s="0" t="s">
        <v>3484</v>
      </c>
      <c r="E256" s="0" t="s">
        <v>3485</v>
      </c>
      <c r="F256" s="0" t="s">
        <v>2782</v>
      </c>
      <c r="G256" s="0" t="s">
        <v>3478</v>
      </c>
    </row>
    <row customHeight="1" ht="11.25">
      <c r="A257" s="0" t="s">
        <v>16</v>
      </c>
      <c r="B257" s="0" t="s">
        <v>3482</v>
      </c>
      <c r="C257" s="0" t="s">
        <v>3483</v>
      </c>
      <c r="D257" s="0" t="s">
        <v>3487</v>
      </c>
      <c r="E257" s="0" t="s">
        <v>3488</v>
      </c>
      <c r="F257" s="0" t="s">
        <v>2782</v>
      </c>
      <c r="G257" s="0" t="s">
        <v>3481</v>
      </c>
    </row>
    <row customHeight="1" ht="11.25">
      <c r="A258" s="0" t="s">
        <v>16</v>
      </c>
      <c r="B258" s="0" t="s">
        <v>3482</v>
      </c>
      <c r="C258" s="0" t="s">
        <v>3483</v>
      </c>
      <c r="D258" s="0" t="s">
        <v>3490</v>
      </c>
      <c r="E258" s="0" t="s">
        <v>3491</v>
      </c>
      <c r="F258" s="0" t="s">
        <v>2782</v>
      </c>
      <c r="G258" s="0" t="s">
        <v>3486</v>
      </c>
    </row>
    <row customHeight="1" ht="11.25">
      <c r="A259" s="0" t="s">
        <v>16</v>
      </c>
      <c r="B259" s="0" t="s">
        <v>3482</v>
      </c>
      <c r="C259" s="0" t="s">
        <v>3483</v>
      </c>
      <c r="D259" s="0" t="s">
        <v>3493</v>
      </c>
      <c r="E259" s="0" t="s">
        <v>3494</v>
      </c>
      <c r="F259" s="0" t="s">
        <v>2782</v>
      </c>
      <c r="G259" s="0" t="s">
        <v>3489</v>
      </c>
    </row>
    <row customHeight="1" ht="11.25">
      <c r="A260" s="0" t="s">
        <v>16</v>
      </c>
      <c r="B260" s="0" t="s">
        <v>3482</v>
      </c>
      <c r="C260" s="0" t="s">
        <v>3483</v>
      </c>
      <c r="D260" s="0" t="s">
        <v>3496</v>
      </c>
      <c r="E260" s="0" t="s">
        <v>3497</v>
      </c>
      <c r="F260" s="0" t="s">
        <v>2782</v>
      </c>
      <c r="G260" s="0" t="s">
        <v>3492</v>
      </c>
    </row>
    <row customHeight="1" ht="11.25">
      <c r="A261" s="0" t="s">
        <v>16</v>
      </c>
      <c r="B261" s="0" t="s">
        <v>3482</v>
      </c>
      <c r="C261" s="0" t="s">
        <v>3483</v>
      </c>
      <c r="D261" s="0" t="s">
        <v>3499</v>
      </c>
      <c r="E261" s="0" t="s">
        <v>3500</v>
      </c>
      <c r="F261" s="0" t="s">
        <v>2782</v>
      </c>
      <c r="G261" s="0" t="s">
        <v>3495</v>
      </c>
    </row>
    <row customHeight="1" ht="11.25">
      <c r="A262" s="0" t="s">
        <v>16</v>
      </c>
      <c r="B262" s="0" t="s">
        <v>3482</v>
      </c>
      <c r="C262" s="0" t="s">
        <v>3483</v>
      </c>
      <c r="D262" s="0" t="s">
        <v>3502</v>
      </c>
      <c r="E262" s="0" t="s">
        <v>3503</v>
      </c>
      <c r="F262" s="0" t="s">
        <v>2782</v>
      </c>
      <c r="G262" s="0" t="s">
        <v>3498</v>
      </c>
    </row>
    <row customHeight="1" ht="11.25">
      <c r="A263" s="0" t="s">
        <v>16</v>
      </c>
      <c r="B263" s="0" t="s">
        <v>3482</v>
      </c>
      <c r="C263" s="0" t="s">
        <v>3483</v>
      </c>
      <c r="D263" s="0" t="s">
        <v>3505</v>
      </c>
      <c r="E263" s="0" t="s">
        <v>3506</v>
      </c>
      <c r="F263" s="0" t="s">
        <v>2782</v>
      </c>
      <c r="G263" s="0" t="s">
        <v>3501</v>
      </c>
    </row>
    <row customHeight="1" ht="11.25">
      <c r="A264" s="0" t="s">
        <v>16</v>
      </c>
      <c r="B264" s="0" t="s">
        <v>3482</v>
      </c>
      <c r="C264" s="0" t="s">
        <v>3483</v>
      </c>
      <c r="D264" s="0" t="s">
        <v>3508</v>
      </c>
      <c r="E264" s="0" t="s">
        <v>3509</v>
      </c>
      <c r="F264" s="0" t="s">
        <v>2782</v>
      </c>
      <c r="G264" s="0" t="s">
        <v>3504</v>
      </c>
    </row>
    <row customHeight="1" ht="11.25">
      <c r="A265" s="0" t="s">
        <v>16</v>
      </c>
      <c r="B265" s="0" t="s">
        <v>3482</v>
      </c>
      <c r="C265" s="0" t="s">
        <v>3483</v>
      </c>
      <c r="D265" s="0" t="s">
        <v>3482</v>
      </c>
      <c r="E265" s="0" t="s">
        <v>3483</v>
      </c>
      <c r="F265" s="0" t="s">
        <v>2779</v>
      </c>
      <c r="G265" s="0" t="s">
        <v>3507</v>
      </c>
    </row>
    <row customHeight="1" ht="11.25">
      <c r="A266" s="0" t="s">
        <v>16</v>
      </c>
      <c r="B266" s="0" t="s">
        <v>3482</v>
      </c>
      <c r="C266" s="0" t="s">
        <v>3483</v>
      </c>
      <c r="D266" s="0" t="s">
        <v>3512</v>
      </c>
      <c r="E266" s="0" t="s">
        <v>3513</v>
      </c>
      <c r="F266" s="0" t="s">
        <v>2782</v>
      </c>
      <c r="G266" s="0" t="s">
        <v>3510</v>
      </c>
    </row>
    <row customHeight="1" ht="11.25">
      <c r="A267" s="0" t="s">
        <v>16</v>
      </c>
      <c r="B267" s="0" t="s">
        <v>3515</v>
      </c>
      <c r="C267" s="0" t="s">
        <v>3516</v>
      </c>
      <c r="D267" s="0" t="s">
        <v>3517</v>
      </c>
      <c r="E267" s="0" t="s">
        <v>3518</v>
      </c>
      <c r="F267" s="0" t="s">
        <v>2782</v>
      </c>
      <c r="G267" s="0" t="s">
        <v>3511</v>
      </c>
    </row>
    <row customHeight="1" ht="11.25">
      <c r="A268" s="0" t="s">
        <v>16</v>
      </c>
      <c r="B268" s="0" t="s">
        <v>3515</v>
      </c>
      <c r="C268" s="0" t="s">
        <v>3516</v>
      </c>
      <c r="D268" s="0" t="s">
        <v>3520</v>
      </c>
      <c r="E268" s="0" t="s">
        <v>3521</v>
      </c>
      <c r="F268" s="0" t="s">
        <v>2782</v>
      </c>
      <c r="G268" s="0" t="s">
        <v>3514</v>
      </c>
    </row>
    <row customHeight="1" ht="11.25">
      <c r="A269" s="0" t="s">
        <v>16</v>
      </c>
      <c r="B269" s="0" t="s">
        <v>3515</v>
      </c>
      <c r="C269" s="0" t="s">
        <v>3516</v>
      </c>
      <c r="D269" s="0" t="s">
        <v>3523</v>
      </c>
      <c r="E269" s="0" t="s">
        <v>3524</v>
      </c>
      <c r="F269" s="0" t="s">
        <v>2782</v>
      </c>
      <c r="G269" s="0" t="s">
        <v>3519</v>
      </c>
    </row>
    <row customHeight="1" ht="11.25">
      <c r="A270" s="0" t="s">
        <v>16</v>
      </c>
      <c r="B270" s="0" t="s">
        <v>3515</v>
      </c>
      <c r="C270" s="0" t="s">
        <v>3516</v>
      </c>
      <c r="D270" s="0" t="s">
        <v>3526</v>
      </c>
      <c r="E270" s="0" t="s">
        <v>3527</v>
      </c>
      <c r="F270" s="0" t="s">
        <v>2782</v>
      </c>
      <c r="G270" s="0" t="s">
        <v>3522</v>
      </c>
    </row>
    <row customHeight="1" ht="11.25">
      <c r="A271" s="0" t="s">
        <v>16</v>
      </c>
      <c r="B271" s="0" t="s">
        <v>3515</v>
      </c>
      <c r="C271" s="0" t="s">
        <v>3516</v>
      </c>
      <c r="D271" s="0" t="s">
        <v>2807</v>
      </c>
      <c r="E271" s="0" t="s">
        <v>3529</v>
      </c>
      <c r="F271" s="0" t="s">
        <v>2782</v>
      </c>
      <c r="G271" s="0" t="s">
        <v>3525</v>
      </c>
    </row>
    <row customHeight="1" ht="11.25">
      <c r="A272" s="0" t="s">
        <v>16</v>
      </c>
      <c r="B272" s="0" t="s">
        <v>3515</v>
      </c>
      <c r="C272" s="0" t="s">
        <v>3516</v>
      </c>
      <c r="D272" s="0" t="s">
        <v>3531</v>
      </c>
      <c r="E272" s="0" t="s">
        <v>3532</v>
      </c>
      <c r="F272" s="0" t="s">
        <v>2782</v>
      </c>
      <c r="G272" s="0" t="s">
        <v>3528</v>
      </c>
    </row>
    <row customHeight="1" ht="11.25">
      <c r="A273" s="0" t="s">
        <v>16</v>
      </c>
      <c r="B273" s="0" t="s">
        <v>3515</v>
      </c>
      <c r="C273" s="0" t="s">
        <v>3516</v>
      </c>
      <c r="D273" s="0" t="s">
        <v>3534</v>
      </c>
      <c r="E273" s="0" t="s">
        <v>3535</v>
      </c>
      <c r="F273" s="0" t="s">
        <v>2782</v>
      </c>
      <c r="G273" s="0" t="s">
        <v>3530</v>
      </c>
    </row>
    <row customHeight="1" ht="11.25">
      <c r="A274" s="0" t="s">
        <v>16</v>
      </c>
      <c r="B274" s="0" t="s">
        <v>3515</v>
      </c>
      <c r="C274" s="0" t="s">
        <v>3516</v>
      </c>
      <c r="D274" s="0" t="s">
        <v>3537</v>
      </c>
      <c r="E274" s="0" t="s">
        <v>3538</v>
      </c>
      <c r="F274" s="0" t="s">
        <v>2782</v>
      </c>
      <c r="G274" s="0" t="s">
        <v>3533</v>
      </c>
    </row>
    <row customHeight="1" ht="11.25">
      <c r="A275" s="0" t="s">
        <v>16</v>
      </c>
      <c r="B275" s="0" t="s">
        <v>3515</v>
      </c>
      <c r="C275" s="0" t="s">
        <v>3516</v>
      </c>
      <c r="D275" s="0" t="s">
        <v>3540</v>
      </c>
      <c r="E275" s="0" t="s">
        <v>3541</v>
      </c>
      <c r="F275" s="0" t="s">
        <v>2782</v>
      </c>
      <c r="G275" s="0" t="s">
        <v>3536</v>
      </c>
    </row>
    <row customHeight="1" ht="11.25">
      <c r="A276" s="0" t="s">
        <v>16</v>
      </c>
      <c r="B276" s="0" t="s">
        <v>3515</v>
      </c>
      <c r="C276" s="0" t="s">
        <v>3516</v>
      </c>
      <c r="D276" s="0" t="s">
        <v>3543</v>
      </c>
      <c r="E276" s="0" t="s">
        <v>3544</v>
      </c>
      <c r="F276" s="0" t="s">
        <v>2782</v>
      </c>
      <c r="G276" s="0" t="s">
        <v>3539</v>
      </c>
    </row>
    <row customHeight="1" ht="11.25">
      <c r="A277" s="0" t="s">
        <v>16</v>
      </c>
      <c r="B277" s="0" t="s">
        <v>3515</v>
      </c>
      <c r="C277" s="0" t="s">
        <v>3516</v>
      </c>
      <c r="D277" s="0" t="s">
        <v>3546</v>
      </c>
      <c r="E277" s="0" t="s">
        <v>3547</v>
      </c>
      <c r="F277" s="0" t="s">
        <v>2782</v>
      </c>
      <c r="G277" s="0" t="s">
        <v>3542</v>
      </c>
    </row>
    <row customHeight="1" ht="11.25">
      <c r="A278" s="0" t="s">
        <v>16</v>
      </c>
      <c r="B278" s="0" t="s">
        <v>3515</v>
      </c>
      <c r="C278" s="0" t="s">
        <v>3516</v>
      </c>
      <c r="D278" s="0" t="s">
        <v>3549</v>
      </c>
      <c r="E278" s="0" t="s">
        <v>3550</v>
      </c>
      <c r="F278" s="0" t="s">
        <v>2782</v>
      </c>
      <c r="G278" s="0" t="s">
        <v>3545</v>
      </c>
    </row>
    <row customHeight="1" ht="11.25">
      <c r="A279" s="0" t="s">
        <v>16</v>
      </c>
      <c r="B279" s="0" t="s">
        <v>3515</v>
      </c>
      <c r="C279" s="0" t="s">
        <v>3516</v>
      </c>
      <c r="D279" s="0" t="s">
        <v>3552</v>
      </c>
      <c r="E279" s="0" t="s">
        <v>3553</v>
      </c>
      <c r="F279" s="0" t="s">
        <v>2782</v>
      </c>
      <c r="G279" s="0" t="s">
        <v>3548</v>
      </c>
    </row>
    <row customHeight="1" ht="11.25">
      <c r="A280" s="0" t="s">
        <v>16</v>
      </c>
      <c r="B280" s="0" t="s">
        <v>3515</v>
      </c>
      <c r="C280" s="0" t="s">
        <v>3516</v>
      </c>
      <c r="D280" s="0" t="s">
        <v>3555</v>
      </c>
      <c r="E280" s="0" t="s">
        <v>3556</v>
      </c>
      <c r="F280" s="0" t="s">
        <v>2782</v>
      </c>
      <c r="G280" s="0" t="s">
        <v>3551</v>
      </c>
    </row>
    <row customHeight="1" ht="11.25">
      <c r="A281" s="0" t="s">
        <v>16</v>
      </c>
      <c r="B281" s="0" t="s">
        <v>3515</v>
      </c>
      <c r="C281" s="0" t="s">
        <v>3516</v>
      </c>
      <c r="D281" s="0" t="s">
        <v>3558</v>
      </c>
      <c r="E281" s="0" t="s">
        <v>3559</v>
      </c>
      <c r="F281" s="0" t="s">
        <v>2782</v>
      </c>
      <c r="G281" s="0" t="s">
        <v>3554</v>
      </c>
    </row>
    <row customHeight="1" ht="11.25">
      <c r="A282" s="0" t="s">
        <v>16</v>
      </c>
      <c r="B282" s="0" t="s">
        <v>3515</v>
      </c>
      <c r="C282" s="0" t="s">
        <v>3516</v>
      </c>
      <c r="D282" s="0" t="s">
        <v>3515</v>
      </c>
      <c r="E282" s="0" t="s">
        <v>3516</v>
      </c>
      <c r="F282" s="0" t="s">
        <v>2779</v>
      </c>
      <c r="G282" s="0" t="s">
        <v>3557</v>
      </c>
    </row>
    <row customHeight="1" ht="11.25">
      <c r="A283" s="0" t="s">
        <v>16</v>
      </c>
      <c r="B283" s="0" t="s">
        <v>3562</v>
      </c>
      <c r="C283" s="0" t="s">
        <v>3563</v>
      </c>
      <c r="D283" s="0" t="s">
        <v>3564</v>
      </c>
      <c r="E283" s="0" t="s">
        <v>3565</v>
      </c>
      <c r="F283" s="0" t="s">
        <v>2782</v>
      </c>
      <c r="G283" s="0" t="s">
        <v>3560</v>
      </c>
    </row>
    <row customHeight="1" ht="11.25">
      <c r="A284" s="0" t="s">
        <v>16</v>
      </c>
      <c r="B284" s="0" t="s">
        <v>3562</v>
      </c>
      <c r="C284" s="0" t="s">
        <v>3563</v>
      </c>
      <c r="D284" s="0" t="s">
        <v>3567</v>
      </c>
      <c r="E284" s="0" t="s">
        <v>3568</v>
      </c>
      <c r="F284" s="0" t="s">
        <v>2782</v>
      </c>
      <c r="G284" s="0" t="s">
        <v>3561</v>
      </c>
    </row>
    <row customHeight="1" ht="11.25">
      <c r="A285" s="0" t="s">
        <v>16</v>
      </c>
      <c r="B285" s="0" t="s">
        <v>3562</v>
      </c>
      <c r="C285" s="0" t="s">
        <v>3563</v>
      </c>
      <c r="D285" s="0" t="s">
        <v>2875</v>
      </c>
      <c r="E285" s="0" t="s">
        <v>3570</v>
      </c>
      <c r="F285" s="0" t="s">
        <v>2782</v>
      </c>
      <c r="G285" s="0" t="s">
        <v>3566</v>
      </c>
    </row>
    <row customHeight="1" ht="11.25">
      <c r="A286" s="0" t="s">
        <v>16</v>
      </c>
      <c r="B286" s="0" t="s">
        <v>3562</v>
      </c>
      <c r="C286" s="0" t="s">
        <v>3563</v>
      </c>
      <c r="D286" s="0" t="s">
        <v>3572</v>
      </c>
      <c r="E286" s="0" t="s">
        <v>3573</v>
      </c>
      <c r="F286" s="0" t="s">
        <v>2782</v>
      </c>
      <c r="G286" s="0" t="s">
        <v>3569</v>
      </c>
    </row>
    <row customHeight="1" ht="11.25">
      <c r="A287" s="0" t="s">
        <v>16</v>
      </c>
      <c r="B287" s="0" t="s">
        <v>3562</v>
      </c>
      <c r="C287" s="0" t="s">
        <v>3563</v>
      </c>
      <c r="D287" s="0" t="s">
        <v>3575</v>
      </c>
      <c r="E287" s="0" t="s">
        <v>3576</v>
      </c>
      <c r="F287" s="0" t="s">
        <v>2782</v>
      </c>
      <c r="G287" s="0" t="s">
        <v>3571</v>
      </c>
    </row>
    <row customHeight="1" ht="11.25">
      <c r="A288" s="0" t="s">
        <v>16</v>
      </c>
      <c r="B288" s="0" t="s">
        <v>3562</v>
      </c>
      <c r="C288" s="0" t="s">
        <v>3563</v>
      </c>
      <c r="D288" s="0" t="s">
        <v>3578</v>
      </c>
      <c r="E288" s="0" t="s">
        <v>3579</v>
      </c>
      <c r="F288" s="0" t="s">
        <v>2782</v>
      </c>
      <c r="G288" s="0" t="s">
        <v>3574</v>
      </c>
    </row>
    <row customHeight="1" ht="11.25">
      <c r="A289" s="0" t="s">
        <v>16</v>
      </c>
      <c r="B289" s="0" t="s">
        <v>3562</v>
      </c>
      <c r="C289" s="0" t="s">
        <v>3563</v>
      </c>
      <c r="D289" s="0" t="s">
        <v>3581</v>
      </c>
      <c r="E289" s="0" t="s">
        <v>3582</v>
      </c>
      <c r="F289" s="0" t="s">
        <v>2782</v>
      </c>
      <c r="G289" s="0" t="s">
        <v>3577</v>
      </c>
    </row>
    <row customHeight="1" ht="11.25">
      <c r="A290" s="0" t="s">
        <v>16</v>
      </c>
      <c r="B290" s="0" t="s">
        <v>3562</v>
      </c>
      <c r="C290" s="0" t="s">
        <v>3563</v>
      </c>
      <c r="D290" s="0" t="s">
        <v>3584</v>
      </c>
      <c r="E290" s="0" t="s">
        <v>3585</v>
      </c>
      <c r="F290" s="0" t="s">
        <v>2782</v>
      </c>
      <c r="G290" s="0" t="s">
        <v>3580</v>
      </c>
    </row>
    <row customHeight="1" ht="11.25">
      <c r="A291" s="0" t="s">
        <v>16</v>
      </c>
      <c r="B291" s="0" t="s">
        <v>3562</v>
      </c>
      <c r="C291" s="0" t="s">
        <v>3563</v>
      </c>
      <c r="D291" s="0" t="s">
        <v>3257</v>
      </c>
      <c r="E291" s="0" t="s">
        <v>3587</v>
      </c>
      <c r="F291" s="0" t="s">
        <v>2782</v>
      </c>
      <c r="G291" s="0" t="s">
        <v>3583</v>
      </c>
    </row>
    <row customHeight="1" ht="11.25">
      <c r="A292" s="0" t="s">
        <v>16</v>
      </c>
      <c r="B292" s="0" t="s">
        <v>3562</v>
      </c>
      <c r="C292" s="0" t="s">
        <v>3563</v>
      </c>
      <c r="D292" s="0" t="s">
        <v>3261</v>
      </c>
      <c r="E292" s="0" t="s">
        <v>3589</v>
      </c>
      <c r="F292" s="0" t="s">
        <v>2782</v>
      </c>
      <c r="G292" s="0" t="s">
        <v>3586</v>
      </c>
    </row>
    <row customHeight="1" ht="11.25">
      <c r="A293" s="0" t="s">
        <v>16</v>
      </c>
      <c r="B293" s="0" t="s">
        <v>3562</v>
      </c>
      <c r="C293" s="0" t="s">
        <v>3563</v>
      </c>
      <c r="D293" s="0" t="s">
        <v>3591</v>
      </c>
      <c r="E293" s="0" t="s">
        <v>3592</v>
      </c>
      <c r="F293" s="0" t="s">
        <v>2782</v>
      </c>
      <c r="G293" s="0" t="s">
        <v>3588</v>
      </c>
    </row>
    <row customHeight="1" ht="11.25">
      <c r="A294" s="0" t="s">
        <v>16</v>
      </c>
      <c r="B294" s="0" t="s">
        <v>3562</v>
      </c>
      <c r="C294" s="0" t="s">
        <v>3563</v>
      </c>
      <c r="D294" s="0" t="s">
        <v>3594</v>
      </c>
      <c r="E294" s="0" t="s">
        <v>3595</v>
      </c>
      <c r="F294" s="0" t="s">
        <v>2782</v>
      </c>
      <c r="G294" s="0" t="s">
        <v>3590</v>
      </c>
    </row>
    <row customHeight="1" ht="11.25">
      <c r="A295" s="0" t="s">
        <v>16</v>
      </c>
      <c r="B295" s="0" t="s">
        <v>3562</v>
      </c>
      <c r="C295" s="0" t="s">
        <v>3563</v>
      </c>
      <c r="D295" s="0" t="s">
        <v>3597</v>
      </c>
      <c r="E295" s="0" t="s">
        <v>3598</v>
      </c>
      <c r="F295" s="0" t="s">
        <v>2782</v>
      </c>
      <c r="G295" s="0" t="s">
        <v>3593</v>
      </c>
    </row>
    <row customHeight="1" ht="11.25">
      <c r="A296" s="0" t="s">
        <v>16</v>
      </c>
      <c r="B296" s="0" t="s">
        <v>3562</v>
      </c>
      <c r="C296" s="0" t="s">
        <v>3563</v>
      </c>
      <c r="D296" s="0" t="s">
        <v>3562</v>
      </c>
      <c r="E296" s="0" t="s">
        <v>3563</v>
      </c>
      <c r="F296" s="0" t="s">
        <v>2779</v>
      </c>
      <c r="G296" s="0" t="s">
        <v>3596</v>
      </c>
    </row>
    <row customHeight="1" ht="11.25">
      <c r="A297" s="0" t="s">
        <v>16</v>
      </c>
      <c r="B297" s="0" t="s">
        <v>3562</v>
      </c>
      <c r="C297" s="0" t="s">
        <v>3563</v>
      </c>
      <c r="D297" s="0" t="s">
        <v>3601</v>
      </c>
      <c r="E297" s="0" t="s">
        <v>3602</v>
      </c>
      <c r="F297" s="0" t="s">
        <v>2782</v>
      </c>
      <c r="G297" s="0" t="s">
        <v>3599</v>
      </c>
    </row>
    <row customHeight="1" ht="11.25">
      <c r="A298" s="0" t="s">
        <v>16</v>
      </c>
      <c r="B298" s="0" t="s">
        <v>3604</v>
      </c>
      <c r="C298" s="0" t="s">
        <v>3605</v>
      </c>
      <c r="D298" s="0" t="s">
        <v>3604</v>
      </c>
      <c r="E298" s="0" t="s">
        <v>3605</v>
      </c>
      <c r="F298" s="0" t="s">
        <v>2960</v>
      </c>
      <c r="G298" s="0" t="s">
        <v>3600</v>
      </c>
    </row>
    <row customHeight="1" ht="11.25">
      <c r="A299" s="0" t="s">
        <v>16</v>
      </c>
      <c r="B299" s="0" t="s">
        <v>3606</v>
      </c>
      <c r="C299" s="0" t="s">
        <v>3607</v>
      </c>
      <c r="D299" s="0" t="s">
        <v>3606</v>
      </c>
      <c r="E299" s="0" t="s">
        <v>3607</v>
      </c>
      <c r="F299" s="0" t="s">
        <v>2960</v>
      </c>
      <c r="G299" s="0" t="s">
        <v>3603</v>
      </c>
    </row>
    <row customHeight="1" ht="11.25">
      <c r="A300" s="0" t="s">
        <v>16</v>
      </c>
      <c r="B300" s="0" t="s">
        <v>102</v>
      </c>
      <c r="C300" s="0" t="s">
        <v>103</v>
      </c>
      <c r="D300" s="0" t="s">
        <v>102</v>
      </c>
      <c r="E300" s="0" t="s">
        <v>103</v>
      </c>
      <c r="F300" s="0" t="s">
        <v>2960</v>
      </c>
      <c r="G300" s="0" t="s">
        <v>101</v>
      </c>
    </row>
    <row customHeight="1" ht="11.25">
      <c r="A301" s="0" t="s">
        <v>16</v>
      </c>
      <c r="B301" s="0" t="s">
        <v>3610</v>
      </c>
      <c r="C301" s="0" t="s">
        <v>3611</v>
      </c>
      <c r="D301" s="0" t="s">
        <v>3610</v>
      </c>
      <c r="E301" s="0" t="s">
        <v>3611</v>
      </c>
      <c r="F301" s="0" t="s">
        <v>2960</v>
      </c>
      <c r="G301" s="0" t="s">
        <v>3608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482E1C-5445-9CAD-EE07-0.398CD0D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3666</v>
      </c>
      <c r="B1" s="836" t="s">
        <v>3667</v>
      </c>
      <c r="C1" s="836" t="s">
        <v>1177</v>
      </c>
    </row>
    <row customHeight="1" ht="11.25">
      <c r="A2" s="836">
        <v>4189678</v>
      </c>
      <c r="B2" s="836" t="s">
        <v>3668</v>
      </c>
      <c r="C2" s="836" t="s">
        <v>3669</v>
      </c>
    </row>
    <row customHeight="1" ht="11.25">
      <c r="A3" s="836">
        <v>4190415</v>
      </c>
      <c r="B3" s="836" t="s">
        <v>3670</v>
      </c>
      <c r="C3" s="836" t="s">
        <v>3669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68C8D6-3F39-3A32-6927-0.0B5A128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3671</v>
      </c>
      <c r="B1" s="164" t="s">
        <v>3672</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7E83C-C41F-B7DB-742D-0.3ED14FC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3673</v>
      </c>
      <c r="B1" s="0" t="b">
        <v>1</v>
      </c>
    </row>
    <row customHeight="1" ht="11.25">
      <c r="A2" s="0" t="s">
        <v>3674</v>
      </c>
      <c r="B2" s="0" t="b">
        <v>0</v>
      </c>
    </row>
    <row customHeight="1" ht="11.25">
      <c r="A3" s="0" t="s">
        <v>3675</v>
      </c>
      <c r="B3" s="0" t="b">
        <v>1</v>
      </c>
    </row>
    <row customHeight="1" ht="11.25">
      <c r="A4" s="0" t="s">
        <v>3676</v>
      </c>
      <c r="B4" s="0" t="b">
        <v>0</v>
      </c>
    </row>
    <row customHeight="1" ht="11.25">
      <c r="A5" s="0" t="s">
        <v>3677</v>
      </c>
      <c r="B5" s="0" t="b">
        <v>0</v>
      </c>
    </row>
    <row customHeight="1" ht="11.25">
      <c r="A6" s="0" t="s">
        <v>3678</v>
      </c>
      <c r="B6" s="0" t="b">
        <v>0</v>
      </c>
    </row>
    <row customHeight="1" ht="11.25">
      <c r="A7" s="0" t="s">
        <v>3679</v>
      </c>
      <c r="B7" s="0" t="b">
        <v>0</v>
      </c>
    </row>
    <row customHeight="1" ht="11.25">
      <c r="A8" s="0" t="s">
        <v>3680</v>
      </c>
      <c r="B8" s="0" t="b">
        <v>0</v>
      </c>
    </row>
    <row customHeight="1" ht="11.25">
      <c r="A9" s="0" t="s">
        <v>3681</v>
      </c>
      <c r="B9" s="0" t="b">
        <v>1</v>
      </c>
    </row>
    <row customHeight="1" ht="11.25">
      <c r="A10" s="0" t="s">
        <v>3682</v>
      </c>
      <c r="B10" s="0" t="b">
        <v>0</v>
      </c>
    </row>
    <row customHeight="1" ht="11.25">
      <c r="A11" s="0" t="s">
        <v>3683</v>
      </c>
      <c r="B11" s="0" t="b">
        <v>0</v>
      </c>
    </row>
    <row customHeight="1" ht="11.25">
      <c r="A12" s="0" t="s">
        <v>3684</v>
      </c>
      <c r="B12" s="0" t="b">
        <v>0</v>
      </c>
    </row>
    <row customHeight="1" ht="11.25">
      <c r="A13" s="0" t="s">
        <v>3685</v>
      </c>
      <c r="B13" s="0" t="b">
        <v>0</v>
      </c>
    </row>
    <row customHeight="1" ht="11.25">
      <c r="A14" s="0" t="s">
        <v>3686</v>
      </c>
      <c r="B14" s="0" t="b">
        <v>0</v>
      </c>
    </row>
    <row customHeight="1" ht="11.25">
      <c r="A15" s="0" t="s">
        <v>3687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F380A3-0DE4-693C-C002-0.3470DA2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8D3C48-594E-5CF4-D339-0.F6A7A497}"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3688</v>
      </c>
      <c r="B1" s="68" t="s">
        <v>3689</v>
      </c>
    </row>
    <row customHeight="1" ht="11.25">
      <c r="A2" s="65" t="s">
        <v>3690</v>
      </c>
      <c r="B2" s="65" t="s">
        <v>3691</v>
      </c>
    </row>
    <row customHeight="1" ht="11.25">
      <c r="A3" s="65" t="s">
        <v>3692</v>
      </c>
      <c r="B3" s="65" t="s">
        <v>3693</v>
      </c>
    </row>
    <row customHeight="1" ht="11.25">
      <c r="A4" s="65" t="s">
        <v>3694</v>
      </c>
      <c r="B4" s="65" t="s">
        <v>3695</v>
      </c>
    </row>
    <row customHeight="1" ht="11.25">
      <c r="A5" s="65" t="s">
        <v>3696</v>
      </c>
      <c r="B5" s="65" t="s">
        <v>3697</v>
      </c>
    </row>
    <row customHeight="1" ht="11.25">
      <c r="A6" s="65" t="s">
        <v>3698</v>
      </c>
      <c r="B6" s="65" t="s">
        <v>3699</v>
      </c>
    </row>
    <row customHeight="1" ht="11.25">
      <c r="A7" s="65" t="s">
        <v>3700</v>
      </c>
      <c r="B7" s="65" t="s">
        <v>3701</v>
      </c>
    </row>
    <row customHeight="1" ht="11.25">
      <c r="A8" s="65" t="s">
        <v>3702</v>
      </c>
      <c r="B8" s="65" t="s">
        <v>3703</v>
      </c>
    </row>
    <row customHeight="1" ht="11.25">
      <c r="A9" s="65" t="s">
        <v>3704</v>
      </c>
      <c r="B9" s="65" t="s">
        <v>3705</v>
      </c>
    </row>
    <row customHeight="1" ht="11.25">
      <c r="A10" s="65" t="s">
        <v>3706</v>
      </c>
      <c r="B10" s="65" t="s">
        <v>3707</v>
      </c>
    </row>
    <row customHeight="1" ht="11.25">
      <c r="A11" s="65" t="s">
        <v>3708</v>
      </c>
      <c r="B11" s="65" t="s">
        <v>3709</v>
      </c>
    </row>
    <row customHeight="1" ht="11.25">
      <c r="A12" s="65" t="s">
        <v>3710</v>
      </c>
      <c r="B12" s="65" t="s">
        <v>3711</v>
      </c>
    </row>
    <row customHeight="1" ht="11.25">
      <c r="A13" s="65" t="s">
        <v>3712</v>
      </c>
      <c r="B13" s="65" t="s">
        <v>3713</v>
      </c>
    </row>
    <row customHeight="1" ht="11.25">
      <c r="A14" s="65" t="s">
        <v>3714</v>
      </c>
      <c r="B14" s="65" t="s">
        <v>3715</v>
      </c>
    </row>
    <row customHeight="1" ht="11.25">
      <c r="A15" s="65" t="s">
        <v>3716</v>
      </c>
      <c r="B15" s="65" t="s">
        <v>3717</v>
      </c>
    </row>
    <row customHeight="1" ht="11.25">
      <c r="A16" s="65" t="s">
        <v>3718</v>
      </c>
      <c r="B16" s="65" t="s">
        <v>3719</v>
      </c>
    </row>
    <row customHeight="1" ht="11.25">
      <c r="A17" s="65" t="s">
        <v>3720</v>
      </c>
      <c r="B17" s="65" t="s">
        <v>3721</v>
      </c>
    </row>
    <row customHeight="1" ht="11.25">
      <c r="A18" s="65" t="s">
        <v>3722</v>
      </c>
      <c r="B18" s="65" t="s">
        <v>3723</v>
      </c>
    </row>
    <row customHeight="1" ht="11.25">
      <c r="A19" s="65" t="s">
        <v>3724</v>
      </c>
      <c r="B19" s="65" t="s">
        <v>3725</v>
      </c>
    </row>
    <row customHeight="1" ht="11.25">
      <c r="A20" s="65" t="s">
        <v>3726</v>
      </c>
      <c r="B20" s="65" t="s">
        <v>3727</v>
      </c>
    </row>
    <row customHeight="1" ht="11.25">
      <c r="A21" s="65" t="s">
        <v>3728</v>
      </c>
      <c r="B21" s="65" t="s">
        <v>3729</v>
      </c>
    </row>
    <row customHeight="1" ht="11.25">
      <c r="A22" s="65" t="s">
        <v>3730</v>
      </c>
      <c r="B22" s="65" t="s">
        <v>3731</v>
      </c>
    </row>
    <row customHeight="1" ht="11.25">
      <c r="A23" s="65" t="s">
        <v>3732</v>
      </c>
      <c r="B23" s="65" t="s">
        <v>3733</v>
      </c>
    </row>
    <row customHeight="1" ht="11.25">
      <c r="A24" s="65" t="s">
        <v>3734</v>
      </c>
      <c r="B24" s="65" t="s">
        <v>3735</v>
      </c>
    </row>
    <row customHeight="1" ht="11.25">
      <c r="A25" s="65" t="s">
        <v>3736</v>
      </c>
      <c r="B25" s="65" t="s">
        <v>3737</v>
      </c>
    </row>
    <row customHeight="1" ht="11.25">
      <c r="A26" s="65" t="s">
        <v>3738</v>
      </c>
      <c r="B26" s="65" t="s">
        <v>3739</v>
      </c>
    </row>
    <row customHeight="1" ht="11.25">
      <c r="A27" s="65" t="s">
        <v>3740</v>
      </c>
      <c r="B27" s="65" t="s">
        <v>3741</v>
      </c>
    </row>
    <row customHeight="1" ht="11.25">
      <c r="A28" s="65" t="s">
        <v>3742</v>
      </c>
      <c r="B28" s="65" t="s">
        <v>3743</v>
      </c>
    </row>
    <row customHeight="1" ht="11.25">
      <c r="A29" s="65" t="s">
        <v>3744</v>
      </c>
      <c r="B29" s="65" t="s">
        <v>3745</v>
      </c>
    </row>
    <row customHeight="1" ht="11.25">
      <c r="A30" s="65" t="s">
        <v>3746</v>
      </c>
      <c r="B30" s="65" t="s">
        <v>3747</v>
      </c>
    </row>
    <row customHeight="1" ht="11.25">
      <c r="A31" s="65" t="s">
        <v>3748</v>
      </c>
      <c r="B31" s="65" t="s">
        <v>3749</v>
      </c>
    </row>
    <row customHeight="1" ht="11.25">
      <c r="A32" s="65" t="s">
        <v>3750</v>
      </c>
      <c r="B32" s="65" t="s">
        <v>3751</v>
      </c>
    </row>
    <row customHeight="1" ht="11.25">
      <c r="A33" s="65" t="s">
        <v>3752</v>
      </c>
      <c r="B33" s="65" t="s">
        <v>3753</v>
      </c>
    </row>
    <row customHeight="1" ht="11.25">
      <c r="A34" s="65" t="s">
        <v>3754</v>
      </c>
      <c r="B34" s="65" t="s">
        <v>3755</v>
      </c>
    </row>
    <row customHeight="1" ht="11.25">
      <c r="A35" s="65" t="s">
        <v>3756</v>
      </c>
      <c r="B35" s="65" t="s">
        <v>3757</v>
      </c>
    </row>
    <row customHeight="1" ht="11.25">
      <c r="A36" s="65" t="s">
        <v>3758</v>
      </c>
      <c r="B36" s="65" t="s">
        <v>3759</v>
      </c>
    </row>
    <row customHeight="1" ht="11.25">
      <c r="A37" s="65" t="s">
        <v>3760</v>
      </c>
      <c r="B37" s="65" t="s">
        <v>3761</v>
      </c>
    </row>
    <row customHeight="1" ht="11.25">
      <c r="A38" s="65" t="s">
        <v>3762</v>
      </c>
      <c r="B38" s="65" t="s">
        <v>3763</v>
      </c>
    </row>
    <row customHeight="1" ht="11.25">
      <c r="A39" s="65" t="s">
        <v>3764</v>
      </c>
      <c r="B39" s="65" t="s">
        <v>3765</v>
      </c>
    </row>
    <row customHeight="1" ht="11.25">
      <c r="A40" s="65" t="s">
        <v>3766</v>
      </c>
      <c r="B40" s="65" t="s">
        <v>3767</v>
      </c>
    </row>
    <row customHeight="1" ht="11.25">
      <c r="A41" s="65" t="s">
        <v>3768</v>
      </c>
      <c r="B41" s="65" t="s">
        <v>3769</v>
      </c>
    </row>
    <row customHeight="1" ht="11.25">
      <c r="A42" s="65" t="s">
        <v>3770</v>
      </c>
      <c r="B42" s="65" t="s">
        <v>3771</v>
      </c>
    </row>
    <row customHeight="1" ht="11.25">
      <c r="A43" s="65" t="s">
        <v>3772</v>
      </c>
      <c r="B43" s="65" t="s">
        <v>3773</v>
      </c>
    </row>
    <row customHeight="1" ht="11.25">
      <c r="A44" s="65" t="s">
        <v>3774</v>
      </c>
      <c r="B44" s="65" t="s">
        <v>3775</v>
      </c>
    </row>
    <row customHeight="1" ht="11.25">
      <c r="A45" s="65" t="s">
        <v>3776</v>
      </c>
      <c r="B45" s="65" t="s">
        <v>3777</v>
      </c>
    </row>
    <row customHeight="1" ht="11.25">
      <c r="A46" s="65" t="s">
        <v>3778</v>
      </c>
      <c r="B46" s="65" t="s">
        <v>3779</v>
      </c>
    </row>
    <row customHeight="1" ht="11.25">
      <c r="A47" s="65" t="s">
        <v>3780</v>
      </c>
      <c r="B47" s="65" t="s">
        <v>3781</v>
      </c>
    </row>
    <row customHeight="1" ht="11.25">
      <c r="A48" s="65" t="s">
        <v>3782</v>
      </c>
      <c r="B48" s="65" t="s">
        <v>3783</v>
      </c>
    </row>
    <row customHeight="1" ht="11.25">
      <c r="A49" s="65" t="s">
        <v>3784</v>
      </c>
      <c r="B49" s="65" t="s">
        <v>3785</v>
      </c>
    </row>
    <row customHeight="1" ht="11.25">
      <c r="A50" s="65" t="s">
        <v>3786</v>
      </c>
      <c r="B50" s="65" t="s">
        <v>3787</v>
      </c>
    </row>
    <row customHeight="1" ht="11.25">
      <c r="A51" s="65" t="s">
        <v>3788</v>
      </c>
      <c r="B51" s="65" t="s">
        <v>3789</v>
      </c>
    </row>
    <row customHeight="1" ht="11.25">
      <c r="A52" s="65" t="s">
        <v>3790</v>
      </c>
      <c r="B52" s="65" t="s">
        <v>3791</v>
      </c>
    </row>
    <row customHeight="1" ht="11.25">
      <c r="A53" s="65" t="s">
        <v>3792</v>
      </c>
      <c r="B53" s="65" t="s">
        <v>3793</v>
      </c>
    </row>
    <row customHeight="1" ht="11.25">
      <c r="A54" s="65" t="s">
        <v>3794</v>
      </c>
      <c r="B54" s="65" t="s">
        <v>3795</v>
      </c>
    </row>
    <row customHeight="1" ht="11.25">
      <c r="A55" s="65" t="s">
        <v>3796</v>
      </c>
      <c r="B55" s="65" t="s">
        <v>3797</v>
      </c>
    </row>
    <row customHeight="1" ht="11.25">
      <c r="A56" s="65" t="s">
        <v>3798</v>
      </c>
      <c r="B56" s="65" t="s">
        <v>3799</v>
      </c>
    </row>
    <row customHeight="1" ht="11.25">
      <c r="A57" s="65" t="s">
        <v>3800</v>
      </c>
      <c r="B57" s="65" t="s">
        <v>3801</v>
      </c>
    </row>
    <row customHeight="1" ht="11.25">
      <c r="A58" s="65" t="s">
        <v>3802</v>
      </c>
      <c r="B58" s="65" t="s">
        <v>3803</v>
      </c>
    </row>
    <row customHeight="1" ht="11.25">
      <c r="A59" s="65" t="s">
        <v>3804</v>
      </c>
      <c r="B59" s="65" t="s">
        <v>3805</v>
      </c>
    </row>
    <row customHeight="1" ht="11.25">
      <c r="A60" s="65" t="s">
        <v>3806</v>
      </c>
      <c r="B60" s="65" t="s">
        <v>3807</v>
      </c>
    </row>
    <row customHeight="1" ht="11.25">
      <c r="A61" s="65"/>
      <c r="B61" s="65" t="s">
        <v>3808</v>
      </c>
    </row>
    <row customHeight="1" ht="11.25">
      <c r="A62" s="65"/>
      <c r="B62" s="65" t="s">
        <v>3809</v>
      </c>
    </row>
    <row customHeight="1" ht="11.25">
      <c r="A63" s="65"/>
      <c r="B63" s="65" t="s">
        <v>3810</v>
      </c>
    </row>
    <row customHeight="1" ht="11.25">
      <c r="A64" s="65"/>
      <c r="B64" s="65" t="s">
        <v>3811</v>
      </c>
    </row>
    <row customHeight="1" ht="11.25">
      <c r="A65" s="65"/>
      <c r="B65" s="65" t="s">
        <v>3812</v>
      </c>
    </row>
    <row customHeight="1" ht="11.25">
      <c r="A66" s="65"/>
      <c r="B66" s="65" t="s">
        <v>3813</v>
      </c>
    </row>
    <row customHeight="1" ht="11.25">
      <c r="A67" s="65"/>
      <c r="B67" s="65" t="s">
        <v>3814</v>
      </c>
    </row>
    <row customHeight="1" ht="11.25">
      <c r="A68" s="65"/>
      <c r="B68" s="65" t="s">
        <v>3815</v>
      </c>
    </row>
    <row customHeight="1" ht="11.25">
      <c r="A69" s="65"/>
      <c r="B69" s="65" t="s">
        <v>3816</v>
      </c>
    </row>
    <row customHeight="1" ht="11.25">
      <c r="A70" s="65"/>
      <c r="B70" s="65" t="s">
        <v>3817</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B9861A-F997-020E-D16F-0.E1E86A6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3818</v>
      </c>
    </row>
    <row customHeight="1" ht="90">
      <c r="B2" s="95" t="s">
        <v>3819</v>
      </c>
    </row>
    <row customHeight="1" ht="67.5">
      <c r="B3" s="95" t="s">
        <v>3820</v>
      </c>
    </row>
    <row customHeight="1" ht="33.75">
      <c r="B4" s="95" t="s">
        <v>3821</v>
      </c>
    </row>
    <row customHeight="1" ht="11.25">
      <c r="B5" s="95" t="s">
        <v>3822</v>
      </c>
    </row>
    <row customHeight="1" ht="22.5">
      <c r="B6" s="95" t="s">
        <v>3823</v>
      </c>
    </row>
    <row customHeight="1" ht="22.5">
      <c r="B7" s="95" t="s">
        <v>3824</v>
      </c>
    </row>
    <row customHeight="1" ht="22.5">
      <c r="B8" s="95" t="s">
        <v>3825</v>
      </c>
    </row>
    <row customHeight="1" ht="22.5">
      <c r="B9" s="95" t="s">
        <v>3826</v>
      </c>
    </row>
    <row customHeight="1" ht="56.25">
      <c r="B10" s="95" t="s">
        <v>3827</v>
      </c>
    </row>
    <row customHeight="1" ht="12.75">
      <c r="B11" s="160" t="s">
        <v>3828</v>
      </c>
    </row>
    <row customHeight="1" ht="11.25">
      <c r="B12" s="94" t="s">
        <v>3829</v>
      </c>
    </row>
    <row customHeight="1" ht="22.5">
      <c r="B13" s="95" t="s">
        <v>3830</v>
      </c>
    </row>
    <row customHeight="1" ht="67.5">
      <c r="B14" s="95" t="s">
        <v>3831</v>
      </c>
    </row>
    <row customHeight="1" ht="22.5">
      <c r="B15" s="95" t="s">
        <v>3832</v>
      </c>
    </row>
    <row customHeight="1" ht="11.25">
      <c r="B16" s="94" t="s">
        <v>3833</v>
      </c>
      <c r="D16" s="101"/>
    </row>
    <row customHeight="1" ht="33.75">
      <c r="B17" s="95" t="s">
        <v>3834</v>
      </c>
    </row>
    <row customHeight="1" ht="33.75">
      <c r="B18" s="95" t="s">
        <v>3835</v>
      </c>
    </row>
    <row customHeight="1" ht="11.25">
      <c r="B19" s="95" t="s">
        <v>3836</v>
      </c>
    </row>
    <row customHeight="1" ht="33.75">
      <c r="B20" s="95" t="s">
        <v>3837</v>
      </c>
    </row>
    <row customHeight="1" ht="11.25">
      <c r="B21" s="94" t="s">
        <v>3838</v>
      </c>
    </row>
    <row customHeight="1" ht="11.25">
      <c r="B22" s="95" t="s">
        <v>3839</v>
      </c>
    </row>
    <row r="24" customHeight="1" ht="22.5">
      <c r="B24" s="162" t="s">
        <v>3840</v>
      </c>
    </row>
    <row r="26" customHeight="1" ht="11.25">
      <c r="B26" s="94" t="s">
        <v>3841</v>
      </c>
    </row>
    <row customHeight="1" ht="22.5">
      <c r="B27" s="161" t="s">
        <v>402</v>
      </c>
    </row>
    <row customHeight="1" ht="56.25">
      <c r="B28" s="161" t="s">
        <v>3842</v>
      </c>
    </row>
    <row customHeight="1" ht="11.25">
      <c r="B29" s="211" t="s">
        <v>3843</v>
      </c>
    </row>
    <row customHeight="1" ht="22.5">
      <c r="B30" s="161" t="s">
        <v>3844</v>
      </c>
    </row>
    <row r="32" customHeight="1" ht="11.25">
      <c r="A32" s="189"/>
      <c r="B32" s="190" t="s">
        <v>3845</v>
      </c>
    </row>
    <row customHeight="1" ht="14.25">
      <c r="A33" s="191">
        <v>1</v>
      </c>
      <c r="B33" s="192" t="s">
        <v>3846</v>
      </c>
    </row>
    <row customHeight="1" ht="14.25">
      <c r="A34" s="191">
        <v>2</v>
      </c>
      <c r="B34" s="192" t="s">
        <v>3847</v>
      </c>
    </row>
    <row customHeight="1" ht="11.25">
      <c r="B35" s="190" t="s">
        <v>3848</v>
      </c>
    </row>
    <row customHeight="1" ht="11.25">
      <c r="B36" s="192" t="s">
        <v>3849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572D8E-F0C1-7844-86D7-0.651A714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358</v>
      </c>
      <c r="I1" s="2218"/>
      <c r="V1" s="1608" t="s">
        <v>14</v>
      </c>
    </row>
    <row s="1636" customFormat="1" customHeight="1" ht="14.25" hidden="1">
      <c r="C2" s="1620"/>
      <c r="D2" s="2234" t="s">
        <v>111</v>
      </c>
      <c r="E2" s="2236"/>
      <c r="F2" s="1626"/>
      <c r="G2" s="1621" t="s">
        <v>111</v>
      </c>
      <c r="H2" s="1624"/>
      <c r="I2" s="1622"/>
      <c r="L2" s="1623"/>
      <c r="M2" s="1623"/>
      <c r="N2" s="1623"/>
      <c r="O2" s="1623" t="s">
        <v>388</v>
      </c>
      <c r="P2" s="1623"/>
      <c r="Q2" s="1623"/>
      <c r="R2" s="1625" t="s">
        <v>387</v>
      </c>
      <c r="S2" s="1625" t="s">
        <v>387</v>
      </c>
      <c r="T2" s="1623"/>
      <c r="U2" s="1623"/>
      <c r="V2" s="1619">
        <v>0</v>
      </c>
    </row>
    <row s="1636" customFormat="1" customHeight="1" ht="14.25" hidden="1">
      <c r="C3" s="1620"/>
      <c r="D3" s="2235"/>
      <c r="E3" s="2237"/>
      <c r="F3" s="406"/>
      <c r="G3" s="870"/>
      <c r="H3" s="870" t="s">
        <v>389</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362</v>
      </c>
      <c r="I5" s="703"/>
      <c r="J5" s="703"/>
      <c r="L5" s="1615"/>
      <c r="M5" s="1615"/>
      <c r="N5" s="1615"/>
      <c r="O5" s="1615"/>
      <c r="P5" s="1615"/>
      <c r="Q5" s="1615"/>
      <c r="R5" s="1615"/>
      <c r="S5" s="1615"/>
      <c r="T5" s="1615"/>
      <c r="U5" s="1615"/>
      <c r="V5" s="1614">
        <v>5</v>
      </c>
    </row>
    <row customHeight="1" ht="29.25">
      <c r="C6" s="1517"/>
      <c r="D6" s="2238" t="s">
        <v>390</v>
      </c>
      <c r="E6" s="2238"/>
      <c r="F6" s="2238"/>
      <c r="G6" s="2238"/>
      <c r="H6" s="2238"/>
      <c r="I6" s="2238"/>
      <c r="J6" s="492"/>
      <c r="K6" s="1616"/>
      <c r="V6" s="1608">
        <v>28</v>
      </c>
    </row>
    <row customHeight="1" ht="18">
      <c r="C7" s="1517"/>
      <c r="D7" s="2177" t="str">
        <f>IF(org=0,"Не определено",org)</f>
        <v>АО "УСТЭК"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306</v>
      </c>
      <c r="E10" s="2220"/>
      <c r="F10" s="2220"/>
      <c r="G10" s="2220"/>
      <c r="H10" s="2220"/>
      <c r="I10" s="2220"/>
      <c r="J10" s="2224" t="s">
        <v>307</v>
      </c>
      <c r="V10" s="1608">
        <v>14</v>
      </c>
    </row>
    <row customHeight="1" ht="27.299999999999997">
      <c r="C11" s="1517"/>
      <c r="D11" s="2128" t="s">
        <v>90</v>
      </c>
      <c r="E11" s="2224" t="s">
        <v>107</v>
      </c>
      <c r="F11" s="2193" t="s">
        <v>90</v>
      </c>
      <c r="G11" s="2194"/>
      <c r="H11" s="2176" t="s">
        <v>391</v>
      </c>
      <c r="I11" s="2176" t="s">
        <v>392</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382</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111</v>
      </c>
      <c r="E14" s="2236"/>
      <c r="F14" s="1618"/>
      <c r="G14" s="1617" t="s">
        <v>111</v>
      </c>
      <c r="H14" s="1624"/>
      <c r="I14" s="1622"/>
      <c r="J14" s="2170" t="s">
        <v>393</v>
      </c>
      <c r="K14" s="1608"/>
      <c r="R14" s="501" t="s">
        <v>387</v>
      </c>
      <c r="S14" s="501" t="s">
        <v>387</v>
      </c>
      <c r="V14" s="1608">
        <v>14</v>
      </c>
    </row>
    <row customHeight="1" ht="14.699999999999998">
      <c r="A15" s="1608"/>
      <c r="C15" s="1517"/>
      <c r="D15" s="2235"/>
      <c r="E15" s="2237"/>
      <c r="F15" s="406"/>
      <c r="G15" s="870"/>
      <c r="H15" s="870" t="s">
        <v>389</v>
      </c>
      <c r="I15" s="314"/>
      <c r="J15" s="2171"/>
      <c r="K15" s="1608"/>
      <c r="R15" s="501"/>
      <c r="S15" s="501"/>
      <c r="V15" s="1608">
        <v>14</v>
      </c>
    </row>
    <row customHeight="1" ht="14.699999999999998">
      <c r="A16" s="1608"/>
      <c r="C16" s="1517"/>
      <c r="D16" s="406"/>
      <c r="E16" s="870" t="s">
        <v>123</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